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zejb/Downloads/"/>
    </mc:Choice>
  </mc:AlternateContent>
  <xr:revisionPtr revIDLastSave="0" documentId="13_ncr:1_{CEE48B67-884E-954E-9D33-5D77C13D26AE}" xr6:coauthVersionLast="47" xr6:coauthVersionMax="47" xr10:uidLastSave="{00000000-0000-0000-0000-000000000000}"/>
  <bookViews>
    <workbookView xWindow="33600" yWindow="2140" windowWidth="23600" windowHeight="15240" xr2:uid="{DADC2D59-1894-424A-8D0D-406FDEA5C5F0}"/>
  </bookViews>
  <sheets>
    <sheet name="TOS czy EDO" sheetId="7" r:id="rId1"/>
    <sheet name="ZAMIANA EDO NA EDO" sheetId="5" r:id="rId2"/>
  </sheets>
  <definedNames>
    <definedName name="kapitalizacja_odsetek_mc_EDO" localSheetId="0">'TOS czy EDO'!$AQ$19</definedName>
    <definedName name="kapitalizacja_odsetek_mc_EDO">'ZAMIANA EDO NA EDO'!$AO$28</definedName>
    <definedName name="kapitalizacja_odsetek_mc_ROD" localSheetId="0">'TOS czy EDO'!$AQ$20</definedName>
    <definedName name="kapitalizacja_odsetek_mc_ROD">'ZAMIANA EDO NA EDO'!$AO$29</definedName>
    <definedName name="kapitalizacja_odsetek_mc_TOS" localSheetId="0">'TOS czy EDO'!$AQ$18</definedName>
    <definedName name="kapitalizacja_odsetek_mc_TOS">'ZAMIANA EDO NA EDO'!$AO$27</definedName>
    <definedName name="koszt_wczesniejszy_wykup_EDO" localSheetId="0">'TOS czy EDO'!$AS$19</definedName>
    <definedName name="koszt_wczesniejszy_wykup_EDO">'ZAMIANA EDO NA EDO'!$AQ$28</definedName>
    <definedName name="koszt_wczesniejszy_wykup_ochrona_TOS" localSheetId="0">'TOS czy EDO'!$AT$18</definedName>
    <definedName name="koszt_wczesniejszy_wykup_ochrona_TOS">'ZAMIANA EDO NA EDO'!$AR$27</definedName>
    <definedName name="koszt_wczesniejszy_wykup_ROD" localSheetId="0">'TOS czy EDO'!$AS$20</definedName>
    <definedName name="koszt_wczesniejszy_wykup_ROD">'ZAMIANA EDO NA EDO'!$AQ$29</definedName>
    <definedName name="koszt_wczesniejszy_wykup_TOS" localSheetId="0">'TOS czy EDO'!$AS$18</definedName>
    <definedName name="koszt_wczesniejszy_wykup_TOS">'ZAMIANA EDO NA EDO'!$AQ$27</definedName>
    <definedName name="marza_EDO" localSheetId="0">'TOS czy EDO'!$S$10</definedName>
    <definedName name="marza_EDO">'ZAMIANA EDO NA EDO'!$U$6</definedName>
    <definedName name="marza_ROD" localSheetId="0">'TOS czy EDO'!$S$13</definedName>
    <definedName name="marza_ROD">'ZAMIANA EDO NA EDO'!$U$7</definedName>
    <definedName name="marza_TOS" localSheetId="0">'TOS czy EDO'!$S$17</definedName>
    <definedName name="podatek_Belki" localSheetId="0">'TOS czy EDO'!$S$5</definedName>
    <definedName name="podatek_Belki">'ZAMIANA EDO NA EDO'!$R$5</definedName>
    <definedName name="proc_I_okres_EDO" localSheetId="0">'TOS czy EDO'!$R$10</definedName>
    <definedName name="proc_I_okres_EDO">'ZAMIANA EDO NA EDO'!$T$6</definedName>
    <definedName name="proc_I_okres_ROD" localSheetId="0">'TOS czy EDO'!#REF!</definedName>
    <definedName name="proc_I_okres_ROD">'ZAMIANA EDO NA EDO'!$T$7</definedName>
    <definedName name="proc_I_okres_TOS" localSheetId="0">'TOS czy EDO'!$T$13</definedName>
    <definedName name="scenariusz_I_inflacja" localSheetId="0">'TOS czy EDO'!$V$4:$V$15</definedName>
    <definedName name="scenariusz_I_inflacja">'ZAMIANA EDO NA EDO'!$R$14:$R$28</definedName>
    <definedName name="scenariusz_I_inflacja_skumulowana" localSheetId="0">'TOS czy EDO'!$AV$18:$AV$29</definedName>
    <definedName name="scenariusz_I_inflacja_skumulowana">'ZAMIANA EDO NA EDO'!$W$14:$W$28</definedName>
    <definedName name="scenariusz_I_konto" localSheetId="0">'TOS czy EDO'!$AB$4:$AB$15</definedName>
    <definedName name="scenariusz_I_konto">'ZAMIANA EDO NA EDO'!$V$14:$V$28</definedName>
    <definedName name="scenariusz_I_rok" localSheetId="0">'TOS czy EDO'!$U$4:$U$15</definedName>
    <definedName name="scenariusz_I_rok">'ZAMIANA EDO NA EDO'!$Q$14:$Q$28</definedName>
    <definedName name="wyniki_EDO_obl" localSheetId="0">'TOS czy EDO'!$AR$27:$AR$211</definedName>
    <definedName name="wyniki_EDO_obl" localSheetId="1">'ZAMIANA EDO NA EDO'!$AB$30:$AB$211</definedName>
    <definedName name="wyniki_mc" localSheetId="0">'TOS czy EDO'!$AD$27:$AD$211</definedName>
    <definedName name="wyniki_mc" localSheetId="1">'ZAMIANA EDO NA EDO'!$N$30:$N$211</definedName>
    <definedName name="wyniki_ROD_obl" localSheetId="1">'ZAMIANA EDO NA EDO'!$AT$30:$AT$211</definedName>
    <definedName name="wyniki_skumulowana_inflacja" localSheetId="0">'TOS czy EDO'!$Y$27:$Y$211</definedName>
    <definedName name="wyniki_skumulowana_inflacja" localSheetId="1">'ZAMIANA EDO NA EDO'!$G$30:$G$211</definedName>
    <definedName name="wyplata_odsetek_TOS" localSheetId="0">'TOS czy EDO'!$AP$18</definedName>
    <definedName name="wyplata_odsetek_TOS">'ZAMIANA EDO NA EDO'!$AN$27</definedName>
    <definedName name="zakup_domyslny_ilosc" localSheetId="0">'TOS czy EDO'!$S$3</definedName>
    <definedName name="zakup_domyslny_ilosc">'ZAMIANA EDO NA EDO'!$R$3</definedName>
    <definedName name="zakup_domyslny_mc" localSheetId="0">'TOS czy EDO'!$B$4</definedName>
    <definedName name="zakup_domyslny_mc">'ZAMIANA EDO NA EDO'!$B$4</definedName>
    <definedName name="zakup_domyslny_wartosc" localSheetId="0">'TOS czy EDO'!$S$4</definedName>
    <definedName name="zakup_domyslny_wartosc">'ZAMIANA EDO NA EDO'!$R$4</definedName>
    <definedName name="zamiana_EDO" localSheetId="0">'TOS czy EDO'!$AR$19</definedName>
    <definedName name="zamiana_EDO">'ZAMIANA EDO NA EDO'!$AP$28</definedName>
    <definedName name="zamiana_TOS" localSheetId="0">'TOS czy EDO'!$AR$18</definedName>
    <definedName name="zamiana_TOS">'ZAMIANA EDO NA EDO'!$AP$27</definedName>
    <definedName name="zapadalnosc_EDO" localSheetId="0">'TOS czy EDO'!$AM$19</definedName>
    <definedName name="zapadalnosc_EDO">'ZAMIANA EDO NA EDO'!$AK$28</definedName>
    <definedName name="zapadalnosc_ROD" localSheetId="0">'TOS czy EDO'!$AM$20</definedName>
    <definedName name="zapadalnosc_ROD">'ZAMIANA EDO NA EDO'!$AK$29</definedName>
    <definedName name="zapadalnosc_TOS" localSheetId="0">'TOS czy EDO'!$AM$18</definedName>
    <definedName name="zapadalnosc_TOS">'ZAMIANA EDO NA EDO'!$AK$27</definedName>
    <definedName name="zmiana_oprocentowania_co_ile_mc_EDO" localSheetId="0">'TOS czy EDO'!$AN$19</definedName>
    <definedName name="zmiana_oprocentowania_co_ile_mc_EDO">'ZAMIANA EDO NA EDO'!$AL$28</definedName>
    <definedName name="zmiana_oprocentowania_co_ile_mc_ROD" localSheetId="0">'TOS czy EDO'!$AN$20</definedName>
    <definedName name="zmiana_oprocentowania_co_ile_mc_ROD">'ZAMIANA EDO NA EDO'!$AL$29</definedName>
    <definedName name="zmiana_oprocentowania_co_ile_mc_TOS" localSheetId="0">'TOS czy EDO'!$AN$18</definedName>
    <definedName name="zmiana_oprocentowania_co_ile_mc_TOS">'ZAMIANA EDO NA EDO'!$AL$27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" l="1"/>
  <c r="E4" i="5"/>
  <c r="E7" i="7"/>
  <c r="E3" i="5"/>
  <c r="S4" i="7"/>
  <c r="AN32" i="5"/>
  <c r="C7" i="5"/>
  <c r="S18" i="7"/>
  <c r="E27" i="7"/>
  <c r="AN33" i="5" l="1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1" i="5"/>
  <c r="AN142" i="5"/>
  <c r="AN143" i="5"/>
  <c r="AN144" i="5"/>
  <c r="AN145" i="5"/>
  <c r="AN146" i="5"/>
  <c r="AN147" i="5"/>
  <c r="AN148" i="5"/>
  <c r="AN149" i="5"/>
  <c r="AN150" i="5"/>
  <c r="AN151" i="5"/>
  <c r="AN152" i="5"/>
  <c r="AN153" i="5"/>
  <c r="AN154" i="5"/>
  <c r="AN155" i="5"/>
  <c r="AN156" i="5"/>
  <c r="AN157" i="5"/>
  <c r="AN158" i="5"/>
  <c r="AN159" i="5"/>
  <c r="AN160" i="5"/>
  <c r="AN161" i="5"/>
  <c r="AN162" i="5"/>
  <c r="AN163" i="5"/>
  <c r="AN164" i="5"/>
  <c r="AN165" i="5"/>
  <c r="AN166" i="5"/>
  <c r="AN167" i="5"/>
  <c r="AN168" i="5"/>
  <c r="AN169" i="5"/>
  <c r="AN170" i="5"/>
  <c r="AN171" i="5"/>
  <c r="AN172" i="5"/>
  <c r="AN173" i="5"/>
  <c r="AN174" i="5"/>
  <c r="AN175" i="5"/>
  <c r="AN176" i="5"/>
  <c r="AN177" i="5"/>
  <c r="AN178" i="5"/>
  <c r="AN179" i="5"/>
  <c r="AN180" i="5"/>
  <c r="AN181" i="5"/>
  <c r="AN182" i="5"/>
  <c r="AN183" i="5"/>
  <c r="AN184" i="5"/>
  <c r="AN185" i="5"/>
  <c r="AN186" i="5"/>
  <c r="AN187" i="5"/>
  <c r="AN188" i="5"/>
  <c r="AN189" i="5"/>
  <c r="AN190" i="5"/>
  <c r="AN191" i="5"/>
  <c r="AN192" i="5"/>
  <c r="AN193" i="5"/>
  <c r="AN194" i="5"/>
  <c r="AN195" i="5"/>
  <c r="AN196" i="5"/>
  <c r="AN197" i="5"/>
  <c r="AN198" i="5"/>
  <c r="AN199" i="5"/>
  <c r="AN200" i="5"/>
  <c r="AN201" i="5"/>
  <c r="AN202" i="5"/>
  <c r="AN203" i="5"/>
  <c r="AN204" i="5"/>
  <c r="AN205" i="5"/>
  <c r="AN206" i="5"/>
  <c r="AN207" i="5"/>
  <c r="AN208" i="5"/>
  <c r="AN209" i="5"/>
  <c r="AN210" i="5"/>
  <c r="AN211" i="5"/>
  <c r="AN212" i="5"/>
  <c r="R8" i="5"/>
  <c r="B9" i="5" s="1"/>
  <c r="AR212" i="5"/>
  <c r="AR211" i="5"/>
  <c r="AR210" i="5"/>
  <c r="AR209" i="5"/>
  <c r="AR208" i="5"/>
  <c r="AR207" i="5"/>
  <c r="AR206" i="5"/>
  <c r="AR205" i="5"/>
  <c r="AR204" i="5"/>
  <c r="AR203" i="5"/>
  <c r="AR202" i="5"/>
  <c r="AR201" i="5"/>
  <c r="AR200" i="5"/>
  <c r="AR199" i="5"/>
  <c r="AR198" i="5"/>
  <c r="AR197" i="5"/>
  <c r="AR196" i="5"/>
  <c r="AR195" i="5"/>
  <c r="AR194" i="5"/>
  <c r="AR193" i="5"/>
  <c r="AR192" i="5"/>
  <c r="AR191" i="5"/>
  <c r="AR190" i="5"/>
  <c r="AR189" i="5"/>
  <c r="AR188" i="5"/>
  <c r="AR187" i="5"/>
  <c r="AR186" i="5"/>
  <c r="AR185" i="5"/>
  <c r="AR184" i="5"/>
  <c r="AR183" i="5"/>
  <c r="AR182" i="5"/>
  <c r="AR181" i="5"/>
  <c r="AR180" i="5"/>
  <c r="AR179" i="5"/>
  <c r="AR178" i="5"/>
  <c r="AR177" i="5"/>
  <c r="AR176" i="5"/>
  <c r="AR175" i="5"/>
  <c r="AR174" i="5"/>
  <c r="AR173" i="5"/>
  <c r="AR172" i="5"/>
  <c r="AR171" i="5"/>
  <c r="AR170" i="5"/>
  <c r="AR169" i="5"/>
  <c r="AR168" i="5"/>
  <c r="AR167" i="5"/>
  <c r="AR166" i="5"/>
  <c r="AR165" i="5"/>
  <c r="AR164" i="5"/>
  <c r="AR163" i="5"/>
  <c r="AR162" i="5"/>
  <c r="AR161" i="5"/>
  <c r="AR160" i="5"/>
  <c r="AR159" i="5"/>
  <c r="AR158" i="5"/>
  <c r="AR157" i="5"/>
  <c r="AR156" i="5"/>
  <c r="AR155" i="5"/>
  <c r="AR154" i="5"/>
  <c r="AR153" i="5"/>
  <c r="AR152" i="5"/>
  <c r="AR151" i="5"/>
  <c r="AR150" i="5"/>
  <c r="AR149" i="5"/>
  <c r="AR148" i="5"/>
  <c r="AR147" i="5"/>
  <c r="AR146" i="5"/>
  <c r="AR145" i="5"/>
  <c r="AR144" i="5"/>
  <c r="AR143" i="5"/>
  <c r="AR142" i="5"/>
  <c r="AR141" i="5"/>
  <c r="AR140" i="5"/>
  <c r="AR139" i="5"/>
  <c r="AR138" i="5"/>
  <c r="AR137" i="5"/>
  <c r="AR136" i="5"/>
  <c r="AR135" i="5"/>
  <c r="AR134" i="5"/>
  <c r="AR133" i="5"/>
  <c r="AR132" i="5"/>
  <c r="AR131" i="5"/>
  <c r="AR130" i="5"/>
  <c r="AR129" i="5"/>
  <c r="AR128" i="5"/>
  <c r="AR127" i="5"/>
  <c r="AR126" i="5"/>
  <c r="AR125" i="5"/>
  <c r="AR124" i="5"/>
  <c r="AR123" i="5"/>
  <c r="AR122" i="5"/>
  <c r="AR121" i="5"/>
  <c r="AR120" i="5"/>
  <c r="AR119" i="5"/>
  <c r="AR118" i="5"/>
  <c r="AR117" i="5"/>
  <c r="AR116" i="5"/>
  <c r="AR115" i="5"/>
  <c r="AR114" i="5"/>
  <c r="AR113" i="5"/>
  <c r="AR112" i="5"/>
  <c r="AR111" i="5"/>
  <c r="AR110" i="5"/>
  <c r="AR109" i="5"/>
  <c r="AR108" i="5"/>
  <c r="AR107" i="5"/>
  <c r="AR106" i="5"/>
  <c r="AR105" i="5"/>
  <c r="AR104" i="5"/>
  <c r="AR103" i="5"/>
  <c r="AR102" i="5"/>
  <c r="AR101" i="5"/>
  <c r="AR100" i="5"/>
  <c r="AR99" i="5"/>
  <c r="AR98" i="5"/>
  <c r="AR97" i="5"/>
  <c r="AR96" i="5"/>
  <c r="AR95" i="5"/>
  <c r="AR94" i="5"/>
  <c r="AR93" i="5"/>
  <c r="AR92" i="5"/>
  <c r="AR91" i="5"/>
  <c r="AR90" i="5"/>
  <c r="AR89" i="5"/>
  <c r="AR88" i="5"/>
  <c r="AR87" i="5"/>
  <c r="AR86" i="5"/>
  <c r="AR85" i="5"/>
  <c r="AR84" i="5"/>
  <c r="AR83" i="5"/>
  <c r="AR82" i="5"/>
  <c r="AR81" i="5"/>
  <c r="AR80" i="5"/>
  <c r="AR79" i="5"/>
  <c r="AR78" i="5"/>
  <c r="AR77" i="5"/>
  <c r="AR76" i="5"/>
  <c r="AR75" i="5"/>
  <c r="AR74" i="5"/>
  <c r="AR73" i="5"/>
  <c r="AR72" i="5"/>
  <c r="AR71" i="5"/>
  <c r="AR70" i="5"/>
  <c r="AR69" i="5"/>
  <c r="AR68" i="5"/>
  <c r="AR67" i="5"/>
  <c r="AR66" i="5"/>
  <c r="AR65" i="5"/>
  <c r="AR64" i="5"/>
  <c r="AR63" i="5"/>
  <c r="AR62" i="5"/>
  <c r="AR61" i="5"/>
  <c r="AR60" i="5"/>
  <c r="AR59" i="5"/>
  <c r="AR58" i="5"/>
  <c r="AR57" i="5"/>
  <c r="AR56" i="5"/>
  <c r="AR55" i="5"/>
  <c r="AR54" i="5"/>
  <c r="AR53" i="5"/>
  <c r="AR52" i="5"/>
  <c r="AR51" i="5"/>
  <c r="AR50" i="5"/>
  <c r="AR49" i="5"/>
  <c r="AR48" i="5"/>
  <c r="AR47" i="5"/>
  <c r="AR46" i="5"/>
  <c r="AR45" i="5"/>
  <c r="AR44" i="5"/>
  <c r="AR43" i="5"/>
  <c r="AR42" i="5"/>
  <c r="AR41" i="5"/>
  <c r="AR40" i="5"/>
  <c r="AR39" i="5"/>
  <c r="AR38" i="5"/>
  <c r="AR37" i="5"/>
  <c r="AR36" i="5"/>
  <c r="AR35" i="5"/>
  <c r="AR34" i="5"/>
  <c r="AR33" i="5"/>
  <c r="AR32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AP172" i="7"/>
  <c r="AP171" i="7"/>
  <c r="AP170" i="7"/>
  <c r="AP169" i="7"/>
  <c r="AP168" i="7"/>
  <c r="AP167" i="7"/>
  <c r="AP166" i="7"/>
  <c r="AP165" i="7"/>
  <c r="AP164" i="7"/>
  <c r="AP163" i="7"/>
  <c r="AP162" i="7"/>
  <c r="AP161" i="7"/>
  <c r="AP160" i="7"/>
  <c r="AP159" i="7"/>
  <c r="AP158" i="7"/>
  <c r="AP157" i="7"/>
  <c r="AP156" i="7"/>
  <c r="AP155" i="7"/>
  <c r="AP154" i="7"/>
  <c r="AP153" i="7"/>
  <c r="AP152" i="7"/>
  <c r="AP151" i="7"/>
  <c r="AP150" i="7"/>
  <c r="AP149" i="7"/>
  <c r="AP148" i="7"/>
  <c r="AP147" i="7"/>
  <c r="AP146" i="7"/>
  <c r="AP145" i="7"/>
  <c r="AP144" i="7"/>
  <c r="AP143" i="7"/>
  <c r="AP142" i="7"/>
  <c r="AP141" i="7"/>
  <c r="AP140" i="7"/>
  <c r="AP139" i="7"/>
  <c r="AP138" i="7"/>
  <c r="AP137" i="7"/>
  <c r="AP136" i="7"/>
  <c r="AP135" i="7"/>
  <c r="AP134" i="7"/>
  <c r="AP133" i="7"/>
  <c r="AP132" i="7"/>
  <c r="AP131" i="7"/>
  <c r="AP130" i="7"/>
  <c r="AP129" i="7"/>
  <c r="AP128" i="7"/>
  <c r="AP127" i="7"/>
  <c r="AP126" i="7"/>
  <c r="AP125" i="7"/>
  <c r="AP124" i="7"/>
  <c r="AP123" i="7"/>
  <c r="AP122" i="7"/>
  <c r="AP121" i="7"/>
  <c r="AP120" i="7"/>
  <c r="AP119" i="7"/>
  <c r="AP118" i="7"/>
  <c r="AP117" i="7"/>
  <c r="AP116" i="7"/>
  <c r="AP115" i="7"/>
  <c r="AP114" i="7"/>
  <c r="AP113" i="7"/>
  <c r="AP112" i="7"/>
  <c r="AP111" i="7"/>
  <c r="AP110" i="7"/>
  <c r="AP109" i="7"/>
  <c r="AP108" i="7"/>
  <c r="AP107" i="7"/>
  <c r="AP106" i="7"/>
  <c r="AP105" i="7"/>
  <c r="AP104" i="7"/>
  <c r="AP103" i="7"/>
  <c r="AP102" i="7"/>
  <c r="AP101" i="7"/>
  <c r="AP100" i="7"/>
  <c r="AP99" i="7"/>
  <c r="AP98" i="7"/>
  <c r="AP97" i="7"/>
  <c r="AP96" i="7"/>
  <c r="AP95" i="7"/>
  <c r="AP94" i="7"/>
  <c r="AP93" i="7"/>
  <c r="AP92" i="7"/>
  <c r="AP91" i="7"/>
  <c r="AP90" i="7"/>
  <c r="AP89" i="7"/>
  <c r="AP88" i="7"/>
  <c r="AP87" i="7"/>
  <c r="AP86" i="7"/>
  <c r="AP85" i="7"/>
  <c r="AP84" i="7"/>
  <c r="AP83" i="7"/>
  <c r="AP82" i="7"/>
  <c r="AP81" i="7"/>
  <c r="AP80" i="7"/>
  <c r="AP79" i="7"/>
  <c r="AP78" i="7"/>
  <c r="AP77" i="7"/>
  <c r="AP76" i="7"/>
  <c r="AP75" i="7"/>
  <c r="AP74" i="7"/>
  <c r="AP73" i="7"/>
  <c r="AP72" i="7"/>
  <c r="AP71" i="7"/>
  <c r="AP70" i="7"/>
  <c r="AP69" i="7"/>
  <c r="AP68" i="7"/>
  <c r="AP67" i="7"/>
  <c r="AP6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2" i="7"/>
  <c r="AP51" i="7"/>
  <c r="AP50" i="7"/>
  <c r="AP49" i="7"/>
  <c r="AP48" i="7"/>
  <c r="AP47" i="7"/>
  <c r="AP46" i="7"/>
  <c r="AP45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160" i="7"/>
  <c r="U159" i="7"/>
  <c r="U158" i="7"/>
  <c r="U157" i="7"/>
  <c r="U156" i="7"/>
  <c r="U155" i="7"/>
  <c r="U154" i="7"/>
  <c r="U153" i="7"/>
  <c r="U152" i="7"/>
  <c r="U151" i="7"/>
  <c r="U150" i="7"/>
  <c r="U149" i="7"/>
  <c r="U148" i="7"/>
  <c r="U147" i="7"/>
  <c r="U146" i="7"/>
  <c r="U145" i="7"/>
  <c r="U144" i="7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AJ160" i="7"/>
  <c r="AJ159" i="7"/>
  <c r="AJ158" i="7"/>
  <c r="AJ157" i="7"/>
  <c r="AJ156" i="7"/>
  <c r="AJ155" i="7"/>
  <c r="AJ154" i="7"/>
  <c r="AJ153" i="7"/>
  <c r="AJ152" i="7"/>
  <c r="AJ151" i="7"/>
  <c r="AJ150" i="7"/>
  <c r="AJ149" i="7"/>
  <c r="O172" i="7"/>
  <c r="T163" i="5"/>
  <c r="T162" i="5"/>
  <c r="T161" i="5"/>
  <c r="T160" i="5"/>
  <c r="T159" i="5"/>
  <c r="T158" i="5"/>
  <c r="T157" i="5"/>
  <c r="T156" i="5"/>
  <c r="T155" i="5"/>
  <c r="T154" i="5"/>
  <c r="T153" i="5"/>
  <c r="T152" i="5"/>
  <c r="B10" i="5" l="1"/>
  <c r="A23" i="5"/>
  <c r="AF32" i="5"/>
  <c r="AF33" i="5" s="1"/>
  <c r="AF34" i="5" s="1"/>
  <c r="AF35" i="5" s="1"/>
  <c r="AF36" i="5" s="1"/>
  <c r="AF37" i="5" s="1"/>
  <c r="AF38" i="5" s="1"/>
  <c r="AF39" i="5" s="1"/>
  <c r="AF40" i="5" s="1"/>
  <c r="AF41" i="5" s="1"/>
  <c r="AF42" i="5" s="1"/>
  <c r="AF43" i="5" s="1"/>
  <c r="AF44" i="5" s="1"/>
  <c r="AF45" i="5" s="1"/>
  <c r="AF46" i="5" s="1"/>
  <c r="AF47" i="5" s="1"/>
  <c r="AF48" i="5" s="1"/>
  <c r="AF49" i="5" s="1"/>
  <c r="AF50" i="5" s="1"/>
  <c r="AF51" i="5" s="1"/>
  <c r="AF52" i="5" s="1"/>
  <c r="AF53" i="5" s="1"/>
  <c r="AF54" i="5" s="1"/>
  <c r="AF55" i="5" s="1"/>
  <c r="AF56" i="5" s="1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F68" i="5" s="1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F80" i="5" s="1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D32" i="5"/>
  <c r="AD33" i="5" s="1"/>
  <c r="AD34" i="5" s="1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37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01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65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29" i="7"/>
  <c r="AD30" i="7"/>
  <c r="B30" i="7" s="1"/>
  <c r="J30" i="7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J108" i="7" s="1"/>
  <c r="J109" i="7" s="1"/>
  <c r="J110" i="7" s="1"/>
  <c r="J111" i="7" s="1"/>
  <c r="J112" i="7" s="1"/>
  <c r="J113" i="7" s="1"/>
  <c r="J114" i="7" s="1"/>
  <c r="J115" i="7" s="1"/>
  <c r="J116" i="7" s="1"/>
  <c r="J117" i="7" s="1"/>
  <c r="J118" i="7" s="1"/>
  <c r="J119" i="7" s="1"/>
  <c r="J120" i="7" s="1"/>
  <c r="J121" i="7" s="1"/>
  <c r="J122" i="7" s="1"/>
  <c r="J123" i="7" s="1"/>
  <c r="J124" i="7" s="1"/>
  <c r="J125" i="7" s="1"/>
  <c r="J126" i="7" s="1"/>
  <c r="J127" i="7" s="1"/>
  <c r="J128" i="7" s="1"/>
  <c r="J129" i="7" s="1"/>
  <c r="J130" i="7" s="1"/>
  <c r="J131" i="7" s="1"/>
  <c r="J132" i="7" s="1"/>
  <c r="J133" i="7" s="1"/>
  <c r="J134" i="7" s="1"/>
  <c r="J135" i="7" s="1"/>
  <c r="J136" i="7" s="1"/>
  <c r="J137" i="7" s="1"/>
  <c r="J138" i="7" s="1"/>
  <c r="J139" i="7" s="1"/>
  <c r="J140" i="7" s="1"/>
  <c r="J141" i="7" s="1"/>
  <c r="J142" i="7" s="1"/>
  <c r="J143" i="7" s="1"/>
  <c r="J144" i="7" s="1"/>
  <c r="J145" i="7" s="1"/>
  <c r="J146" i="7" s="1"/>
  <c r="J147" i="7" s="1"/>
  <c r="J148" i="7" s="1"/>
  <c r="J149" i="7" s="1"/>
  <c r="J150" i="7" s="1"/>
  <c r="J151" i="7" s="1"/>
  <c r="J152" i="7" s="1"/>
  <c r="J153" i="7" s="1"/>
  <c r="J154" i="7" s="1"/>
  <c r="J155" i="7" s="1"/>
  <c r="J156" i="7" s="1"/>
  <c r="J157" i="7" s="1"/>
  <c r="J158" i="7" s="1"/>
  <c r="J159" i="7" s="1"/>
  <c r="J160" i="7" s="1"/>
  <c r="J161" i="7" s="1"/>
  <c r="J162" i="7" s="1"/>
  <c r="J163" i="7" s="1"/>
  <c r="J164" i="7" s="1"/>
  <c r="J165" i="7" s="1"/>
  <c r="J166" i="7" s="1"/>
  <c r="J167" i="7" s="1"/>
  <c r="J168" i="7" s="1"/>
  <c r="J169" i="7" s="1"/>
  <c r="J170" i="7" s="1"/>
  <c r="J171" i="7" s="1"/>
  <c r="J172" i="7" s="1"/>
  <c r="AL29" i="7"/>
  <c r="AJ29" i="7"/>
  <c r="AF29" i="7"/>
  <c r="AA29" i="7"/>
  <c r="AC29" i="7" s="1"/>
  <c r="Q29" i="7"/>
  <c r="K29" i="7"/>
  <c r="B29" i="7"/>
  <c r="AV18" i="7"/>
  <c r="AV19" i="7" s="1"/>
  <c r="AV20" i="7" s="1"/>
  <c r="AV21" i="7" s="1"/>
  <c r="AV22" i="7" s="1"/>
  <c r="AV23" i="7" s="1"/>
  <c r="AV24" i="7" s="1"/>
  <c r="AV25" i="7" s="1"/>
  <c r="AV26" i="7" s="1"/>
  <c r="AV27" i="7" s="1"/>
  <c r="AV28" i="7" s="1"/>
  <c r="AV29" i="7" s="1"/>
  <c r="W4" i="7"/>
  <c r="W5" i="7" s="1"/>
  <c r="W6" i="7" s="1"/>
  <c r="W7" i="7" s="1"/>
  <c r="W8" i="7" s="1"/>
  <c r="W9" i="7" s="1"/>
  <c r="W10" i="7" s="1"/>
  <c r="W11" i="7" s="1"/>
  <c r="W12" i="7" s="1"/>
  <c r="W13" i="7" s="1"/>
  <c r="W14" i="7" s="1"/>
  <c r="W15" i="7" s="1"/>
  <c r="B32" i="5"/>
  <c r="L32" i="5"/>
  <c r="L33" i="5" s="1"/>
  <c r="AL32" i="5"/>
  <c r="U14" i="5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S14" i="5"/>
  <c r="S15" i="5" s="1"/>
  <c r="S16" i="5" s="1"/>
  <c r="S17" i="5" s="1"/>
  <c r="S18" i="5" s="1"/>
  <c r="S19" i="5" s="1"/>
  <c r="S20" i="5" s="1"/>
  <c r="S21" i="5" s="1"/>
  <c r="R4" i="5"/>
  <c r="T32" i="5"/>
  <c r="N33" i="5"/>
  <c r="AL33" i="5" s="1"/>
  <c r="B23" i="5" l="1"/>
  <c r="B11" i="5"/>
  <c r="S22" i="5"/>
  <c r="S23" i="5" s="1"/>
  <c r="S24" i="5" s="1"/>
  <c r="S25" i="5" s="1"/>
  <c r="S26" i="5" s="1"/>
  <c r="S27" i="5" s="1"/>
  <c r="S28" i="5" s="1"/>
  <c r="F8" i="7"/>
  <c r="F28" i="7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31" i="5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8" i="5" s="1"/>
  <c r="AF103" i="5"/>
  <c r="AF104" i="5" s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F152" i="5" s="1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F164" i="5" s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F176" i="5" s="1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F188" i="5" s="1"/>
  <c r="AF189" i="5" s="1"/>
  <c r="AF190" i="5" s="1"/>
  <c r="AF191" i="5" s="1"/>
  <c r="AF192" i="5" s="1"/>
  <c r="AF193" i="5" s="1"/>
  <c r="AF194" i="5" s="1"/>
  <c r="AF195" i="5" s="1"/>
  <c r="AF196" i="5" s="1"/>
  <c r="AF197" i="5" s="1"/>
  <c r="AF198" i="5" s="1"/>
  <c r="AF199" i="5" s="1"/>
  <c r="AF200" i="5" s="1"/>
  <c r="AF201" i="5" s="1"/>
  <c r="AF202" i="5" s="1"/>
  <c r="AF203" i="5" s="1"/>
  <c r="AF204" i="5" s="1"/>
  <c r="AF205" i="5" s="1"/>
  <c r="AF206" i="5" s="1"/>
  <c r="AF207" i="5" s="1"/>
  <c r="AF208" i="5" s="1"/>
  <c r="AF209" i="5" s="1"/>
  <c r="AF210" i="5" s="1"/>
  <c r="AF211" i="5" s="1"/>
  <c r="AF212" i="5" s="1"/>
  <c r="AD31" i="7"/>
  <c r="Q30" i="7"/>
  <c r="AJ30" i="7"/>
  <c r="AL30" i="7"/>
  <c r="K30" i="7"/>
  <c r="AA30" i="7"/>
  <c r="AG29" i="7"/>
  <c r="AG30" i="7" s="1"/>
  <c r="Y28" i="7"/>
  <c r="AI29" i="7"/>
  <c r="AK29" i="7" s="1"/>
  <c r="AF30" i="7"/>
  <c r="AH29" i="7"/>
  <c r="AH30" i="7" s="1"/>
  <c r="L29" i="7"/>
  <c r="L30" i="7" s="1"/>
  <c r="T29" i="7" s="1"/>
  <c r="V29" i="7" s="1"/>
  <c r="C8" i="7"/>
  <c r="M29" i="7"/>
  <c r="G8" i="7"/>
  <c r="Y30" i="7"/>
  <c r="G30" i="7" s="1"/>
  <c r="D8" i="7"/>
  <c r="Y29" i="7"/>
  <c r="G29" i="7" s="1"/>
  <c r="G31" i="5"/>
  <c r="AE33" i="5"/>
  <c r="AD35" i="5"/>
  <c r="AE34" i="5"/>
  <c r="AE32" i="5"/>
  <c r="L34" i="5"/>
  <c r="M34" i="5" s="1"/>
  <c r="M33" i="5"/>
  <c r="M32" i="5"/>
  <c r="T33" i="5"/>
  <c r="N34" i="5"/>
  <c r="B12" i="5" l="1"/>
  <c r="F41" i="7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9" i="7"/>
  <c r="E8" i="7"/>
  <c r="F44" i="5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9" i="5" s="1"/>
  <c r="B31" i="7"/>
  <c r="AL31" i="7"/>
  <c r="Q31" i="7"/>
  <c r="Y31" i="7"/>
  <c r="G31" i="7" s="1"/>
  <c r="AD32" i="7"/>
  <c r="AJ31" i="7"/>
  <c r="K31" i="7"/>
  <c r="AF31" i="7"/>
  <c r="L31" i="7"/>
  <c r="T30" i="7" s="1"/>
  <c r="V30" i="7" s="1"/>
  <c r="AH31" i="7"/>
  <c r="AG31" i="7"/>
  <c r="AO30" i="7" s="1"/>
  <c r="AO29" i="7"/>
  <c r="AQ29" i="7" s="1"/>
  <c r="AM29" i="7"/>
  <c r="AN29" i="7" s="1"/>
  <c r="AR29" i="7" s="1"/>
  <c r="D29" i="7" s="1"/>
  <c r="AA31" i="7"/>
  <c r="AC30" i="7"/>
  <c r="AI30" i="7"/>
  <c r="N29" i="7"/>
  <c r="M30" i="7"/>
  <c r="M31" i="7" s="1"/>
  <c r="AD36" i="5"/>
  <c r="AE35" i="5"/>
  <c r="L35" i="5"/>
  <c r="AL34" i="5"/>
  <c r="T34" i="5"/>
  <c r="N35" i="5"/>
  <c r="B13" i="5" l="1"/>
  <c r="F53" i="7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10" i="7"/>
  <c r="F4" i="7"/>
  <c r="F56" i="5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10" i="5" s="1"/>
  <c r="AQ30" i="7"/>
  <c r="AD33" i="7"/>
  <c r="AJ33" i="7" s="1"/>
  <c r="AJ32" i="7"/>
  <c r="AF32" i="7"/>
  <c r="K32" i="7"/>
  <c r="Y32" i="7"/>
  <c r="G32" i="7" s="1"/>
  <c r="Q32" i="7"/>
  <c r="AL32" i="7"/>
  <c r="B32" i="7"/>
  <c r="AG32" i="7"/>
  <c r="AO31" i="7" s="1"/>
  <c r="M32" i="7"/>
  <c r="AH32" i="7"/>
  <c r="L32" i="7"/>
  <c r="T31" i="7" s="1"/>
  <c r="V31" i="7" s="1"/>
  <c r="AD34" i="7"/>
  <c r="Q33" i="7"/>
  <c r="Y33" i="7"/>
  <c r="G33" i="7" s="1"/>
  <c r="AC31" i="7"/>
  <c r="AA32" i="7"/>
  <c r="P29" i="7"/>
  <c r="N30" i="7"/>
  <c r="AK30" i="7"/>
  <c r="AI31" i="7"/>
  <c r="AD37" i="5"/>
  <c r="AE36" i="5"/>
  <c r="M35" i="5"/>
  <c r="L36" i="5"/>
  <c r="AL35" i="5"/>
  <c r="T35" i="5"/>
  <c r="N36" i="5"/>
  <c r="B14" i="5" l="1"/>
  <c r="F65" i="7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11" i="7"/>
  <c r="AF33" i="7"/>
  <c r="AF34" i="7" s="1"/>
  <c r="AL33" i="7"/>
  <c r="B33" i="7"/>
  <c r="F68" i="5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11" i="5" s="1"/>
  <c r="AQ31" i="7"/>
  <c r="K33" i="7"/>
  <c r="K34" i="7" s="1"/>
  <c r="M33" i="7"/>
  <c r="M34" i="7" s="1"/>
  <c r="AG33" i="7"/>
  <c r="AO32" i="7" s="1"/>
  <c r="AH33" i="7"/>
  <c r="L33" i="7"/>
  <c r="T32" i="7" s="1"/>
  <c r="V32" i="7" s="1"/>
  <c r="AM30" i="7"/>
  <c r="AN30" i="7" s="1"/>
  <c r="AR30" i="7" s="1"/>
  <c r="D30" i="7" s="1"/>
  <c r="P30" i="7"/>
  <c r="N31" i="7"/>
  <c r="AK31" i="7"/>
  <c r="AI32" i="7"/>
  <c r="AL34" i="7"/>
  <c r="AJ34" i="7"/>
  <c r="Q34" i="7"/>
  <c r="AD35" i="7"/>
  <c r="B34" i="7"/>
  <c r="Y34" i="7"/>
  <c r="G34" i="7" s="1"/>
  <c r="R29" i="7"/>
  <c r="S29" i="7" s="1"/>
  <c r="W29" i="7" s="1"/>
  <c r="C29" i="7" s="1"/>
  <c r="E29" i="7" s="1"/>
  <c r="AA33" i="7"/>
  <c r="AC32" i="7"/>
  <c r="AD38" i="5"/>
  <c r="AE37" i="5"/>
  <c r="M36" i="5"/>
  <c r="L37" i="5"/>
  <c r="AL36" i="5"/>
  <c r="T36" i="5"/>
  <c r="N37" i="5"/>
  <c r="B15" i="5" l="1"/>
  <c r="AH34" i="7"/>
  <c r="AH35" i="7" s="1"/>
  <c r="F77" i="7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12" i="7"/>
  <c r="F80" i="5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12" i="5" s="1"/>
  <c r="AQ32" i="7"/>
  <c r="L34" i="7"/>
  <c r="T33" i="7" s="1"/>
  <c r="V33" i="7" s="1"/>
  <c r="AG34" i="7"/>
  <c r="AO33" i="7" s="1"/>
  <c r="AL35" i="7"/>
  <c r="Q35" i="7"/>
  <c r="B35" i="7"/>
  <c r="AD36" i="7"/>
  <c r="AJ35" i="7"/>
  <c r="Y35" i="7"/>
  <c r="G35" i="7" s="1"/>
  <c r="AK32" i="7"/>
  <c r="AI33" i="7"/>
  <c r="M35" i="7"/>
  <c r="K35" i="7"/>
  <c r="AM31" i="7"/>
  <c r="AN31" i="7" s="1"/>
  <c r="AR31" i="7" s="1"/>
  <c r="D31" i="7" s="1"/>
  <c r="P31" i="7"/>
  <c r="N32" i="7"/>
  <c r="R30" i="7"/>
  <c r="S30" i="7" s="1"/>
  <c r="W30" i="7" s="1"/>
  <c r="C30" i="7" s="1"/>
  <c r="E30" i="7" s="1"/>
  <c r="AA34" i="7"/>
  <c r="AC33" i="7"/>
  <c r="AF35" i="7"/>
  <c r="AD39" i="5"/>
  <c r="AE38" i="5"/>
  <c r="M37" i="5"/>
  <c r="L38" i="5"/>
  <c r="T37" i="5"/>
  <c r="AL37" i="5"/>
  <c r="N38" i="5"/>
  <c r="B16" i="5" l="1"/>
  <c r="F89" i="7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3" i="7"/>
  <c r="F92" i="5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3" i="5" s="1"/>
  <c r="AQ33" i="7"/>
  <c r="L35" i="7"/>
  <c r="T34" i="7" s="1"/>
  <c r="V34" i="7" s="1"/>
  <c r="AG35" i="7"/>
  <c r="AO34" i="7" s="1"/>
  <c r="P32" i="7"/>
  <c r="N33" i="7"/>
  <c r="M36" i="7"/>
  <c r="K36" i="7"/>
  <c r="Q36" i="7"/>
  <c r="AD37" i="7"/>
  <c r="AJ36" i="7"/>
  <c r="AL36" i="7"/>
  <c r="B36" i="7"/>
  <c r="Y36" i="7"/>
  <c r="G36" i="7" s="1"/>
  <c r="AC34" i="7"/>
  <c r="AA35" i="7"/>
  <c r="R31" i="7"/>
  <c r="S31" i="7" s="1"/>
  <c r="W31" i="7" s="1"/>
  <c r="C31" i="7" s="1"/>
  <c r="E31" i="7" s="1"/>
  <c r="AF36" i="7"/>
  <c r="AH36" i="7"/>
  <c r="AK33" i="7"/>
  <c r="AI34" i="7"/>
  <c r="AM32" i="7"/>
  <c r="AN32" i="7" s="1"/>
  <c r="AR32" i="7" s="1"/>
  <c r="D32" i="7" s="1"/>
  <c r="AD40" i="5"/>
  <c r="AE39" i="5"/>
  <c r="M38" i="5"/>
  <c r="L39" i="5"/>
  <c r="AL38" i="5"/>
  <c r="T38" i="5"/>
  <c r="N39" i="5"/>
  <c r="B17" i="5" l="1"/>
  <c r="F101" i="7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4" i="7"/>
  <c r="L36" i="7"/>
  <c r="T35" i="7" s="1"/>
  <c r="V35" i="7" s="1"/>
  <c r="F104" i="5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4" i="5" s="1"/>
  <c r="AQ34" i="7"/>
  <c r="AG36" i="7"/>
  <c r="AO35" i="7" s="1"/>
  <c r="AK34" i="7"/>
  <c r="AI35" i="7"/>
  <c r="AM33" i="7"/>
  <c r="AN33" i="7" s="1"/>
  <c r="AR33" i="7" s="1"/>
  <c r="D33" i="7" s="1"/>
  <c r="K37" i="7"/>
  <c r="M37" i="7"/>
  <c r="AA36" i="7"/>
  <c r="AC35" i="7"/>
  <c r="AF37" i="7"/>
  <c r="AH37" i="7"/>
  <c r="P33" i="7"/>
  <c r="N34" i="7"/>
  <c r="B37" i="7"/>
  <c r="AD38" i="7"/>
  <c r="AJ37" i="7"/>
  <c r="AL37" i="7"/>
  <c r="Q37" i="7"/>
  <c r="Y37" i="7"/>
  <c r="G37" i="7" s="1"/>
  <c r="R32" i="7"/>
  <c r="S32" i="7" s="1"/>
  <c r="W32" i="7" s="1"/>
  <c r="C32" i="7" s="1"/>
  <c r="E32" i="7" s="1"/>
  <c r="AD41" i="5"/>
  <c r="AE40" i="5"/>
  <c r="M39" i="5"/>
  <c r="L40" i="5"/>
  <c r="AL39" i="5"/>
  <c r="T39" i="5"/>
  <c r="N40" i="5"/>
  <c r="B18" i="5" l="1"/>
  <c r="F113" i="7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5" i="7"/>
  <c r="L37" i="7"/>
  <c r="T36" i="7" s="1"/>
  <c r="V36" i="7" s="1"/>
  <c r="AG37" i="7"/>
  <c r="AO36" i="7" s="1"/>
  <c r="AQ35" i="7"/>
  <c r="F116" i="5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5" i="5" s="1"/>
  <c r="R33" i="7"/>
  <c r="S33" i="7" s="1"/>
  <c r="W33" i="7" s="1"/>
  <c r="C33" i="7" s="1"/>
  <c r="E33" i="7" s="1"/>
  <c r="P34" i="7"/>
  <c r="N35" i="7"/>
  <c r="K38" i="7"/>
  <c r="M38" i="7"/>
  <c r="AL38" i="7"/>
  <c r="AJ38" i="7"/>
  <c r="Q38" i="7"/>
  <c r="B38" i="7"/>
  <c r="AD39" i="7"/>
  <c r="Y38" i="7"/>
  <c r="G38" i="7" s="1"/>
  <c r="AA37" i="7"/>
  <c r="AC36" i="7"/>
  <c r="AK35" i="7"/>
  <c r="AI36" i="7"/>
  <c r="AH38" i="7"/>
  <c r="AF38" i="7"/>
  <c r="AM34" i="7"/>
  <c r="AN34" i="7" s="1"/>
  <c r="AR34" i="7" s="1"/>
  <c r="D34" i="7" s="1"/>
  <c r="AD42" i="5"/>
  <c r="AE41" i="5"/>
  <c r="M40" i="5"/>
  <c r="L41" i="5"/>
  <c r="T40" i="5"/>
  <c r="AL40" i="5"/>
  <c r="N41" i="5"/>
  <c r="AG38" i="7" l="1"/>
  <c r="AO37" i="7" s="1"/>
  <c r="AQ36" i="7"/>
  <c r="AQ37" i="7" s="1"/>
  <c r="B19" i="5"/>
  <c r="F125" i="7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6" i="7"/>
  <c r="L38" i="7"/>
  <c r="T37" i="7" s="1"/>
  <c r="V37" i="7" s="1"/>
  <c r="F128" i="5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6" i="5" s="1"/>
  <c r="AK36" i="7"/>
  <c r="AI37" i="7"/>
  <c r="AH39" i="7"/>
  <c r="AG39" i="7"/>
  <c r="AO38" i="7" s="1"/>
  <c r="AF39" i="7"/>
  <c r="AL39" i="7"/>
  <c r="Q39" i="7"/>
  <c r="AD40" i="7"/>
  <c r="AJ39" i="7"/>
  <c r="B39" i="7"/>
  <c r="Y39" i="7"/>
  <c r="G39" i="7" s="1"/>
  <c r="R34" i="7"/>
  <c r="S34" i="7" s="1"/>
  <c r="W34" i="7" s="1"/>
  <c r="C34" i="7" s="1"/>
  <c r="E34" i="7" s="1"/>
  <c r="AM35" i="7"/>
  <c r="AN35" i="7" s="1"/>
  <c r="AR35" i="7" s="1"/>
  <c r="D35" i="7" s="1"/>
  <c r="AA38" i="7"/>
  <c r="AC37" i="7"/>
  <c r="K39" i="7"/>
  <c r="M39" i="7"/>
  <c r="P35" i="7"/>
  <c r="N36" i="7"/>
  <c r="AD43" i="5"/>
  <c r="AE42" i="5"/>
  <c r="L42" i="5"/>
  <c r="M41" i="5"/>
  <c r="AL41" i="5"/>
  <c r="T41" i="5"/>
  <c r="N42" i="5"/>
  <c r="B20" i="5" l="1"/>
  <c r="F137" i="7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7" i="7"/>
  <c r="L39" i="7"/>
  <c r="T38" i="7" s="1"/>
  <c r="V38" i="7" s="1"/>
  <c r="F140" i="5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AQ38" i="7"/>
  <c r="P36" i="7"/>
  <c r="N37" i="7"/>
  <c r="B40" i="7"/>
  <c r="Q40" i="7"/>
  <c r="AL40" i="7"/>
  <c r="AJ40" i="7"/>
  <c r="AD41" i="7"/>
  <c r="AE41" i="7" s="1"/>
  <c r="Y40" i="7"/>
  <c r="G40" i="7" s="1"/>
  <c r="AA39" i="7"/>
  <c r="AC38" i="7"/>
  <c r="AK37" i="7"/>
  <c r="AI38" i="7"/>
  <c r="M40" i="7"/>
  <c r="L40" i="7"/>
  <c r="T39" i="7" s="1"/>
  <c r="K40" i="7"/>
  <c r="AG40" i="7"/>
  <c r="AO39" i="7" s="1"/>
  <c r="AF40" i="7"/>
  <c r="AH40" i="7"/>
  <c r="AM36" i="7"/>
  <c r="AN36" i="7" s="1"/>
  <c r="AR36" i="7" s="1"/>
  <c r="D36" i="7" s="1"/>
  <c r="R35" i="7"/>
  <c r="S35" i="7" s="1"/>
  <c r="W35" i="7" s="1"/>
  <c r="C35" i="7" s="1"/>
  <c r="E35" i="7" s="1"/>
  <c r="AD44" i="5"/>
  <c r="AE43" i="5"/>
  <c r="M42" i="5"/>
  <c r="L43" i="5"/>
  <c r="AL42" i="5"/>
  <c r="T42" i="5"/>
  <c r="N43" i="5"/>
  <c r="F4" i="5" l="1"/>
  <c r="F17" i="5"/>
  <c r="B21" i="5"/>
  <c r="F20" i="5"/>
  <c r="G20" i="5"/>
  <c r="F149" i="7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8" i="7"/>
  <c r="F152" i="5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8" i="5" s="1"/>
  <c r="AQ39" i="7"/>
  <c r="V39" i="7"/>
  <c r="AD42" i="7"/>
  <c r="AE42" i="7" s="1"/>
  <c r="AJ41" i="7"/>
  <c r="B41" i="7"/>
  <c r="Q41" i="7"/>
  <c r="AL41" i="7"/>
  <c r="Y41" i="7"/>
  <c r="G41" i="7" s="1"/>
  <c r="AK38" i="7"/>
  <c r="AI39" i="7"/>
  <c r="AH41" i="7"/>
  <c r="AG41" i="7"/>
  <c r="AO40" i="7" s="1"/>
  <c r="AF41" i="7"/>
  <c r="AC39" i="7"/>
  <c r="AA40" i="7"/>
  <c r="AM37" i="7"/>
  <c r="AN37" i="7" s="1"/>
  <c r="AR37" i="7" s="1"/>
  <c r="D37" i="7" s="1"/>
  <c r="P37" i="7"/>
  <c r="N38" i="7"/>
  <c r="M41" i="7"/>
  <c r="L41" i="7"/>
  <c r="T40" i="7" s="1"/>
  <c r="K41" i="7"/>
  <c r="R36" i="7"/>
  <c r="S36" i="7" s="1"/>
  <c r="W36" i="7" s="1"/>
  <c r="C36" i="7" s="1"/>
  <c r="E36" i="7" s="1"/>
  <c r="AD45" i="5"/>
  <c r="AE44" i="5"/>
  <c r="L44" i="5"/>
  <c r="M43" i="5"/>
  <c r="T43" i="5"/>
  <c r="AL43" i="5"/>
  <c r="N44" i="5"/>
  <c r="B22" i="5" l="1"/>
  <c r="F21" i="5"/>
  <c r="G21" i="5"/>
  <c r="F161" i="7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20" i="7" s="1"/>
  <c r="F19" i="7"/>
  <c r="F164" i="5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O44" i="5"/>
  <c r="T44" i="5" s="1"/>
  <c r="AG44" i="5"/>
  <c r="AL44" i="5" s="1"/>
  <c r="AQ40" i="7"/>
  <c r="AM38" i="7"/>
  <c r="AN38" i="7" s="1"/>
  <c r="AR38" i="7" s="1"/>
  <c r="D38" i="7" s="1"/>
  <c r="AC40" i="7"/>
  <c r="AA41" i="7"/>
  <c r="AK39" i="7"/>
  <c r="AI40" i="7"/>
  <c r="AK40" i="7" s="1"/>
  <c r="P38" i="7"/>
  <c r="N39" i="7"/>
  <c r="AL42" i="7"/>
  <c r="Q42" i="7"/>
  <c r="AD43" i="7"/>
  <c r="AE43" i="7" s="1"/>
  <c r="B42" i="7"/>
  <c r="Y42" i="7"/>
  <c r="G42" i="7" s="1"/>
  <c r="K42" i="7"/>
  <c r="M42" i="7"/>
  <c r="L42" i="7"/>
  <c r="T41" i="7" s="1"/>
  <c r="R37" i="7"/>
  <c r="S37" i="7" s="1"/>
  <c r="W37" i="7" s="1"/>
  <c r="C37" i="7" s="1"/>
  <c r="E37" i="7" s="1"/>
  <c r="AH42" i="7"/>
  <c r="AG42" i="7"/>
  <c r="AO41" i="7" s="1"/>
  <c r="AQ41" i="7" s="1"/>
  <c r="AF42" i="7"/>
  <c r="V40" i="7"/>
  <c r="AD46" i="5"/>
  <c r="AE45" i="5"/>
  <c r="M44" i="5"/>
  <c r="L45" i="5"/>
  <c r="N45" i="5"/>
  <c r="F176" i="5" l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3" i="5"/>
  <c r="F19" i="5"/>
  <c r="F22" i="5"/>
  <c r="G22" i="5"/>
  <c r="O45" i="5"/>
  <c r="AG45" i="5"/>
  <c r="AL45" i="5" s="1"/>
  <c r="AC41" i="7"/>
  <c r="AA42" i="7"/>
  <c r="L43" i="7"/>
  <c r="T42" i="7" s="1"/>
  <c r="K43" i="7"/>
  <c r="M43" i="7"/>
  <c r="B43" i="7"/>
  <c r="AD44" i="7"/>
  <c r="AE44" i="7" s="1"/>
  <c r="Q43" i="7"/>
  <c r="AL43" i="7"/>
  <c r="Y43" i="7"/>
  <c r="G43" i="7" s="1"/>
  <c r="AJ42" i="7"/>
  <c r="P39" i="7"/>
  <c r="N40" i="7"/>
  <c r="P40" i="7" s="1"/>
  <c r="V41" i="7"/>
  <c r="R38" i="7"/>
  <c r="S38" i="7" s="1"/>
  <c r="W38" i="7" s="1"/>
  <c r="C38" i="7" s="1"/>
  <c r="E38" i="7" s="1"/>
  <c r="AH43" i="7"/>
  <c r="AG43" i="7"/>
  <c r="AO42" i="7" s="1"/>
  <c r="AQ42" i="7" s="1"/>
  <c r="AF43" i="7"/>
  <c r="AM40" i="7"/>
  <c r="AN40" i="7" s="1"/>
  <c r="AR40" i="7" s="1"/>
  <c r="D40" i="7" s="1"/>
  <c r="AI41" i="7"/>
  <c r="AM39" i="7"/>
  <c r="AN39" i="7" s="1"/>
  <c r="AR39" i="7" s="1"/>
  <c r="D39" i="7" s="1"/>
  <c r="AD47" i="5"/>
  <c r="AE46" i="5"/>
  <c r="L46" i="5"/>
  <c r="M45" i="5"/>
  <c r="N46" i="5"/>
  <c r="AG46" i="5" l="1"/>
  <c r="AL46" i="5" s="1"/>
  <c r="O46" i="5"/>
  <c r="R39" i="7"/>
  <c r="S39" i="7" s="1"/>
  <c r="W39" i="7" s="1"/>
  <c r="C39" i="7" s="1"/>
  <c r="E39" i="7" s="1"/>
  <c r="AK41" i="7"/>
  <c r="AI42" i="7"/>
  <c r="V42" i="7"/>
  <c r="AJ43" i="7"/>
  <c r="R40" i="7"/>
  <c r="S40" i="7" s="1"/>
  <c r="W40" i="7" s="1"/>
  <c r="C40" i="7" s="1"/>
  <c r="E40" i="7" s="1"/>
  <c r="N41" i="7"/>
  <c r="M44" i="7"/>
  <c r="K44" i="7"/>
  <c r="L44" i="7"/>
  <c r="T43" i="7" s="1"/>
  <c r="AA43" i="7"/>
  <c r="AC42" i="7"/>
  <c r="AF44" i="7"/>
  <c r="AH44" i="7"/>
  <c r="AG44" i="7"/>
  <c r="AO43" i="7" s="1"/>
  <c r="AQ43" i="7" s="1"/>
  <c r="AL44" i="7"/>
  <c r="AD45" i="7"/>
  <c r="AE45" i="7" s="1"/>
  <c r="Q44" i="7"/>
  <c r="B44" i="7"/>
  <c r="AJ44" i="7"/>
  <c r="Y44" i="7"/>
  <c r="G44" i="7" s="1"/>
  <c r="AD48" i="5"/>
  <c r="AE47" i="5"/>
  <c r="L47" i="5"/>
  <c r="M46" i="5"/>
  <c r="N47" i="5"/>
  <c r="O47" i="5" l="1"/>
  <c r="AG47" i="5"/>
  <c r="AL47" i="5" s="1"/>
  <c r="B45" i="7"/>
  <c r="AL45" i="7"/>
  <c r="AD46" i="7"/>
  <c r="AE46" i="7" s="1"/>
  <c r="Q45" i="7"/>
  <c r="Y45" i="7"/>
  <c r="G45" i="7" s="1"/>
  <c r="AK42" i="7"/>
  <c r="AI43" i="7"/>
  <c r="AG45" i="7"/>
  <c r="AO44" i="7" s="1"/>
  <c r="AQ44" i="7" s="1"/>
  <c r="AH45" i="7"/>
  <c r="AF45" i="7"/>
  <c r="V43" i="7"/>
  <c r="AM41" i="7"/>
  <c r="AN41" i="7" s="1"/>
  <c r="AR41" i="7" s="1"/>
  <c r="D41" i="7" s="1"/>
  <c r="P41" i="7"/>
  <c r="N42" i="7"/>
  <c r="L45" i="7"/>
  <c r="T44" i="7" s="1"/>
  <c r="K45" i="7"/>
  <c r="M45" i="7"/>
  <c r="AC43" i="7"/>
  <c r="AA44" i="7"/>
  <c r="AD49" i="5"/>
  <c r="AE48" i="5"/>
  <c r="L48" i="5"/>
  <c r="M47" i="5"/>
  <c r="N48" i="5"/>
  <c r="O48" i="5" l="1"/>
  <c r="AG48" i="5"/>
  <c r="AL48" i="5" s="1"/>
  <c r="AH46" i="7"/>
  <c r="AF46" i="7"/>
  <c r="AG46" i="7"/>
  <c r="AO45" i="7" s="1"/>
  <c r="AQ45" i="7" s="1"/>
  <c r="AK43" i="7"/>
  <c r="AI44" i="7"/>
  <c r="AJ46" i="7"/>
  <c r="B46" i="7"/>
  <c r="AL46" i="7"/>
  <c r="AD47" i="7"/>
  <c r="AE47" i="7" s="1"/>
  <c r="Q46" i="7"/>
  <c r="Y46" i="7"/>
  <c r="G46" i="7" s="1"/>
  <c r="V44" i="7"/>
  <c r="AM42" i="7"/>
  <c r="AN42" i="7" s="1"/>
  <c r="AR42" i="7" s="1"/>
  <c r="D42" i="7" s="1"/>
  <c r="M46" i="7"/>
  <c r="L46" i="7"/>
  <c r="T45" i="7" s="1"/>
  <c r="K46" i="7"/>
  <c r="AJ45" i="7"/>
  <c r="P42" i="7"/>
  <c r="N43" i="7"/>
  <c r="R41" i="7"/>
  <c r="S41" i="7" s="1"/>
  <c r="W41" i="7" s="1"/>
  <c r="C41" i="7" s="1"/>
  <c r="E41" i="7" s="1"/>
  <c r="AC44" i="7"/>
  <c r="AA45" i="7"/>
  <c r="AD50" i="5"/>
  <c r="AE49" i="5"/>
  <c r="L49" i="5"/>
  <c r="M48" i="5"/>
  <c r="N49" i="5"/>
  <c r="AG49" i="5" l="1"/>
  <c r="AL49" i="5" s="1"/>
  <c r="O49" i="5"/>
  <c r="AM43" i="7"/>
  <c r="AN43" i="7" s="1"/>
  <c r="AR43" i="7" s="1"/>
  <c r="D43" i="7" s="1"/>
  <c r="V45" i="7"/>
  <c r="AJ47" i="7"/>
  <c r="B47" i="7"/>
  <c r="AL47" i="7"/>
  <c r="AD48" i="7"/>
  <c r="AE48" i="7" s="1"/>
  <c r="Q47" i="7"/>
  <c r="Y47" i="7"/>
  <c r="G47" i="7" s="1"/>
  <c r="M47" i="7"/>
  <c r="L47" i="7"/>
  <c r="T46" i="7" s="1"/>
  <c r="K47" i="7"/>
  <c r="AC45" i="7"/>
  <c r="AA46" i="7"/>
  <c r="AG47" i="7"/>
  <c r="AO46" i="7" s="1"/>
  <c r="AQ46" i="7" s="1"/>
  <c r="AF47" i="7"/>
  <c r="AH47" i="7"/>
  <c r="P43" i="7"/>
  <c r="N44" i="7"/>
  <c r="R42" i="7"/>
  <c r="S42" i="7" s="1"/>
  <c r="W42" i="7" s="1"/>
  <c r="C42" i="7" s="1"/>
  <c r="E42" i="7" s="1"/>
  <c r="AK44" i="7"/>
  <c r="AI45" i="7"/>
  <c r="AD51" i="5"/>
  <c r="AE50" i="5"/>
  <c r="M49" i="5"/>
  <c r="L50" i="5"/>
  <c r="N50" i="5"/>
  <c r="AG50" i="5" l="1"/>
  <c r="AL50" i="5" s="1"/>
  <c r="O50" i="5"/>
  <c r="Q48" i="7"/>
  <c r="AJ48" i="7"/>
  <c r="B48" i="7"/>
  <c r="AL48" i="7"/>
  <c r="AD49" i="7"/>
  <c r="AE49" i="7" s="1"/>
  <c r="Y48" i="7"/>
  <c r="G48" i="7" s="1"/>
  <c r="AH48" i="7"/>
  <c r="AG48" i="7"/>
  <c r="AO47" i="7" s="1"/>
  <c r="AQ47" i="7" s="1"/>
  <c r="AF48" i="7"/>
  <c r="P44" i="7"/>
  <c r="N45" i="7"/>
  <c r="M48" i="7"/>
  <c r="L48" i="7"/>
  <c r="T47" i="7" s="1"/>
  <c r="K48" i="7"/>
  <c r="V46" i="7"/>
  <c r="AK45" i="7"/>
  <c r="AI46" i="7"/>
  <c r="R43" i="7"/>
  <c r="S43" i="7" s="1"/>
  <c r="W43" i="7" s="1"/>
  <c r="C43" i="7" s="1"/>
  <c r="E43" i="7" s="1"/>
  <c r="AM44" i="7"/>
  <c r="AN44" i="7" s="1"/>
  <c r="AR44" i="7" s="1"/>
  <c r="D44" i="7" s="1"/>
  <c r="AC46" i="7"/>
  <c r="AA47" i="7"/>
  <c r="AD52" i="5"/>
  <c r="AE51" i="5"/>
  <c r="M50" i="5"/>
  <c r="L51" i="5"/>
  <c r="N51" i="5"/>
  <c r="O51" i="5" l="1"/>
  <c r="AG51" i="5"/>
  <c r="AL51" i="5" s="1"/>
  <c r="AH49" i="7"/>
  <c r="AG49" i="7"/>
  <c r="AO48" i="7" s="1"/>
  <c r="AQ48" i="7" s="1"/>
  <c r="AF49" i="7"/>
  <c r="AD50" i="7"/>
  <c r="AE50" i="7" s="1"/>
  <c r="B49" i="7"/>
  <c r="Q49" i="7"/>
  <c r="AL49" i="7"/>
  <c r="Y49" i="7"/>
  <c r="G49" i="7" s="1"/>
  <c r="AA48" i="7"/>
  <c r="AC47" i="7"/>
  <c r="AK46" i="7"/>
  <c r="AI47" i="7"/>
  <c r="M49" i="7"/>
  <c r="L49" i="7"/>
  <c r="T48" i="7" s="1"/>
  <c r="K49" i="7"/>
  <c r="V47" i="7"/>
  <c r="P45" i="7"/>
  <c r="N46" i="7"/>
  <c r="AM45" i="7"/>
  <c r="AN45" i="7" s="1"/>
  <c r="AR45" i="7" s="1"/>
  <c r="D45" i="7" s="1"/>
  <c r="R44" i="7"/>
  <c r="S44" i="7" s="1"/>
  <c r="W44" i="7" s="1"/>
  <c r="C44" i="7" s="1"/>
  <c r="E44" i="7" s="1"/>
  <c r="AD53" i="5"/>
  <c r="AE52" i="5"/>
  <c r="M51" i="5"/>
  <c r="L52" i="5"/>
  <c r="N52" i="5"/>
  <c r="O52" i="5" l="1"/>
  <c r="AG52" i="5"/>
  <c r="AL52" i="5" s="1"/>
  <c r="AJ49" i="7"/>
  <c r="AA49" i="7"/>
  <c r="AC48" i="7"/>
  <c r="AD51" i="7"/>
  <c r="AE51" i="7" s="1"/>
  <c r="Q50" i="7"/>
  <c r="B50" i="7"/>
  <c r="AL50" i="7"/>
  <c r="Y50" i="7"/>
  <c r="G50" i="7" s="1"/>
  <c r="AH50" i="7"/>
  <c r="AG50" i="7"/>
  <c r="AO49" i="7" s="1"/>
  <c r="AQ49" i="7" s="1"/>
  <c r="AF50" i="7"/>
  <c r="K50" i="7"/>
  <c r="M50" i="7"/>
  <c r="L50" i="7"/>
  <c r="T49" i="7" s="1"/>
  <c r="P46" i="7"/>
  <c r="N47" i="7"/>
  <c r="R45" i="7"/>
  <c r="S45" i="7" s="1"/>
  <c r="W45" i="7" s="1"/>
  <c r="C45" i="7" s="1"/>
  <c r="E45" i="7" s="1"/>
  <c r="V48" i="7"/>
  <c r="AK47" i="7"/>
  <c r="AI48" i="7"/>
  <c r="AM46" i="7"/>
  <c r="AN46" i="7" s="1"/>
  <c r="AR46" i="7" s="1"/>
  <c r="D46" i="7" s="1"/>
  <c r="AD54" i="5"/>
  <c r="AE53" i="5"/>
  <c r="M52" i="5"/>
  <c r="L53" i="5"/>
  <c r="N53" i="5"/>
  <c r="AG53" i="5" l="1"/>
  <c r="AL53" i="5" s="1"/>
  <c r="O53" i="5"/>
  <c r="AJ50" i="7"/>
  <c r="M51" i="7"/>
  <c r="K51" i="7"/>
  <c r="L51" i="7"/>
  <c r="T50" i="7" s="1"/>
  <c r="P47" i="7"/>
  <c r="N48" i="7"/>
  <c r="AF51" i="7"/>
  <c r="AH51" i="7"/>
  <c r="AG51" i="7"/>
  <c r="AO50" i="7" s="1"/>
  <c r="AQ50" i="7" s="1"/>
  <c r="R46" i="7"/>
  <c r="S46" i="7" s="1"/>
  <c r="W46" i="7" s="1"/>
  <c r="C46" i="7" s="1"/>
  <c r="E46" i="7" s="1"/>
  <c r="Q51" i="7"/>
  <c r="AL51" i="7"/>
  <c r="AD52" i="7"/>
  <c r="AE52" i="7" s="1"/>
  <c r="B51" i="7"/>
  <c r="AJ51" i="7"/>
  <c r="Y51" i="7"/>
  <c r="G51" i="7" s="1"/>
  <c r="AK48" i="7"/>
  <c r="AI49" i="7"/>
  <c r="AM47" i="7"/>
  <c r="AN47" i="7" s="1"/>
  <c r="AR47" i="7" s="1"/>
  <c r="D47" i="7" s="1"/>
  <c r="V49" i="7"/>
  <c r="AC49" i="7"/>
  <c r="AA50" i="7"/>
  <c r="AD55" i="5"/>
  <c r="AE54" i="5"/>
  <c r="M53" i="5"/>
  <c r="L54" i="5"/>
  <c r="N54" i="5"/>
  <c r="AG54" i="5" l="1"/>
  <c r="AL54" i="5" s="1"/>
  <c r="O54" i="5"/>
  <c r="V50" i="7"/>
  <c r="R47" i="7"/>
  <c r="S47" i="7" s="1"/>
  <c r="W47" i="7" s="1"/>
  <c r="C47" i="7" s="1"/>
  <c r="E47" i="7" s="1"/>
  <c r="AD53" i="7"/>
  <c r="AE53" i="7" s="1"/>
  <c r="AJ53" i="7" s="1"/>
  <c r="Q52" i="7"/>
  <c r="B52" i="7"/>
  <c r="AJ52" i="7"/>
  <c r="AL52" i="7"/>
  <c r="Y52" i="7"/>
  <c r="G52" i="7" s="1"/>
  <c r="G4" i="7" s="1"/>
  <c r="AM48" i="7"/>
  <c r="AN48" i="7" s="1"/>
  <c r="AR48" i="7" s="1"/>
  <c r="D48" i="7" s="1"/>
  <c r="K52" i="7"/>
  <c r="M52" i="7"/>
  <c r="L52" i="7"/>
  <c r="T51" i="7" s="1"/>
  <c r="AG52" i="7"/>
  <c r="AO51" i="7" s="1"/>
  <c r="AQ51" i="7" s="1"/>
  <c r="AH52" i="7"/>
  <c r="AF52" i="7"/>
  <c r="AK49" i="7"/>
  <c r="AI50" i="7"/>
  <c r="AA51" i="7"/>
  <c r="AC50" i="7"/>
  <c r="P48" i="7"/>
  <c r="N49" i="7"/>
  <c r="AD56" i="5"/>
  <c r="AE55" i="5"/>
  <c r="M54" i="5"/>
  <c r="L55" i="5"/>
  <c r="N55" i="5"/>
  <c r="AG55" i="5" l="1"/>
  <c r="AL55" i="5" s="1"/>
  <c r="O55" i="5"/>
  <c r="AA52" i="7"/>
  <c r="AC51" i="7"/>
  <c r="AM49" i="7"/>
  <c r="AN49" i="7" s="1"/>
  <c r="AR49" i="7" s="1"/>
  <c r="D49" i="7" s="1"/>
  <c r="AL53" i="7"/>
  <c r="AD54" i="7"/>
  <c r="AE54" i="7" s="1"/>
  <c r="B53" i="7"/>
  <c r="Q53" i="7"/>
  <c r="Y53" i="7"/>
  <c r="G53" i="7" s="1"/>
  <c r="AK50" i="7"/>
  <c r="AI51" i="7"/>
  <c r="AH53" i="7"/>
  <c r="AF53" i="7"/>
  <c r="AG53" i="7"/>
  <c r="AO52" i="7" s="1"/>
  <c r="AQ52" i="7" s="1"/>
  <c r="K53" i="7"/>
  <c r="M53" i="7"/>
  <c r="L53" i="7"/>
  <c r="T52" i="7" s="1"/>
  <c r="P49" i="7"/>
  <c r="N50" i="7"/>
  <c r="R48" i="7"/>
  <c r="S48" i="7" s="1"/>
  <c r="W48" i="7" s="1"/>
  <c r="C48" i="7" s="1"/>
  <c r="E48" i="7" s="1"/>
  <c r="V51" i="7"/>
  <c r="AD57" i="5"/>
  <c r="AE56" i="5"/>
  <c r="M55" i="5"/>
  <c r="L56" i="5"/>
  <c r="N56" i="5"/>
  <c r="O56" i="5" l="1"/>
  <c r="AG56" i="5"/>
  <c r="AL56" i="5" s="1"/>
  <c r="AM50" i="7"/>
  <c r="AN50" i="7" s="1"/>
  <c r="AR50" i="7" s="1"/>
  <c r="D50" i="7" s="1"/>
  <c r="AJ54" i="7"/>
  <c r="B54" i="7"/>
  <c r="AL54" i="7"/>
  <c r="AD55" i="7"/>
  <c r="AE55" i="7" s="1"/>
  <c r="Q54" i="7"/>
  <c r="Y54" i="7"/>
  <c r="G54" i="7" s="1"/>
  <c r="AF54" i="7"/>
  <c r="AH54" i="7"/>
  <c r="AG54" i="7"/>
  <c r="AO53" i="7" s="1"/>
  <c r="AQ53" i="7" s="1"/>
  <c r="V52" i="7"/>
  <c r="P50" i="7"/>
  <c r="N51" i="7"/>
  <c r="R49" i="7"/>
  <c r="S49" i="7" s="1"/>
  <c r="W49" i="7" s="1"/>
  <c r="C49" i="7" s="1"/>
  <c r="E49" i="7" s="1"/>
  <c r="L54" i="7"/>
  <c r="T53" i="7" s="1"/>
  <c r="K54" i="7"/>
  <c r="M54" i="7"/>
  <c r="AK51" i="7"/>
  <c r="AI52" i="7"/>
  <c r="AK52" i="7" s="1"/>
  <c r="AC52" i="7"/>
  <c r="AA53" i="7"/>
  <c r="AD58" i="5"/>
  <c r="AE57" i="5"/>
  <c r="M56" i="5"/>
  <c r="L57" i="5"/>
  <c r="N57" i="5"/>
  <c r="AG57" i="5" l="1"/>
  <c r="AL57" i="5" s="1"/>
  <c r="O57" i="5"/>
  <c r="P51" i="7"/>
  <c r="N52" i="7"/>
  <c r="P52" i="7" s="1"/>
  <c r="B55" i="7"/>
  <c r="Q55" i="7"/>
  <c r="AD56" i="7"/>
  <c r="AE56" i="7" s="1"/>
  <c r="AL55" i="7"/>
  <c r="Y55" i="7"/>
  <c r="G55" i="7" s="1"/>
  <c r="R50" i="7"/>
  <c r="S50" i="7" s="1"/>
  <c r="W50" i="7" s="1"/>
  <c r="C50" i="7" s="1"/>
  <c r="E50" i="7" s="1"/>
  <c r="AM52" i="7"/>
  <c r="AN52" i="7" s="1"/>
  <c r="AR52" i="7" s="1"/>
  <c r="D52" i="7" s="1"/>
  <c r="AI53" i="7"/>
  <c r="V53" i="7"/>
  <c r="AC53" i="7"/>
  <c r="AA54" i="7"/>
  <c r="M55" i="7"/>
  <c r="L55" i="7"/>
  <c r="T54" i="7" s="1"/>
  <c r="K55" i="7"/>
  <c r="AF55" i="7"/>
  <c r="AH55" i="7"/>
  <c r="AG55" i="7"/>
  <c r="AO54" i="7" s="1"/>
  <c r="AQ54" i="7" s="1"/>
  <c r="AM51" i="7"/>
  <c r="AN51" i="7" s="1"/>
  <c r="AR51" i="7" s="1"/>
  <c r="D51" i="7" s="1"/>
  <c r="AD59" i="5"/>
  <c r="AE58" i="5"/>
  <c r="L58" i="5"/>
  <c r="M57" i="5"/>
  <c r="N58" i="5"/>
  <c r="AG58" i="5" l="1"/>
  <c r="AL58" i="5" s="1"/>
  <c r="O58" i="5"/>
  <c r="AJ55" i="7"/>
  <c r="AK53" i="7"/>
  <c r="AI54" i="7"/>
  <c r="AD57" i="7"/>
  <c r="AE57" i="7" s="1"/>
  <c r="Q56" i="7"/>
  <c r="B56" i="7"/>
  <c r="AL56" i="7"/>
  <c r="Y56" i="7"/>
  <c r="G56" i="7" s="1"/>
  <c r="R52" i="7"/>
  <c r="S52" i="7" s="1"/>
  <c r="W52" i="7" s="1"/>
  <c r="C52" i="7" s="1"/>
  <c r="E52" i="7" s="1"/>
  <c r="N53" i="7"/>
  <c r="AA55" i="7"/>
  <c r="AC54" i="7"/>
  <c r="R51" i="7"/>
  <c r="S51" i="7" s="1"/>
  <c r="W51" i="7" s="1"/>
  <c r="C51" i="7" s="1"/>
  <c r="E51" i="7" s="1"/>
  <c r="AG56" i="7"/>
  <c r="AO55" i="7" s="1"/>
  <c r="AQ55" i="7" s="1"/>
  <c r="AF56" i="7"/>
  <c r="AH56" i="7"/>
  <c r="M56" i="7"/>
  <c r="L56" i="7"/>
  <c r="T55" i="7" s="1"/>
  <c r="K56" i="7"/>
  <c r="V54" i="7"/>
  <c r="AD60" i="5"/>
  <c r="AE59" i="5"/>
  <c r="L59" i="5"/>
  <c r="M58" i="5"/>
  <c r="N59" i="5"/>
  <c r="O59" i="5" l="1"/>
  <c r="AG59" i="5"/>
  <c r="AL59" i="5" s="1"/>
  <c r="AJ56" i="7"/>
  <c r="AH57" i="7"/>
  <c r="AG57" i="7"/>
  <c r="AO56" i="7" s="1"/>
  <c r="AQ56" i="7" s="1"/>
  <c r="AF57" i="7"/>
  <c r="AK54" i="7"/>
  <c r="AI55" i="7"/>
  <c r="AM53" i="7"/>
  <c r="AN53" i="7" s="1"/>
  <c r="AR53" i="7" s="1"/>
  <c r="D53" i="7" s="1"/>
  <c r="K57" i="7"/>
  <c r="M57" i="7"/>
  <c r="L57" i="7"/>
  <c r="T56" i="7" s="1"/>
  <c r="AA56" i="7"/>
  <c r="AC55" i="7"/>
  <c r="P53" i="7"/>
  <c r="N54" i="7"/>
  <c r="AL57" i="7"/>
  <c r="Q57" i="7"/>
  <c r="B57" i="7"/>
  <c r="AD58" i="7"/>
  <c r="AE58" i="7" s="1"/>
  <c r="Y57" i="7"/>
  <c r="G57" i="7" s="1"/>
  <c r="V55" i="7"/>
  <c r="AD61" i="5"/>
  <c r="AE60" i="5"/>
  <c r="L60" i="5"/>
  <c r="M59" i="5"/>
  <c r="N60" i="5"/>
  <c r="O60" i="5" l="1"/>
  <c r="AG60" i="5"/>
  <c r="AL60" i="5" s="1"/>
  <c r="AJ58" i="7"/>
  <c r="B58" i="7"/>
  <c r="AL58" i="7"/>
  <c r="AD59" i="7"/>
  <c r="AE59" i="7" s="1"/>
  <c r="Q58" i="7"/>
  <c r="Y58" i="7"/>
  <c r="G58" i="7" s="1"/>
  <c r="AK55" i="7"/>
  <c r="AI56" i="7"/>
  <c r="L58" i="7"/>
  <c r="T57" i="7" s="1"/>
  <c r="M58" i="7"/>
  <c r="K58" i="7"/>
  <c r="AM54" i="7"/>
  <c r="AN54" i="7" s="1"/>
  <c r="AR54" i="7" s="1"/>
  <c r="D54" i="7" s="1"/>
  <c r="V56" i="7"/>
  <c r="AH58" i="7"/>
  <c r="AG58" i="7"/>
  <c r="AO57" i="7" s="1"/>
  <c r="AQ57" i="7" s="1"/>
  <c r="AF58" i="7"/>
  <c r="P54" i="7"/>
  <c r="N55" i="7"/>
  <c r="R53" i="7"/>
  <c r="S53" i="7" s="1"/>
  <c r="W53" i="7" s="1"/>
  <c r="C53" i="7" s="1"/>
  <c r="E53" i="7" s="1"/>
  <c r="AJ57" i="7"/>
  <c r="AC56" i="7"/>
  <c r="AA57" i="7"/>
  <c r="AD62" i="5"/>
  <c r="AE61" i="5"/>
  <c r="M60" i="5"/>
  <c r="L61" i="5"/>
  <c r="N61" i="5"/>
  <c r="AG61" i="5" l="1"/>
  <c r="AL61" i="5" s="1"/>
  <c r="O61" i="5"/>
  <c r="M59" i="7"/>
  <c r="L59" i="7"/>
  <c r="T58" i="7" s="1"/>
  <c r="K59" i="7"/>
  <c r="AF59" i="7"/>
  <c r="AH59" i="7"/>
  <c r="AG59" i="7"/>
  <c r="AO58" i="7" s="1"/>
  <c r="AQ58" i="7" s="1"/>
  <c r="P55" i="7"/>
  <c r="N56" i="7"/>
  <c r="V57" i="7"/>
  <c r="AK56" i="7"/>
  <c r="AI57" i="7"/>
  <c r="AC57" i="7"/>
  <c r="AA58" i="7"/>
  <c r="R54" i="7"/>
  <c r="S54" i="7" s="1"/>
  <c r="W54" i="7" s="1"/>
  <c r="C54" i="7" s="1"/>
  <c r="E54" i="7" s="1"/>
  <c r="AM55" i="7"/>
  <c r="AN55" i="7" s="1"/>
  <c r="AR55" i="7" s="1"/>
  <c r="D55" i="7" s="1"/>
  <c r="Q59" i="7"/>
  <c r="AL59" i="7"/>
  <c r="AD60" i="7"/>
  <c r="AE60" i="7" s="1"/>
  <c r="B59" i="7"/>
  <c r="Y59" i="7"/>
  <c r="G59" i="7" s="1"/>
  <c r="AD63" i="5"/>
  <c r="AE62" i="5"/>
  <c r="L62" i="5"/>
  <c r="M61" i="5"/>
  <c r="N62" i="5"/>
  <c r="AG62" i="5" l="1"/>
  <c r="AL62" i="5" s="1"/>
  <c r="O62" i="5"/>
  <c r="AA59" i="7"/>
  <c r="AC58" i="7"/>
  <c r="M60" i="7"/>
  <c r="L60" i="7"/>
  <c r="T59" i="7" s="1"/>
  <c r="K60" i="7"/>
  <c r="AK57" i="7"/>
  <c r="AI58" i="7"/>
  <c r="AJ59" i="7"/>
  <c r="AM56" i="7"/>
  <c r="AN56" i="7" s="1"/>
  <c r="AR56" i="7" s="1"/>
  <c r="D56" i="7" s="1"/>
  <c r="AD61" i="7"/>
  <c r="AE61" i="7" s="1"/>
  <c r="Q60" i="7"/>
  <c r="AL60" i="7"/>
  <c r="B60" i="7"/>
  <c r="Y60" i="7"/>
  <c r="G60" i="7" s="1"/>
  <c r="V58" i="7"/>
  <c r="AG60" i="7"/>
  <c r="AO59" i="7" s="1"/>
  <c r="AQ59" i="7" s="1"/>
  <c r="AH60" i="7"/>
  <c r="AF60" i="7"/>
  <c r="P56" i="7"/>
  <c r="N57" i="7"/>
  <c r="R55" i="7"/>
  <c r="S55" i="7" s="1"/>
  <c r="W55" i="7" s="1"/>
  <c r="C55" i="7" s="1"/>
  <c r="E55" i="7" s="1"/>
  <c r="AD64" i="5"/>
  <c r="AE63" i="5"/>
  <c r="L63" i="5"/>
  <c r="M62" i="5"/>
  <c r="N63" i="5"/>
  <c r="AG63" i="5" l="1"/>
  <c r="AL63" i="5" s="1"/>
  <c r="O63" i="5"/>
  <c r="AJ60" i="7"/>
  <c r="AM57" i="7"/>
  <c r="AN57" i="7" s="1"/>
  <c r="AR57" i="7" s="1"/>
  <c r="D57" i="7" s="1"/>
  <c r="K61" i="7"/>
  <c r="L61" i="7"/>
  <c r="T60" i="7" s="1"/>
  <c r="M61" i="7"/>
  <c r="V59" i="7"/>
  <c r="AH61" i="7"/>
  <c r="AG61" i="7"/>
  <c r="AO60" i="7" s="1"/>
  <c r="AQ60" i="7" s="1"/>
  <c r="AF61" i="7"/>
  <c r="AK58" i="7"/>
  <c r="AI59" i="7"/>
  <c r="P57" i="7"/>
  <c r="N58" i="7"/>
  <c r="R56" i="7"/>
  <c r="S56" i="7" s="1"/>
  <c r="W56" i="7" s="1"/>
  <c r="C56" i="7" s="1"/>
  <c r="E56" i="7" s="1"/>
  <c r="AL61" i="7"/>
  <c r="AD62" i="7"/>
  <c r="AE62" i="7" s="1"/>
  <c r="AJ61" i="7"/>
  <c r="Q61" i="7"/>
  <c r="B61" i="7"/>
  <c r="Y61" i="7"/>
  <c r="G61" i="7" s="1"/>
  <c r="AA60" i="7"/>
  <c r="AC59" i="7"/>
  <c r="AD65" i="5"/>
  <c r="AE64" i="5"/>
  <c r="M63" i="5"/>
  <c r="L64" i="5"/>
  <c r="N64" i="5"/>
  <c r="O64" i="5" l="1"/>
  <c r="AG64" i="5"/>
  <c r="AL64" i="5" s="1"/>
  <c r="R57" i="7"/>
  <c r="S57" i="7" s="1"/>
  <c r="W57" i="7" s="1"/>
  <c r="C57" i="7" s="1"/>
  <c r="E57" i="7" s="1"/>
  <c r="L62" i="7"/>
  <c r="T61" i="7" s="1"/>
  <c r="K62" i="7"/>
  <c r="M62" i="7"/>
  <c r="AM58" i="7"/>
  <c r="AN58" i="7" s="1"/>
  <c r="AR58" i="7" s="1"/>
  <c r="D58" i="7" s="1"/>
  <c r="AK59" i="7"/>
  <c r="AI60" i="7"/>
  <c r="AC60" i="7"/>
  <c r="AA61" i="7"/>
  <c r="AD63" i="7"/>
  <c r="AE63" i="7" s="1"/>
  <c r="B62" i="7"/>
  <c r="AL62" i="7"/>
  <c r="Q62" i="7"/>
  <c r="Y62" i="7"/>
  <c r="G62" i="7" s="1"/>
  <c r="AH62" i="7"/>
  <c r="AG62" i="7"/>
  <c r="AO61" i="7" s="1"/>
  <c r="AQ61" i="7" s="1"/>
  <c r="AF62" i="7"/>
  <c r="P58" i="7"/>
  <c r="N59" i="7"/>
  <c r="V60" i="7"/>
  <c r="AD66" i="5"/>
  <c r="AE65" i="5"/>
  <c r="M64" i="5"/>
  <c r="L65" i="5"/>
  <c r="N65" i="5"/>
  <c r="AG65" i="5" l="1"/>
  <c r="AL65" i="5" s="1"/>
  <c r="O65" i="5"/>
  <c r="AJ62" i="7"/>
  <c r="AH63" i="7"/>
  <c r="AG63" i="7"/>
  <c r="AO62" i="7" s="1"/>
  <c r="AQ62" i="7" s="1"/>
  <c r="AF63" i="7"/>
  <c r="AM59" i="7"/>
  <c r="AN59" i="7" s="1"/>
  <c r="AR59" i="7" s="1"/>
  <c r="D59" i="7" s="1"/>
  <c r="K63" i="7"/>
  <c r="M63" i="7"/>
  <c r="L63" i="7"/>
  <c r="T62" i="7" s="1"/>
  <c r="R58" i="7"/>
  <c r="S58" i="7" s="1"/>
  <c r="W58" i="7" s="1"/>
  <c r="C58" i="7" s="1"/>
  <c r="E58" i="7" s="1"/>
  <c r="P59" i="7"/>
  <c r="N60" i="7"/>
  <c r="V61" i="7"/>
  <c r="AL63" i="7"/>
  <c r="AD64" i="7"/>
  <c r="AE64" i="7" s="1"/>
  <c r="B63" i="7"/>
  <c r="Q63" i="7"/>
  <c r="Y63" i="7"/>
  <c r="G63" i="7" s="1"/>
  <c r="AC61" i="7"/>
  <c r="AA62" i="7"/>
  <c r="AK60" i="7"/>
  <c r="AI61" i="7"/>
  <c r="AD67" i="5"/>
  <c r="AE66" i="5"/>
  <c r="L66" i="5"/>
  <c r="M65" i="5"/>
  <c r="N66" i="5"/>
  <c r="AG66" i="5" l="1"/>
  <c r="AL66" i="5" s="1"/>
  <c r="O66" i="5"/>
  <c r="AA63" i="7"/>
  <c r="AC62" i="7"/>
  <c r="AJ63" i="7"/>
  <c r="P60" i="7"/>
  <c r="N61" i="7"/>
  <c r="L64" i="7"/>
  <c r="T63" i="7" s="1"/>
  <c r="K64" i="7"/>
  <c r="M64" i="7"/>
  <c r="R59" i="7"/>
  <c r="S59" i="7" s="1"/>
  <c r="W59" i="7" s="1"/>
  <c r="C59" i="7" s="1"/>
  <c r="E59" i="7" s="1"/>
  <c r="AH64" i="7"/>
  <c r="AG64" i="7"/>
  <c r="AO63" i="7" s="1"/>
  <c r="AQ63" i="7" s="1"/>
  <c r="AF64" i="7"/>
  <c r="AK61" i="7"/>
  <c r="AI62" i="7"/>
  <c r="B64" i="7"/>
  <c r="AD65" i="7"/>
  <c r="AE65" i="7" s="1"/>
  <c r="R64" i="7"/>
  <c r="Q64" i="7"/>
  <c r="AL64" i="7"/>
  <c r="Y64" i="7"/>
  <c r="G64" i="7" s="1"/>
  <c r="V62" i="7"/>
  <c r="AM60" i="7"/>
  <c r="AN60" i="7" s="1"/>
  <c r="AR60" i="7" s="1"/>
  <c r="D60" i="7" s="1"/>
  <c r="AD68" i="5"/>
  <c r="AE67" i="5"/>
  <c r="L67" i="5"/>
  <c r="M66" i="5"/>
  <c r="N67" i="5"/>
  <c r="AG67" i="5" l="1"/>
  <c r="AL67" i="5" s="1"/>
  <c r="O67" i="5"/>
  <c r="AJ64" i="7"/>
  <c r="AM61" i="7"/>
  <c r="AN61" i="7" s="1"/>
  <c r="AR61" i="7" s="1"/>
  <c r="D61" i="7" s="1"/>
  <c r="AF65" i="7"/>
  <c r="AH65" i="7"/>
  <c r="AG65" i="7"/>
  <c r="AO64" i="7" s="1"/>
  <c r="AQ64" i="7" s="1"/>
  <c r="P61" i="7"/>
  <c r="N62" i="7"/>
  <c r="V63" i="7"/>
  <c r="R60" i="7"/>
  <c r="S60" i="7" s="1"/>
  <c r="W60" i="7" s="1"/>
  <c r="C60" i="7" s="1"/>
  <c r="E60" i="7" s="1"/>
  <c r="Q65" i="7"/>
  <c r="B65" i="7"/>
  <c r="AD66" i="7"/>
  <c r="AE66" i="7" s="1"/>
  <c r="AL65" i="7"/>
  <c r="Y65" i="7"/>
  <c r="G65" i="7" s="1"/>
  <c r="AK62" i="7"/>
  <c r="AI63" i="7"/>
  <c r="AA64" i="7"/>
  <c r="AC63" i="7"/>
  <c r="AD69" i="5"/>
  <c r="AE68" i="5"/>
  <c r="M67" i="5"/>
  <c r="L68" i="5"/>
  <c r="N68" i="5"/>
  <c r="O68" i="5" l="1"/>
  <c r="AG68" i="5"/>
  <c r="AL68" i="5" s="1"/>
  <c r="AM62" i="7"/>
  <c r="AN62" i="7" s="1"/>
  <c r="AR62" i="7" s="1"/>
  <c r="D62" i="7" s="1"/>
  <c r="AD67" i="7"/>
  <c r="AE67" i="7" s="1"/>
  <c r="Q66" i="7"/>
  <c r="AL66" i="7"/>
  <c r="B66" i="7"/>
  <c r="Y66" i="7"/>
  <c r="G66" i="7" s="1"/>
  <c r="AJ65" i="7"/>
  <c r="P62" i="7"/>
  <c r="N63" i="7"/>
  <c r="R61" i="7"/>
  <c r="S61" i="7" s="1"/>
  <c r="W61" i="7" s="1"/>
  <c r="C61" i="7" s="1"/>
  <c r="E61" i="7" s="1"/>
  <c r="AG66" i="7"/>
  <c r="AO65" i="7" s="1"/>
  <c r="AQ65" i="7" s="1"/>
  <c r="AF66" i="7"/>
  <c r="AH66" i="7"/>
  <c r="AK63" i="7"/>
  <c r="AI64" i="7"/>
  <c r="AK64" i="7" s="1"/>
  <c r="AA65" i="7"/>
  <c r="AC64" i="7"/>
  <c r="AD70" i="5"/>
  <c r="AE69" i="5"/>
  <c r="M68" i="5"/>
  <c r="L69" i="5"/>
  <c r="N69" i="5"/>
  <c r="AG69" i="5" l="1"/>
  <c r="AL69" i="5" s="1"/>
  <c r="O69" i="5"/>
  <c r="AJ66" i="7"/>
  <c r="AM63" i="7"/>
  <c r="AN63" i="7" s="1"/>
  <c r="AR63" i="7" s="1"/>
  <c r="D63" i="7" s="1"/>
  <c r="AL67" i="7"/>
  <c r="AD68" i="7"/>
  <c r="AE68" i="7" s="1"/>
  <c r="Q67" i="7"/>
  <c r="B67" i="7"/>
  <c r="Y67" i="7"/>
  <c r="G67" i="7" s="1"/>
  <c r="P63" i="7"/>
  <c r="N64" i="7"/>
  <c r="P64" i="7" s="1"/>
  <c r="S64" i="7" s="1"/>
  <c r="R62" i="7"/>
  <c r="S62" i="7" s="1"/>
  <c r="W62" i="7" s="1"/>
  <c r="C62" i="7" s="1"/>
  <c r="E62" i="7" s="1"/>
  <c r="AH67" i="7"/>
  <c r="AG67" i="7"/>
  <c r="AO66" i="7" s="1"/>
  <c r="AQ66" i="7" s="1"/>
  <c r="AF67" i="7"/>
  <c r="AA66" i="7"/>
  <c r="AC65" i="7"/>
  <c r="AM64" i="7"/>
  <c r="AN64" i="7" s="1"/>
  <c r="AR64" i="7" s="1"/>
  <c r="D64" i="7" s="1"/>
  <c r="AI65" i="7"/>
  <c r="AD71" i="5"/>
  <c r="AE70" i="5"/>
  <c r="M69" i="5"/>
  <c r="L70" i="5"/>
  <c r="N70" i="5"/>
  <c r="AG70" i="5" l="1"/>
  <c r="AL70" i="5" s="1"/>
  <c r="O70" i="5"/>
  <c r="AJ67" i="7"/>
  <c r="K65" i="7"/>
  <c r="W64" i="7"/>
  <c r="C64" i="7" s="1"/>
  <c r="E64" i="7" s="1"/>
  <c r="R63" i="7"/>
  <c r="S63" i="7" s="1"/>
  <c r="W63" i="7" s="1"/>
  <c r="C63" i="7" s="1"/>
  <c r="E63" i="7" s="1"/>
  <c r="B68" i="7"/>
  <c r="AL68" i="7"/>
  <c r="AD69" i="7"/>
  <c r="AE69" i="7" s="1"/>
  <c r="Q68" i="7"/>
  <c r="Y68" i="7"/>
  <c r="G68" i="7" s="1"/>
  <c r="AK65" i="7"/>
  <c r="AI66" i="7"/>
  <c r="AF68" i="7"/>
  <c r="AH68" i="7"/>
  <c r="AG68" i="7"/>
  <c r="AO67" i="7" s="1"/>
  <c r="AQ67" i="7" s="1"/>
  <c r="AC66" i="7"/>
  <c r="AA67" i="7"/>
  <c r="AD72" i="5"/>
  <c r="AE71" i="5"/>
  <c r="M70" i="5"/>
  <c r="L71" i="5"/>
  <c r="N71" i="5"/>
  <c r="AG71" i="5" l="1"/>
  <c r="AL71" i="5" s="1"/>
  <c r="O71" i="5"/>
  <c r="AJ68" i="7"/>
  <c r="M65" i="7"/>
  <c r="L65" i="7"/>
  <c r="K66" i="7"/>
  <c r="K67" i="7" s="1"/>
  <c r="K68" i="7" s="1"/>
  <c r="K69" i="7" s="1"/>
  <c r="AC67" i="7"/>
  <c r="AA68" i="7"/>
  <c r="AK66" i="7"/>
  <c r="AI67" i="7"/>
  <c r="AF69" i="7"/>
  <c r="AH69" i="7"/>
  <c r="AG69" i="7"/>
  <c r="AO68" i="7" s="1"/>
  <c r="AQ68" i="7" s="1"/>
  <c r="AM65" i="7"/>
  <c r="AN65" i="7" s="1"/>
  <c r="AR65" i="7" s="1"/>
  <c r="D65" i="7" s="1"/>
  <c r="AJ69" i="7"/>
  <c r="B69" i="7"/>
  <c r="Q69" i="7"/>
  <c r="AL69" i="7"/>
  <c r="AD70" i="7"/>
  <c r="AE70" i="7" s="1"/>
  <c r="Y69" i="7"/>
  <c r="G69" i="7" s="1"/>
  <c r="AD73" i="5"/>
  <c r="AE72" i="5"/>
  <c r="M71" i="5"/>
  <c r="L72" i="5"/>
  <c r="N72" i="5"/>
  <c r="O72" i="5" l="1"/>
  <c r="AG72" i="5"/>
  <c r="AL72" i="5" s="1"/>
  <c r="K70" i="7"/>
  <c r="AA69" i="7"/>
  <c r="AC68" i="7"/>
  <c r="AK67" i="7"/>
  <c r="AI68" i="7"/>
  <c r="AM66" i="7"/>
  <c r="AN66" i="7" s="1"/>
  <c r="AR66" i="7" s="1"/>
  <c r="D66" i="7" s="1"/>
  <c r="T64" i="7"/>
  <c r="V64" i="7" s="1"/>
  <c r="L66" i="7"/>
  <c r="AD71" i="7"/>
  <c r="AE71" i="7" s="1"/>
  <c r="AL70" i="7"/>
  <c r="B70" i="7"/>
  <c r="Q70" i="7"/>
  <c r="Y70" i="7"/>
  <c r="G70" i="7" s="1"/>
  <c r="AG70" i="7"/>
  <c r="AO69" i="7" s="1"/>
  <c r="AQ69" i="7" s="1"/>
  <c r="AF70" i="7"/>
  <c r="AH70" i="7"/>
  <c r="N65" i="7"/>
  <c r="M66" i="7"/>
  <c r="M67" i="7" s="1"/>
  <c r="M68" i="7" s="1"/>
  <c r="M69" i="7" s="1"/>
  <c r="M70" i="7" s="1"/>
  <c r="AD74" i="5"/>
  <c r="AE73" i="5"/>
  <c r="L73" i="5"/>
  <c r="M72" i="5"/>
  <c r="N73" i="5"/>
  <c r="AG73" i="5" l="1"/>
  <c r="AL73" i="5" s="1"/>
  <c r="O73" i="5"/>
  <c r="P65" i="7"/>
  <c r="N66" i="7"/>
  <c r="AJ70" i="7"/>
  <c r="AC69" i="7"/>
  <c r="AA70" i="7"/>
  <c r="K71" i="7"/>
  <c r="M71" i="7"/>
  <c r="T65" i="7"/>
  <c r="V65" i="7" s="1"/>
  <c r="L67" i="7"/>
  <c r="AG71" i="7"/>
  <c r="AO70" i="7" s="1"/>
  <c r="AQ70" i="7" s="1"/>
  <c r="AH71" i="7"/>
  <c r="AF71" i="7"/>
  <c r="AK68" i="7"/>
  <c r="AI69" i="7"/>
  <c r="AM67" i="7"/>
  <c r="AN67" i="7" s="1"/>
  <c r="AR67" i="7" s="1"/>
  <c r="D67" i="7" s="1"/>
  <c r="AL71" i="7"/>
  <c r="AJ71" i="7"/>
  <c r="Q71" i="7"/>
  <c r="B71" i="7"/>
  <c r="AD72" i="7"/>
  <c r="AE72" i="7" s="1"/>
  <c r="Y71" i="7"/>
  <c r="G71" i="7" s="1"/>
  <c r="AD75" i="5"/>
  <c r="AE74" i="5"/>
  <c r="L74" i="5"/>
  <c r="M73" i="5"/>
  <c r="N74" i="5"/>
  <c r="AG74" i="5" l="1"/>
  <c r="AL74" i="5" s="1"/>
  <c r="O74" i="5"/>
  <c r="AK69" i="7"/>
  <c r="AI70" i="7"/>
  <c r="AM68" i="7"/>
  <c r="AN68" i="7" s="1"/>
  <c r="AR68" i="7" s="1"/>
  <c r="D68" i="7" s="1"/>
  <c r="AC70" i="7"/>
  <c r="AA71" i="7"/>
  <c r="AJ72" i="7"/>
  <c r="B72" i="7"/>
  <c r="AL72" i="7"/>
  <c r="AD73" i="7"/>
  <c r="AE73" i="7" s="1"/>
  <c r="Q72" i="7"/>
  <c r="Y72" i="7"/>
  <c r="G72" i="7" s="1"/>
  <c r="T66" i="7"/>
  <c r="V66" i="7" s="1"/>
  <c r="L68" i="7"/>
  <c r="P66" i="7"/>
  <c r="N67" i="7"/>
  <c r="AH72" i="7"/>
  <c r="AG72" i="7"/>
  <c r="AO71" i="7" s="1"/>
  <c r="AQ71" i="7" s="1"/>
  <c r="AF72" i="7"/>
  <c r="R65" i="7"/>
  <c r="S65" i="7" s="1"/>
  <c r="W65" i="7" s="1"/>
  <c r="C65" i="7" s="1"/>
  <c r="E65" i="7" s="1"/>
  <c r="M72" i="7"/>
  <c r="K72" i="7"/>
  <c r="AD76" i="5"/>
  <c r="AE75" i="5"/>
  <c r="M74" i="5"/>
  <c r="L75" i="5"/>
  <c r="N75" i="5"/>
  <c r="O75" i="5" l="1"/>
  <c r="AG75" i="5"/>
  <c r="AL75" i="5" s="1"/>
  <c r="T67" i="7"/>
  <c r="V67" i="7" s="1"/>
  <c r="L69" i="7"/>
  <c r="M73" i="7"/>
  <c r="K73" i="7"/>
  <c r="AA72" i="7"/>
  <c r="AC71" i="7"/>
  <c r="AK70" i="7"/>
  <c r="AI71" i="7"/>
  <c r="AF73" i="7"/>
  <c r="AG73" i="7"/>
  <c r="AO72" i="7" s="1"/>
  <c r="AQ72" i="7" s="1"/>
  <c r="AH73" i="7"/>
  <c r="AM69" i="7"/>
  <c r="AN69" i="7" s="1"/>
  <c r="AR69" i="7" s="1"/>
  <c r="D69" i="7" s="1"/>
  <c r="P67" i="7"/>
  <c r="N68" i="7"/>
  <c r="AD74" i="7"/>
  <c r="AE74" i="7" s="1"/>
  <c r="AJ73" i="7"/>
  <c r="AL73" i="7"/>
  <c r="Q73" i="7"/>
  <c r="B73" i="7"/>
  <c r="Y73" i="7"/>
  <c r="G73" i="7" s="1"/>
  <c r="R66" i="7"/>
  <c r="S66" i="7" s="1"/>
  <c r="W66" i="7" s="1"/>
  <c r="C66" i="7" s="1"/>
  <c r="E66" i="7" s="1"/>
  <c r="AD77" i="5"/>
  <c r="AE76" i="5"/>
  <c r="L76" i="5"/>
  <c r="M75" i="5"/>
  <c r="N76" i="5"/>
  <c r="O76" i="5" l="1"/>
  <c r="AG76" i="5"/>
  <c r="AL76" i="5" s="1"/>
  <c r="P68" i="7"/>
  <c r="N69" i="7"/>
  <c r="AA73" i="7"/>
  <c r="AC72" i="7"/>
  <c r="R67" i="7"/>
  <c r="S67" i="7" s="1"/>
  <c r="W67" i="7" s="1"/>
  <c r="C67" i="7" s="1"/>
  <c r="E67" i="7" s="1"/>
  <c r="Q74" i="7"/>
  <c r="AD75" i="7"/>
  <c r="AE75" i="7" s="1"/>
  <c r="AJ74" i="7"/>
  <c r="B74" i="7"/>
  <c r="AL74" i="7"/>
  <c r="Y74" i="7"/>
  <c r="G74" i="7" s="1"/>
  <c r="T68" i="7"/>
  <c r="V68" i="7" s="1"/>
  <c r="L70" i="7"/>
  <c r="M74" i="7"/>
  <c r="K74" i="7"/>
  <c r="AK71" i="7"/>
  <c r="AI72" i="7"/>
  <c r="AG74" i="7"/>
  <c r="AO73" i="7" s="1"/>
  <c r="AQ73" i="7" s="1"/>
  <c r="AH74" i="7"/>
  <c r="AF74" i="7"/>
  <c r="AM70" i="7"/>
  <c r="AN70" i="7" s="1"/>
  <c r="AR70" i="7" s="1"/>
  <c r="D70" i="7" s="1"/>
  <c r="AD78" i="5"/>
  <c r="AE77" i="5"/>
  <c r="M76" i="5"/>
  <c r="L77" i="5"/>
  <c r="N77" i="5"/>
  <c r="AG77" i="5" l="1"/>
  <c r="AL77" i="5" s="1"/>
  <c r="O77" i="5"/>
  <c r="AM71" i="7"/>
  <c r="AN71" i="7" s="1"/>
  <c r="AR71" i="7" s="1"/>
  <c r="D71" i="7" s="1"/>
  <c r="T69" i="7"/>
  <c r="V69" i="7" s="1"/>
  <c r="L71" i="7"/>
  <c r="AD76" i="7"/>
  <c r="AE76" i="7" s="1"/>
  <c r="B75" i="7"/>
  <c r="AL75" i="7"/>
  <c r="Q75" i="7"/>
  <c r="Y75" i="7"/>
  <c r="G75" i="7" s="1"/>
  <c r="AA74" i="7"/>
  <c r="AC73" i="7"/>
  <c r="K75" i="7"/>
  <c r="M75" i="7"/>
  <c r="P69" i="7"/>
  <c r="N70" i="7"/>
  <c r="R68" i="7"/>
  <c r="S68" i="7" s="1"/>
  <c r="W68" i="7" s="1"/>
  <c r="C68" i="7" s="1"/>
  <c r="E68" i="7" s="1"/>
  <c r="AH75" i="7"/>
  <c r="AG75" i="7"/>
  <c r="AO74" i="7" s="1"/>
  <c r="AQ74" i="7" s="1"/>
  <c r="AF75" i="7"/>
  <c r="AK72" i="7"/>
  <c r="AI73" i="7"/>
  <c r="AD79" i="5"/>
  <c r="AE78" i="5"/>
  <c r="M77" i="5"/>
  <c r="L78" i="5"/>
  <c r="N78" i="5"/>
  <c r="AG78" i="5" l="1"/>
  <c r="AL78" i="5" s="1"/>
  <c r="O78" i="5"/>
  <c r="AJ75" i="7"/>
  <c r="K76" i="7"/>
  <c r="M76" i="7"/>
  <c r="AK73" i="7"/>
  <c r="AI74" i="7"/>
  <c r="AG76" i="7"/>
  <c r="AO75" i="7" s="1"/>
  <c r="AQ75" i="7" s="1"/>
  <c r="AH76" i="7"/>
  <c r="AF76" i="7"/>
  <c r="T70" i="7"/>
  <c r="V70" i="7" s="1"/>
  <c r="L72" i="7"/>
  <c r="AM72" i="7"/>
  <c r="AN72" i="7" s="1"/>
  <c r="AR72" i="7" s="1"/>
  <c r="D72" i="7" s="1"/>
  <c r="P70" i="7"/>
  <c r="N71" i="7"/>
  <c r="AA75" i="7"/>
  <c r="AC74" i="7"/>
  <c r="R69" i="7"/>
  <c r="S69" i="7" s="1"/>
  <c r="W69" i="7" s="1"/>
  <c r="C69" i="7" s="1"/>
  <c r="E69" i="7" s="1"/>
  <c r="AL76" i="7"/>
  <c r="B76" i="7"/>
  <c r="AD77" i="7"/>
  <c r="AE77" i="7" s="1"/>
  <c r="AJ76" i="7"/>
  <c r="Q76" i="7"/>
  <c r="Y76" i="7"/>
  <c r="G76" i="7" s="1"/>
  <c r="AD80" i="5"/>
  <c r="AE79" i="5"/>
  <c r="M78" i="5"/>
  <c r="L79" i="5"/>
  <c r="N79" i="5"/>
  <c r="AG79" i="5" l="1"/>
  <c r="AL79" i="5" s="1"/>
  <c r="O79" i="5"/>
  <c r="AC75" i="7"/>
  <c r="AA76" i="7"/>
  <c r="P71" i="7"/>
  <c r="N72" i="7"/>
  <c r="B77" i="7"/>
  <c r="Q77" i="7"/>
  <c r="AD78" i="7"/>
  <c r="AE78" i="7" s="1"/>
  <c r="AL77" i="7"/>
  <c r="Y77" i="7"/>
  <c r="G77" i="7" s="1"/>
  <c r="AF77" i="7"/>
  <c r="AG77" i="7"/>
  <c r="AO76" i="7" s="1"/>
  <c r="AQ76" i="7" s="1"/>
  <c r="AH77" i="7"/>
  <c r="R70" i="7"/>
  <c r="S70" i="7" s="1"/>
  <c r="W70" i="7" s="1"/>
  <c r="C70" i="7" s="1"/>
  <c r="E70" i="7" s="1"/>
  <c r="AK74" i="7"/>
  <c r="AI75" i="7"/>
  <c r="M77" i="7"/>
  <c r="K77" i="7"/>
  <c r="AM73" i="7"/>
  <c r="AN73" i="7" s="1"/>
  <c r="AR73" i="7" s="1"/>
  <c r="D73" i="7" s="1"/>
  <c r="T71" i="7"/>
  <c r="V71" i="7" s="1"/>
  <c r="L73" i="7"/>
  <c r="AD81" i="5"/>
  <c r="AE80" i="5"/>
  <c r="L80" i="5"/>
  <c r="M79" i="5"/>
  <c r="N80" i="5"/>
  <c r="O80" i="5" l="1"/>
  <c r="AG80" i="5"/>
  <c r="AL80" i="5" s="1"/>
  <c r="AJ77" i="7"/>
  <c r="M78" i="7"/>
  <c r="K78" i="7"/>
  <c r="AA77" i="7"/>
  <c r="AC76" i="7"/>
  <c r="AK75" i="7"/>
  <c r="AI76" i="7"/>
  <c r="AK76" i="7" s="1"/>
  <c r="AF78" i="7"/>
  <c r="AH78" i="7"/>
  <c r="AG78" i="7"/>
  <c r="AO77" i="7" s="1"/>
  <c r="AQ77" i="7" s="1"/>
  <c r="T72" i="7"/>
  <c r="V72" i="7" s="1"/>
  <c r="L74" i="7"/>
  <c r="AD79" i="7"/>
  <c r="AE79" i="7" s="1"/>
  <c r="AJ78" i="7"/>
  <c r="Q78" i="7"/>
  <c r="AL78" i="7"/>
  <c r="B78" i="7"/>
  <c r="Y78" i="7"/>
  <c r="G78" i="7" s="1"/>
  <c r="P72" i="7"/>
  <c r="N73" i="7"/>
  <c r="AM74" i="7"/>
  <c r="AN74" i="7" s="1"/>
  <c r="AR74" i="7" s="1"/>
  <c r="D74" i="7" s="1"/>
  <c r="R71" i="7"/>
  <c r="S71" i="7" s="1"/>
  <c r="W71" i="7" s="1"/>
  <c r="C71" i="7" s="1"/>
  <c r="E71" i="7" s="1"/>
  <c r="AD82" i="5"/>
  <c r="AE81" i="5"/>
  <c r="L81" i="5"/>
  <c r="M80" i="5"/>
  <c r="N81" i="5"/>
  <c r="AG81" i="5" l="1"/>
  <c r="AL81" i="5" s="1"/>
  <c r="O81" i="5"/>
  <c r="AL79" i="7"/>
  <c r="AD80" i="7"/>
  <c r="AE80" i="7" s="1"/>
  <c r="B79" i="7"/>
  <c r="AJ79" i="7"/>
  <c r="Q79" i="7"/>
  <c r="Y79" i="7"/>
  <c r="G79" i="7" s="1"/>
  <c r="P73" i="7"/>
  <c r="N74" i="7"/>
  <c r="AA78" i="7"/>
  <c r="AC77" i="7"/>
  <c r="AM76" i="7"/>
  <c r="AN76" i="7" s="1"/>
  <c r="AR76" i="7" s="1"/>
  <c r="D76" i="7" s="1"/>
  <c r="AI77" i="7"/>
  <c r="K79" i="7"/>
  <c r="M79" i="7"/>
  <c r="R72" i="7"/>
  <c r="S72" i="7" s="1"/>
  <c r="W72" i="7" s="1"/>
  <c r="C72" i="7" s="1"/>
  <c r="E72" i="7" s="1"/>
  <c r="AG79" i="7"/>
  <c r="AO78" i="7" s="1"/>
  <c r="AQ78" i="7" s="1"/>
  <c r="AH79" i="7"/>
  <c r="AF79" i="7"/>
  <c r="AM75" i="7"/>
  <c r="AN75" i="7" s="1"/>
  <c r="AR75" i="7" s="1"/>
  <c r="D75" i="7" s="1"/>
  <c r="T73" i="7"/>
  <c r="V73" i="7" s="1"/>
  <c r="L75" i="7"/>
  <c r="AD83" i="5"/>
  <c r="AE82" i="5"/>
  <c r="L82" i="5"/>
  <c r="M81" i="5"/>
  <c r="N82" i="5"/>
  <c r="AG82" i="5" l="1"/>
  <c r="AL82" i="5" s="1"/>
  <c r="O82" i="5"/>
  <c r="M80" i="7"/>
  <c r="K80" i="7"/>
  <c r="AC78" i="7"/>
  <c r="AA79" i="7"/>
  <c r="P74" i="7"/>
  <c r="N75" i="7"/>
  <c r="AD81" i="7"/>
  <c r="AE81" i="7" s="1"/>
  <c r="B80" i="7"/>
  <c r="Q80" i="7"/>
  <c r="AL80" i="7"/>
  <c r="Y80" i="7"/>
  <c r="G80" i="7" s="1"/>
  <c r="T74" i="7"/>
  <c r="V74" i="7" s="1"/>
  <c r="L76" i="7"/>
  <c r="AK77" i="7"/>
  <c r="AI78" i="7"/>
  <c r="R73" i="7"/>
  <c r="S73" i="7" s="1"/>
  <c r="W73" i="7" s="1"/>
  <c r="C73" i="7" s="1"/>
  <c r="E73" i="7" s="1"/>
  <c r="AH80" i="7"/>
  <c r="AF80" i="7"/>
  <c r="AG80" i="7"/>
  <c r="AO79" i="7" s="1"/>
  <c r="AQ79" i="7" s="1"/>
  <c r="AD84" i="5"/>
  <c r="AE83" i="5"/>
  <c r="M82" i="5"/>
  <c r="L83" i="5"/>
  <c r="N83" i="5"/>
  <c r="AG83" i="5" l="1"/>
  <c r="AL83" i="5" s="1"/>
  <c r="O83" i="5"/>
  <c r="AJ80" i="7"/>
  <c r="AK78" i="7"/>
  <c r="AI79" i="7"/>
  <c r="AM77" i="7"/>
  <c r="AN77" i="7" s="1"/>
  <c r="AR77" i="7" s="1"/>
  <c r="D77" i="7" s="1"/>
  <c r="T75" i="7"/>
  <c r="V75" i="7" s="1"/>
  <c r="L77" i="7"/>
  <c r="AL81" i="7"/>
  <c r="Q81" i="7"/>
  <c r="AD82" i="7"/>
  <c r="AE82" i="7" s="1"/>
  <c r="AJ81" i="7"/>
  <c r="B81" i="7"/>
  <c r="Y81" i="7"/>
  <c r="G81" i="7" s="1"/>
  <c r="P75" i="7"/>
  <c r="N76" i="7"/>
  <c r="P76" i="7" s="1"/>
  <c r="AG81" i="7"/>
  <c r="AO80" i="7" s="1"/>
  <c r="AQ80" i="7" s="1"/>
  <c r="AF81" i="7"/>
  <c r="AH81" i="7"/>
  <c r="K81" i="7"/>
  <c r="M81" i="7"/>
  <c r="R74" i="7"/>
  <c r="S74" i="7" s="1"/>
  <c r="W74" i="7" s="1"/>
  <c r="C74" i="7" s="1"/>
  <c r="E74" i="7" s="1"/>
  <c r="AA80" i="7"/>
  <c r="AC79" i="7"/>
  <c r="AD85" i="5"/>
  <c r="AE84" i="5"/>
  <c r="M83" i="5"/>
  <c r="L84" i="5"/>
  <c r="N84" i="5"/>
  <c r="O84" i="5" l="1"/>
  <c r="AG84" i="5"/>
  <c r="AL84" i="5" s="1"/>
  <c r="R76" i="7"/>
  <c r="S76" i="7" s="1"/>
  <c r="W76" i="7" s="1"/>
  <c r="C76" i="7" s="1"/>
  <c r="E76" i="7" s="1"/>
  <c r="N77" i="7"/>
  <c r="M82" i="7"/>
  <c r="K82" i="7"/>
  <c r="AK79" i="7"/>
  <c r="AI80" i="7"/>
  <c r="B82" i="7"/>
  <c r="Q82" i="7"/>
  <c r="AD83" i="7"/>
  <c r="AE83" i="7" s="1"/>
  <c r="AL82" i="7"/>
  <c r="Y82" i="7"/>
  <c r="G82" i="7" s="1"/>
  <c r="AF82" i="7"/>
  <c r="AH82" i="7"/>
  <c r="AG82" i="7"/>
  <c r="AO81" i="7" s="1"/>
  <c r="AQ81" i="7" s="1"/>
  <c r="AM78" i="7"/>
  <c r="AN78" i="7" s="1"/>
  <c r="AR78" i="7" s="1"/>
  <c r="D78" i="7" s="1"/>
  <c r="R75" i="7"/>
  <c r="S75" i="7" s="1"/>
  <c r="W75" i="7" s="1"/>
  <c r="C75" i="7" s="1"/>
  <c r="E75" i="7" s="1"/>
  <c r="T76" i="7"/>
  <c r="V76" i="7" s="1"/>
  <c r="L78" i="7"/>
  <c r="AA81" i="7"/>
  <c r="AC80" i="7"/>
  <c r="AD86" i="5"/>
  <c r="AE85" i="5"/>
  <c r="M84" i="5"/>
  <c r="L85" i="5"/>
  <c r="N85" i="5"/>
  <c r="AG85" i="5" l="1"/>
  <c r="AL85" i="5" s="1"/>
  <c r="O85" i="5"/>
  <c r="AJ82" i="7"/>
  <c r="AG83" i="7"/>
  <c r="AO82" i="7" s="1"/>
  <c r="AQ82" i="7" s="1"/>
  <c r="AF83" i="7"/>
  <c r="AH83" i="7"/>
  <c r="AD84" i="7"/>
  <c r="AE84" i="7" s="1"/>
  <c r="Q83" i="7"/>
  <c r="B83" i="7"/>
  <c r="AL83" i="7"/>
  <c r="Y83" i="7"/>
  <c r="G83" i="7" s="1"/>
  <c r="P77" i="7"/>
  <c r="N78" i="7"/>
  <c r="AA82" i="7"/>
  <c r="AC81" i="7"/>
  <c r="AK80" i="7"/>
  <c r="AI81" i="7"/>
  <c r="M83" i="7"/>
  <c r="K83" i="7"/>
  <c r="T77" i="7"/>
  <c r="V77" i="7" s="1"/>
  <c r="L79" i="7"/>
  <c r="AM79" i="7"/>
  <c r="AN79" i="7" s="1"/>
  <c r="AR79" i="7" s="1"/>
  <c r="D79" i="7" s="1"/>
  <c r="AD87" i="5"/>
  <c r="AE86" i="5"/>
  <c r="M85" i="5"/>
  <c r="L86" i="5"/>
  <c r="N86" i="5"/>
  <c r="AG86" i="5" l="1"/>
  <c r="AL86" i="5" s="1"/>
  <c r="O86" i="5"/>
  <c r="AL84" i="7"/>
  <c r="AJ84" i="7"/>
  <c r="B84" i="7"/>
  <c r="Q84" i="7"/>
  <c r="AD85" i="7"/>
  <c r="AE85" i="7" s="1"/>
  <c r="Y84" i="7"/>
  <c r="G84" i="7" s="1"/>
  <c r="AK81" i="7"/>
  <c r="AI82" i="7"/>
  <c r="T78" i="7"/>
  <c r="V78" i="7" s="1"/>
  <c r="L80" i="7"/>
  <c r="AA83" i="7"/>
  <c r="AC82" i="7"/>
  <c r="K84" i="7"/>
  <c r="M84" i="7"/>
  <c r="R77" i="7"/>
  <c r="S77" i="7" s="1"/>
  <c r="W77" i="7" s="1"/>
  <c r="C77" i="7" s="1"/>
  <c r="E77" i="7" s="1"/>
  <c r="AJ83" i="7"/>
  <c r="P78" i="7"/>
  <c r="N79" i="7"/>
  <c r="AM80" i="7"/>
  <c r="AN80" i="7" s="1"/>
  <c r="AR80" i="7" s="1"/>
  <c r="D80" i="7" s="1"/>
  <c r="AH84" i="7"/>
  <c r="AG84" i="7"/>
  <c r="AO83" i="7" s="1"/>
  <c r="AQ83" i="7" s="1"/>
  <c r="AF84" i="7"/>
  <c r="AD88" i="5"/>
  <c r="AE87" i="5"/>
  <c r="M86" i="5"/>
  <c r="L87" i="5"/>
  <c r="N87" i="5"/>
  <c r="AG87" i="5" l="1"/>
  <c r="AL87" i="5" s="1"/>
  <c r="O87" i="5"/>
  <c r="AH85" i="7"/>
  <c r="AG85" i="7"/>
  <c r="AO84" i="7" s="1"/>
  <c r="AQ84" i="7" s="1"/>
  <c r="AF85" i="7"/>
  <c r="M85" i="7"/>
  <c r="K85" i="7"/>
  <c r="AM81" i="7"/>
  <c r="AN81" i="7" s="1"/>
  <c r="AR81" i="7" s="1"/>
  <c r="D81" i="7" s="1"/>
  <c r="P79" i="7"/>
  <c r="N80" i="7"/>
  <c r="R78" i="7"/>
  <c r="S78" i="7" s="1"/>
  <c r="W78" i="7" s="1"/>
  <c r="C78" i="7" s="1"/>
  <c r="E78" i="7" s="1"/>
  <c r="T79" i="7"/>
  <c r="V79" i="7" s="1"/>
  <c r="L81" i="7"/>
  <c r="AC83" i="7"/>
  <c r="AA84" i="7"/>
  <c r="AK82" i="7"/>
  <c r="AI83" i="7"/>
  <c r="B85" i="7"/>
  <c r="AL85" i="7"/>
  <c r="AD86" i="7"/>
  <c r="AE86" i="7" s="1"/>
  <c r="Q85" i="7"/>
  <c r="Y85" i="7"/>
  <c r="G85" i="7" s="1"/>
  <c r="AD89" i="5"/>
  <c r="AE88" i="5"/>
  <c r="L88" i="5"/>
  <c r="M87" i="5"/>
  <c r="N88" i="5"/>
  <c r="O88" i="5" l="1"/>
  <c r="AG88" i="5"/>
  <c r="AL88" i="5" s="1"/>
  <c r="AJ85" i="7"/>
  <c r="Q86" i="7"/>
  <c r="AJ86" i="7"/>
  <c r="AD87" i="7"/>
  <c r="AE87" i="7" s="1"/>
  <c r="AL86" i="7"/>
  <c r="B86" i="7"/>
  <c r="Y86" i="7"/>
  <c r="G86" i="7" s="1"/>
  <c r="P80" i="7"/>
  <c r="N81" i="7"/>
  <c r="AF86" i="7"/>
  <c r="AH86" i="7"/>
  <c r="AG86" i="7"/>
  <c r="AO85" i="7" s="1"/>
  <c r="AQ85" i="7" s="1"/>
  <c r="AK83" i="7"/>
  <c r="AI84" i="7"/>
  <c r="R79" i="7"/>
  <c r="S79" i="7" s="1"/>
  <c r="W79" i="7" s="1"/>
  <c r="C79" i="7" s="1"/>
  <c r="E79" i="7" s="1"/>
  <c r="M86" i="7"/>
  <c r="K86" i="7"/>
  <c r="AM82" i="7"/>
  <c r="AN82" i="7" s="1"/>
  <c r="AR82" i="7" s="1"/>
  <c r="D82" i="7" s="1"/>
  <c r="T80" i="7"/>
  <c r="V80" i="7" s="1"/>
  <c r="L82" i="7"/>
  <c r="AC84" i="7"/>
  <c r="AA85" i="7"/>
  <c r="AD90" i="5"/>
  <c r="AE89" i="5"/>
  <c r="M88" i="5"/>
  <c r="L89" i="5"/>
  <c r="N89" i="5"/>
  <c r="AG89" i="5" l="1"/>
  <c r="AL89" i="5" s="1"/>
  <c r="O89" i="5"/>
  <c r="AK84" i="7"/>
  <c r="AI85" i="7"/>
  <c r="R80" i="7"/>
  <c r="S80" i="7" s="1"/>
  <c r="W80" i="7" s="1"/>
  <c r="C80" i="7" s="1"/>
  <c r="E80" i="7" s="1"/>
  <c r="AM83" i="7"/>
  <c r="AN83" i="7" s="1"/>
  <c r="AR83" i="7" s="1"/>
  <c r="D83" i="7" s="1"/>
  <c r="AD88" i="7"/>
  <c r="AE88" i="7" s="1"/>
  <c r="Q87" i="7"/>
  <c r="B87" i="7"/>
  <c r="AL87" i="7"/>
  <c r="Y87" i="7"/>
  <c r="G87" i="7" s="1"/>
  <c r="K87" i="7"/>
  <c r="M87" i="7"/>
  <c r="AA86" i="7"/>
  <c r="AC85" i="7"/>
  <c r="P81" i="7"/>
  <c r="N82" i="7"/>
  <c r="T81" i="7"/>
  <c r="V81" i="7" s="1"/>
  <c r="L83" i="7"/>
  <c r="AG87" i="7"/>
  <c r="AO86" i="7" s="1"/>
  <c r="AQ86" i="7" s="1"/>
  <c r="AH87" i="7"/>
  <c r="AF87" i="7"/>
  <c r="AD91" i="5"/>
  <c r="AE90" i="5"/>
  <c r="L90" i="5"/>
  <c r="M89" i="5"/>
  <c r="N90" i="5"/>
  <c r="AG90" i="5" l="1"/>
  <c r="AL90" i="5" s="1"/>
  <c r="O90" i="5"/>
  <c r="AH88" i="7"/>
  <c r="AG88" i="7"/>
  <c r="AO87" i="7" s="1"/>
  <c r="AQ87" i="7" s="1"/>
  <c r="AF88" i="7"/>
  <c r="P82" i="7"/>
  <c r="N83" i="7"/>
  <c r="K88" i="7"/>
  <c r="M88" i="7"/>
  <c r="R81" i="7"/>
  <c r="S81" i="7" s="1"/>
  <c r="W81" i="7" s="1"/>
  <c r="C81" i="7" s="1"/>
  <c r="E81" i="7" s="1"/>
  <c r="AJ87" i="7"/>
  <c r="AK85" i="7"/>
  <c r="AI86" i="7"/>
  <c r="AM84" i="7"/>
  <c r="AN84" i="7" s="1"/>
  <c r="AR84" i="7" s="1"/>
  <c r="D84" i="7" s="1"/>
  <c r="AA87" i="7"/>
  <c r="AC86" i="7"/>
  <c r="T82" i="7"/>
  <c r="V82" i="7" s="1"/>
  <c r="L84" i="7"/>
  <c r="AL88" i="7"/>
  <c r="AD89" i="7"/>
  <c r="AE89" i="7" s="1"/>
  <c r="AJ88" i="7"/>
  <c r="Q88" i="7"/>
  <c r="B88" i="7"/>
  <c r="Y88" i="7"/>
  <c r="G88" i="7" s="1"/>
  <c r="AD92" i="5"/>
  <c r="AE91" i="5"/>
  <c r="L91" i="5"/>
  <c r="M90" i="5"/>
  <c r="N91" i="5"/>
  <c r="AG91" i="5" l="1"/>
  <c r="AL91" i="5" s="1"/>
  <c r="O91" i="5"/>
  <c r="AJ89" i="7"/>
  <c r="B89" i="7"/>
  <c r="AL89" i="7"/>
  <c r="Q89" i="7"/>
  <c r="AD90" i="7"/>
  <c r="AE90" i="7" s="1"/>
  <c r="Y89" i="7"/>
  <c r="G89" i="7" s="1"/>
  <c r="AC87" i="7"/>
  <c r="AA88" i="7"/>
  <c r="AG89" i="7"/>
  <c r="AO88" i="7" s="1"/>
  <c r="AQ88" i="7" s="1"/>
  <c r="AF89" i="7"/>
  <c r="AH89" i="7"/>
  <c r="AK86" i="7"/>
  <c r="AI87" i="7"/>
  <c r="R82" i="7"/>
  <c r="S82" i="7" s="1"/>
  <c r="W82" i="7" s="1"/>
  <c r="C82" i="7" s="1"/>
  <c r="E82" i="7" s="1"/>
  <c r="AM85" i="7"/>
  <c r="AN85" i="7" s="1"/>
  <c r="AR85" i="7" s="1"/>
  <c r="D85" i="7" s="1"/>
  <c r="K89" i="7"/>
  <c r="M89" i="7"/>
  <c r="T83" i="7"/>
  <c r="V83" i="7" s="1"/>
  <c r="L85" i="7"/>
  <c r="P83" i="7"/>
  <c r="N84" i="7"/>
  <c r="AD93" i="5"/>
  <c r="AE92" i="5"/>
  <c r="L92" i="5"/>
  <c r="M91" i="5"/>
  <c r="N92" i="5"/>
  <c r="O92" i="5" l="1"/>
  <c r="AG92" i="5"/>
  <c r="AL92" i="5" s="1"/>
  <c r="T84" i="7"/>
  <c r="V84" i="7" s="1"/>
  <c r="L86" i="7"/>
  <c r="AF90" i="7"/>
  <c r="AG90" i="7"/>
  <c r="AO89" i="7" s="1"/>
  <c r="AQ89" i="7" s="1"/>
  <c r="AH90" i="7"/>
  <c r="AM86" i="7"/>
  <c r="AN86" i="7" s="1"/>
  <c r="AR86" i="7" s="1"/>
  <c r="D86" i="7" s="1"/>
  <c r="P84" i="7"/>
  <c r="N85" i="7"/>
  <c r="R83" i="7"/>
  <c r="S83" i="7" s="1"/>
  <c r="W83" i="7" s="1"/>
  <c r="C83" i="7" s="1"/>
  <c r="E83" i="7" s="1"/>
  <c r="M90" i="7"/>
  <c r="K90" i="7"/>
  <c r="AC88" i="7"/>
  <c r="AA89" i="7"/>
  <c r="AJ90" i="7"/>
  <c r="B90" i="7"/>
  <c r="Q90" i="7"/>
  <c r="AD91" i="7"/>
  <c r="AE91" i="7" s="1"/>
  <c r="AL90" i="7"/>
  <c r="Y90" i="7"/>
  <c r="G90" i="7" s="1"/>
  <c r="AK87" i="7"/>
  <c r="AI88" i="7"/>
  <c r="AK88" i="7" s="1"/>
  <c r="AD94" i="5"/>
  <c r="AE93" i="5"/>
  <c r="M92" i="5"/>
  <c r="L93" i="5"/>
  <c r="N93" i="5"/>
  <c r="AG93" i="5" l="1"/>
  <c r="AL93" i="5" s="1"/>
  <c r="O93" i="5"/>
  <c r="AG91" i="7"/>
  <c r="AO90" i="7" s="1"/>
  <c r="AQ90" i="7" s="1"/>
  <c r="AF91" i="7"/>
  <c r="AH91" i="7"/>
  <c r="T85" i="7"/>
  <c r="V85" i="7" s="1"/>
  <c r="L87" i="7"/>
  <c r="R84" i="7"/>
  <c r="S84" i="7" s="1"/>
  <c r="W84" i="7" s="1"/>
  <c r="C84" i="7" s="1"/>
  <c r="E84" i="7" s="1"/>
  <c r="AD92" i="7"/>
  <c r="AE92" i="7" s="1"/>
  <c r="AL91" i="7"/>
  <c r="B91" i="7"/>
  <c r="Q91" i="7"/>
  <c r="Y91" i="7"/>
  <c r="G91" i="7" s="1"/>
  <c r="AM87" i="7"/>
  <c r="AN87" i="7" s="1"/>
  <c r="AR87" i="7" s="1"/>
  <c r="D87" i="7" s="1"/>
  <c r="AM88" i="7"/>
  <c r="AN88" i="7" s="1"/>
  <c r="AR88" i="7" s="1"/>
  <c r="D88" i="7" s="1"/>
  <c r="AI89" i="7"/>
  <c r="M91" i="7"/>
  <c r="K91" i="7"/>
  <c r="AA90" i="7"/>
  <c r="AC89" i="7"/>
  <c r="P85" i="7"/>
  <c r="N86" i="7"/>
  <c r="AD95" i="5"/>
  <c r="AE94" i="5"/>
  <c r="L94" i="5"/>
  <c r="M93" i="5"/>
  <c r="N94" i="5"/>
  <c r="O94" i="5" l="1"/>
  <c r="AG94" i="5"/>
  <c r="AL94" i="5" s="1"/>
  <c r="AJ91" i="7"/>
  <c r="AH92" i="7"/>
  <c r="AG92" i="7"/>
  <c r="AO91" i="7" s="1"/>
  <c r="AQ91" i="7" s="1"/>
  <c r="AF92" i="7"/>
  <c r="P86" i="7"/>
  <c r="N87" i="7"/>
  <c r="R85" i="7"/>
  <c r="S85" i="7" s="1"/>
  <c r="W85" i="7" s="1"/>
  <c r="C85" i="7" s="1"/>
  <c r="E85" i="7" s="1"/>
  <c r="AA91" i="7"/>
  <c r="AC90" i="7"/>
  <c r="AL92" i="7"/>
  <c r="AD93" i="7"/>
  <c r="AE93" i="7" s="1"/>
  <c r="Q92" i="7"/>
  <c r="B92" i="7"/>
  <c r="AJ92" i="7"/>
  <c r="Y92" i="7"/>
  <c r="G92" i="7" s="1"/>
  <c r="T86" i="7"/>
  <c r="V86" i="7" s="1"/>
  <c r="L88" i="7"/>
  <c r="AK89" i="7"/>
  <c r="AI90" i="7"/>
  <c r="K92" i="7"/>
  <c r="M92" i="7"/>
  <c r="AD96" i="5"/>
  <c r="AE95" i="5"/>
  <c r="L95" i="5"/>
  <c r="M94" i="5"/>
  <c r="N95" i="5"/>
  <c r="AG95" i="5" l="1"/>
  <c r="AL95" i="5" s="1"/>
  <c r="O95" i="5"/>
  <c r="AC91" i="7"/>
  <c r="AA92" i="7"/>
  <c r="R86" i="7"/>
  <c r="S86" i="7" s="1"/>
  <c r="W86" i="7" s="1"/>
  <c r="C86" i="7" s="1"/>
  <c r="E86" i="7" s="1"/>
  <c r="M93" i="7"/>
  <c r="K93" i="7"/>
  <c r="AK90" i="7"/>
  <c r="AI91" i="7"/>
  <c r="B93" i="7"/>
  <c r="AD94" i="7"/>
  <c r="AE94" i="7" s="1"/>
  <c r="AL93" i="7"/>
  <c r="Q93" i="7"/>
  <c r="Y93" i="7"/>
  <c r="G93" i="7" s="1"/>
  <c r="AM89" i="7"/>
  <c r="AN89" i="7" s="1"/>
  <c r="AR89" i="7" s="1"/>
  <c r="D89" i="7" s="1"/>
  <c r="T87" i="7"/>
  <c r="V87" i="7" s="1"/>
  <c r="L89" i="7"/>
  <c r="AH93" i="7"/>
  <c r="AG93" i="7"/>
  <c r="AO92" i="7" s="1"/>
  <c r="AQ92" i="7" s="1"/>
  <c r="AF93" i="7"/>
  <c r="P87" i="7"/>
  <c r="N88" i="7"/>
  <c r="P88" i="7" s="1"/>
  <c r="AD97" i="5"/>
  <c r="AE96" i="5"/>
  <c r="L96" i="5"/>
  <c r="M95" i="5"/>
  <c r="N96" i="5"/>
  <c r="AG96" i="5" l="1"/>
  <c r="AL96" i="5" s="1"/>
  <c r="O96" i="5"/>
  <c r="AF94" i="7"/>
  <c r="AG94" i="7"/>
  <c r="AO93" i="7" s="1"/>
  <c r="AQ93" i="7" s="1"/>
  <c r="AH94" i="7"/>
  <c r="R88" i="7"/>
  <c r="S88" i="7" s="1"/>
  <c r="W88" i="7" s="1"/>
  <c r="C88" i="7" s="1"/>
  <c r="E88" i="7" s="1"/>
  <c r="N89" i="7"/>
  <c r="R87" i="7"/>
  <c r="S87" i="7" s="1"/>
  <c r="W87" i="7" s="1"/>
  <c r="C87" i="7" s="1"/>
  <c r="E87" i="7" s="1"/>
  <c r="AC92" i="7"/>
  <c r="AA93" i="7"/>
  <c r="M94" i="7"/>
  <c r="K94" i="7"/>
  <c r="AJ93" i="7"/>
  <c r="Q94" i="7"/>
  <c r="AL94" i="7"/>
  <c r="AJ94" i="7"/>
  <c r="B94" i="7"/>
  <c r="AD95" i="7"/>
  <c r="AE95" i="7" s="1"/>
  <c r="Y94" i="7"/>
  <c r="G94" i="7" s="1"/>
  <c r="AK91" i="7"/>
  <c r="AI92" i="7"/>
  <c r="T88" i="7"/>
  <c r="V88" i="7" s="1"/>
  <c r="L90" i="7"/>
  <c r="AM90" i="7"/>
  <c r="AN90" i="7" s="1"/>
  <c r="AR90" i="7" s="1"/>
  <c r="D90" i="7" s="1"/>
  <c r="AD98" i="5"/>
  <c r="AE97" i="5"/>
  <c r="M96" i="5"/>
  <c r="L97" i="5"/>
  <c r="N97" i="5"/>
  <c r="AG97" i="5" l="1"/>
  <c r="AL97" i="5" s="1"/>
  <c r="O97" i="5"/>
  <c r="AM91" i="7"/>
  <c r="AN91" i="7" s="1"/>
  <c r="AR91" i="7" s="1"/>
  <c r="D91" i="7" s="1"/>
  <c r="K95" i="7"/>
  <c r="M95" i="7"/>
  <c r="AK92" i="7"/>
  <c r="AI93" i="7"/>
  <c r="AA94" i="7"/>
  <c r="AC93" i="7"/>
  <c r="AG95" i="7"/>
  <c r="AO94" i="7" s="1"/>
  <c r="AQ94" i="7" s="1"/>
  <c r="AH95" i="7"/>
  <c r="AF95" i="7"/>
  <c r="AD96" i="7"/>
  <c r="AE96" i="7" s="1"/>
  <c r="Q95" i="7"/>
  <c r="AL95" i="7"/>
  <c r="B95" i="7"/>
  <c r="Y95" i="7"/>
  <c r="G95" i="7" s="1"/>
  <c r="T89" i="7"/>
  <c r="V89" i="7" s="1"/>
  <c r="L91" i="7"/>
  <c r="P89" i="7"/>
  <c r="N90" i="7"/>
  <c r="AD99" i="5"/>
  <c r="AE98" i="5"/>
  <c r="L98" i="5"/>
  <c r="M97" i="5"/>
  <c r="N98" i="5"/>
  <c r="AG98" i="5" l="1"/>
  <c r="AL98" i="5" s="1"/>
  <c r="O98" i="5"/>
  <c r="K96" i="7"/>
  <c r="M96" i="7"/>
  <c r="AA95" i="7"/>
  <c r="AC94" i="7"/>
  <c r="AJ95" i="7"/>
  <c r="T90" i="7"/>
  <c r="V90" i="7" s="1"/>
  <c r="L92" i="7"/>
  <c r="AK93" i="7"/>
  <c r="AI94" i="7"/>
  <c r="AL96" i="7"/>
  <c r="AD97" i="7"/>
  <c r="AE97" i="7" s="1"/>
  <c r="B96" i="7"/>
  <c r="AJ96" i="7"/>
  <c r="Q96" i="7"/>
  <c r="Y96" i="7"/>
  <c r="G96" i="7" s="1"/>
  <c r="AM92" i="7"/>
  <c r="AN92" i="7" s="1"/>
  <c r="AR92" i="7" s="1"/>
  <c r="D92" i="7" s="1"/>
  <c r="AH96" i="7"/>
  <c r="AF96" i="7"/>
  <c r="AG96" i="7"/>
  <c r="AO95" i="7" s="1"/>
  <c r="AQ95" i="7" s="1"/>
  <c r="P90" i="7"/>
  <c r="N91" i="7"/>
  <c r="R89" i="7"/>
  <c r="S89" i="7" s="1"/>
  <c r="W89" i="7" s="1"/>
  <c r="C89" i="7" s="1"/>
  <c r="E89" i="7" s="1"/>
  <c r="AD100" i="5"/>
  <c r="AE99" i="5"/>
  <c r="M98" i="5"/>
  <c r="L99" i="5"/>
  <c r="N99" i="5"/>
  <c r="AG99" i="5" l="1"/>
  <c r="AL99" i="5" s="1"/>
  <c r="O99" i="5"/>
  <c r="AC95" i="7"/>
  <c r="AA96" i="7"/>
  <c r="AM93" i="7"/>
  <c r="AN93" i="7" s="1"/>
  <c r="AR93" i="7" s="1"/>
  <c r="D93" i="7" s="1"/>
  <c r="K97" i="7"/>
  <c r="M97" i="7"/>
  <c r="P91" i="7"/>
  <c r="N92" i="7"/>
  <c r="B97" i="7"/>
  <c r="AL97" i="7"/>
  <c r="AD98" i="7"/>
  <c r="AE98" i="7" s="1"/>
  <c r="Q97" i="7"/>
  <c r="Y97" i="7"/>
  <c r="G97" i="7" s="1"/>
  <c r="T91" i="7"/>
  <c r="V91" i="7" s="1"/>
  <c r="L93" i="7"/>
  <c r="R90" i="7"/>
  <c r="S90" i="7" s="1"/>
  <c r="W90" i="7" s="1"/>
  <c r="C90" i="7" s="1"/>
  <c r="E90" i="7" s="1"/>
  <c r="AF97" i="7"/>
  <c r="AG97" i="7"/>
  <c r="AO96" i="7" s="1"/>
  <c r="AQ96" i="7" s="1"/>
  <c r="AH97" i="7"/>
  <c r="AK94" i="7"/>
  <c r="AI95" i="7"/>
  <c r="AD101" i="5"/>
  <c r="AE100" i="5"/>
  <c r="L100" i="5"/>
  <c r="M99" i="5"/>
  <c r="N100" i="5"/>
  <c r="AG100" i="5" l="1"/>
  <c r="AL100" i="5" s="1"/>
  <c r="O100" i="5"/>
  <c r="AG98" i="7"/>
  <c r="AO97" i="7" s="1"/>
  <c r="AQ97" i="7" s="1"/>
  <c r="AF98" i="7"/>
  <c r="AH98" i="7"/>
  <c r="M98" i="7"/>
  <c r="K98" i="7"/>
  <c r="AJ98" i="7"/>
  <c r="Q98" i="7"/>
  <c r="AL98" i="7"/>
  <c r="B98" i="7"/>
  <c r="AD99" i="7"/>
  <c r="AE99" i="7" s="1"/>
  <c r="Y98" i="7"/>
  <c r="G98" i="7" s="1"/>
  <c r="R91" i="7"/>
  <c r="S91" i="7" s="1"/>
  <c r="W91" i="7" s="1"/>
  <c r="C91" i="7" s="1"/>
  <c r="E91" i="7" s="1"/>
  <c r="AC96" i="7"/>
  <c r="AA97" i="7"/>
  <c r="AK95" i="7"/>
  <c r="AI96" i="7"/>
  <c r="T92" i="7"/>
  <c r="V92" i="7" s="1"/>
  <c r="L94" i="7"/>
  <c r="AM94" i="7"/>
  <c r="AN94" i="7" s="1"/>
  <c r="AR94" i="7" s="1"/>
  <c r="D94" i="7" s="1"/>
  <c r="AJ97" i="7"/>
  <c r="P92" i="7"/>
  <c r="N93" i="7"/>
  <c r="AD102" i="5"/>
  <c r="AE101" i="5"/>
  <c r="M100" i="5"/>
  <c r="L101" i="5"/>
  <c r="N101" i="5"/>
  <c r="AG101" i="5" l="1"/>
  <c r="AL101" i="5" s="1"/>
  <c r="O101" i="5"/>
  <c r="AH99" i="7"/>
  <c r="AG99" i="7"/>
  <c r="AO98" i="7" s="1"/>
  <c r="AQ98" i="7" s="1"/>
  <c r="AF99" i="7"/>
  <c r="AD100" i="7"/>
  <c r="AE100" i="7" s="1"/>
  <c r="AJ99" i="7"/>
  <c r="Q99" i="7"/>
  <c r="B99" i="7"/>
  <c r="AL99" i="7"/>
  <c r="Y99" i="7"/>
  <c r="G99" i="7" s="1"/>
  <c r="M99" i="7"/>
  <c r="K99" i="7"/>
  <c r="P93" i="7"/>
  <c r="N94" i="7"/>
  <c r="R92" i="7"/>
  <c r="S92" i="7" s="1"/>
  <c r="W92" i="7" s="1"/>
  <c r="C92" i="7" s="1"/>
  <c r="E92" i="7" s="1"/>
  <c r="T93" i="7"/>
  <c r="V93" i="7" s="1"/>
  <c r="L95" i="7"/>
  <c r="AM95" i="7"/>
  <c r="AN95" i="7" s="1"/>
  <c r="AR95" i="7" s="1"/>
  <c r="D95" i="7" s="1"/>
  <c r="AK96" i="7"/>
  <c r="AI97" i="7"/>
  <c r="AA98" i="7"/>
  <c r="AC97" i="7"/>
  <c r="AD103" i="5"/>
  <c r="AE102" i="5"/>
  <c r="M101" i="5"/>
  <c r="L102" i="5"/>
  <c r="N102" i="5"/>
  <c r="AG102" i="5" l="1"/>
  <c r="AL102" i="5" s="1"/>
  <c r="O102" i="5"/>
  <c r="AL100" i="7"/>
  <c r="AD101" i="7"/>
  <c r="AE101" i="7" s="1"/>
  <c r="R100" i="7"/>
  <c r="Q100" i="7"/>
  <c r="B100" i="7"/>
  <c r="Y100" i="7"/>
  <c r="G100" i="7" s="1"/>
  <c r="AH100" i="7"/>
  <c r="AG100" i="7"/>
  <c r="AO99" i="7" s="1"/>
  <c r="AQ99" i="7" s="1"/>
  <c r="AF100" i="7"/>
  <c r="P94" i="7"/>
  <c r="N95" i="7"/>
  <c r="AA99" i="7"/>
  <c r="AC98" i="7"/>
  <c r="R93" i="7"/>
  <c r="S93" i="7" s="1"/>
  <c r="W93" i="7" s="1"/>
  <c r="C93" i="7" s="1"/>
  <c r="E93" i="7" s="1"/>
  <c r="AK97" i="7"/>
  <c r="AI98" i="7"/>
  <c r="M100" i="7"/>
  <c r="K100" i="7"/>
  <c r="AM96" i="7"/>
  <c r="AN96" i="7" s="1"/>
  <c r="AR96" i="7" s="1"/>
  <c r="D96" i="7" s="1"/>
  <c r="T94" i="7"/>
  <c r="V94" i="7" s="1"/>
  <c r="L96" i="7"/>
  <c r="AD104" i="5"/>
  <c r="AE103" i="5"/>
  <c r="M102" i="5"/>
  <c r="L103" i="5"/>
  <c r="N103" i="5"/>
  <c r="AG103" i="5" l="1"/>
  <c r="AL103" i="5" s="1"/>
  <c r="O103" i="5"/>
  <c r="AJ100" i="7"/>
  <c r="P95" i="7"/>
  <c r="N96" i="7"/>
  <c r="AM97" i="7"/>
  <c r="AN97" i="7" s="1"/>
  <c r="AR97" i="7" s="1"/>
  <c r="D97" i="7" s="1"/>
  <c r="R94" i="7"/>
  <c r="S94" i="7" s="1"/>
  <c r="W94" i="7" s="1"/>
  <c r="C94" i="7" s="1"/>
  <c r="E94" i="7" s="1"/>
  <c r="Q101" i="7"/>
  <c r="AJ101" i="7"/>
  <c r="B101" i="7"/>
  <c r="AD102" i="7"/>
  <c r="AE102" i="7" s="1"/>
  <c r="AL101" i="7"/>
  <c r="Y101" i="7"/>
  <c r="G101" i="7" s="1"/>
  <c r="AK98" i="7"/>
  <c r="AI99" i="7"/>
  <c r="T95" i="7"/>
  <c r="V95" i="7" s="1"/>
  <c r="L97" i="7"/>
  <c r="AC99" i="7"/>
  <c r="AA100" i="7"/>
  <c r="AH101" i="7"/>
  <c r="AG101" i="7"/>
  <c r="AO100" i="7" s="1"/>
  <c r="AQ100" i="7" s="1"/>
  <c r="AF101" i="7"/>
  <c r="AD105" i="5"/>
  <c r="AE104" i="5"/>
  <c r="M103" i="5"/>
  <c r="L104" i="5"/>
  <c r="N104" i="5"/>
  <c r="O104" i="5" l="1"/>
  <c r="AG104" i="5"/>
  <c r="AL104" i="5" s="1"/>
  <c r="AH102" i="7"/>
  <c r="AF102" i="7"/>
  <c r="AG102" i="7"/>
  <c r="AO101" i="7" s="1"/>
  <c r="AQ101" i="7" s="1"/>
  <c r="AK99" i="7"/>
  <c r="AI100" i="7"/>
  <c r="AK100" i="7" s="1"/>
  <c r="AA101" i="7"/>
  <c r="AC100" i="7"/>
  <c r="AM98" i="7"/>
  <c r="AN98" i="7" s="1"/>
  <c r="AR98" i="7" s="1"/>
  <c r="D98" i="7" s="1"/>
  <c r="P96" i="7"/>
  <c r="N97" i="7"/>
  <c r="R95" i="7"/>
  <c r="S95" i="7" s="1"/>
  <c r="W95" i="7" s="1"/>
  <c r="C95" i="7" s="1"/>
  <c r="E95" i="7" s="1"/>
  <c r="AD103" i="7"/>
  <c r="AE103" i="7" s="1"/>
  <c r="Q102" i="7"/>
  <c r="AL102" i="7"/>
  <c r="B102" i="7"/>
  <c r="Y102" i="7"/>
  <c r="G102" i="7" s="1"/>
  <c r="T96" i="7"/>
  <c r="V96" i="7" s="1"/>
  <c r="L98" i="7"/>
  <c r="AD106" i="5"/>
  <c r="AE105" i="5"/>
  <c r="M104" i="5"/>
  <c r="L105" i="5"/>
  <c r="N105" i="5"/>
  <c r="AG105" i="5" l="1"/>
  <c r="AL105" i="5" s="1"/>
  <c r="O105" i="5"/>
  <c r="P97" i="7"/>
  <c r="N98" i="7"/>
  <c r="AM100" i="7"/>
  <c r="AN100" i="7" s="1"/>
  <c r="AR100" i="7" s="1"/>
  <c r="D100" i="7" s="1"/>
  <c r="AI101" i="7"/>
  <c r="R96" i="7"/>
  <c r="S96" i="7" s="1"/>
  <c r="W96" i="7" s="1"/>
  <c r="C96" i="7" s="1"/>
  <c r="E96" i="7" s="1"/>
  <c r="AM99" i="7"/>
  <c r="AN99" i="7" s="1"/>
  <c r="AR99" i="7" s="1"/>
  <c r="D99" i="7" s="1"/>
  <c r="AG103" i="7"/>
  <c r="AO102" i="7" s="1"/>
  <c r="AQ102" i="7" s="1"/>
  <c r="AH103" i="7"/>
  <c r="AF103" i="7"/>
  <c r="AJ102" i="7"/>
  <c r="T97" i="7"/>
  <c r="V97" i="7" s="1"/>
  <c r="L99" i="7"/>
  <c r="AL103" i="7"/>
  <c r="AD104" i="7"/>
  <c r="AE104" i="7" s="1"/>
  <c r="Q103" i="7"/>
  <c r="B103" i="7"/>
  <c r="Y103" i="7"/>
  <c r="G103" i="7" s="1"/>
  <c r="AA102" i="7"/>
  <c r="AC101" i="7"/>
  <c r="AD107" i="5"/>
  <c r="AE106" i="5"/>
  <c r="L106" i="5"/>
  <c r="M105" i="5"/>
  <c r="N106" i="5"/>
  <c r="O106" i="5" l="1"/>
  <c r="AG106" i="5"/>
  <c r="AL106" i="5" s="1"/>
  <c r="AJ103" i="7"/>
  <c r="T98" i="7"/>
  <c r="V98" i="7" s="1"/>
  <c r="L100" i="7"/>
  <c r="T99" i="7" s="1"/>
  <c r="R97" i="7"/>
  <c r="S97" i="7" s="1"/>
  <c r="W97" i="7" s="1"/>
  <c r="C97" i="7" s="1"/>
  <c r="E97" i="7" s="1"/>
  <c r="B104" i="7"/>
  <c r="AL104" i="7"/>
  <c r="AD105" i="7"/>
  <c r="AE105" i="7" s="1"/>
  <c r="Q104" i="7"/>
  <c r="Y104" i="7"/>
  <c r="G104" i="7" s="1"/>
  <c r="P98" i="7"/>
  <c r="N99" i="7"/>
  <c r="AH104" i="7"/>
  <c r="AG104" i="7"/>
  <c r="AO103" i="7" s="1"/>
  <c r="AQ103" i="7" s="1"/>
  <c r="AF104" i="7"/>
  <c r="AC102" i="7"/>
  <c r="AA103" i="7"/>
  <c r="AK101" i="7"/>
  <c r="AI102" i="7"/>
  <c r="AD108" i="5"/>
  <c r="AE107" i="5"/>
  <c r="M106" i="5"/>
  <c r="L107" i="5"/>
  <c r="N107" i="5"/>
  <c r="O107" i="5" l="1"/>
  <c r="AG107" i="5"/>
  <c r="AL107" i="5" s="1"/>
  <c r="AJ104" i="7"/>
  <c r="AC103" i="7"/>
  <c r="AA104" i="7"/>
  <c r="AJ105" i="7"/>
  <c r="B105" i="7"/>
  <c r="AL105" i="7"/>
  <c r="AD106" i="7"/>
  <c r="AE106" i="7" s="1"/>
  <c r="Q105" i="7"/>
  <c r="Y105" i="7"/>
  <c r="G105" i="7" s="1"/>
  <c r="V99" i="7"/>
  <c r="P99" i="7"/>
  <c r="N100" i="7"/>
  <c r="P100" i="7" s="1"/>
  <c r="S100" i="7" s="1"/>
  <c r="K101" i="7" s="1"/>
  <c r="AF105" i="7"/>
  <c r="AH105" i="7"/>
  <c r="AG105" i="7"/>
  <c r="AO104" i="7" s="1"/>
  <c r="AQ104" i="7" s="1"/>
  <c r="AK102" i="7"/>
  <c r="AI103" i="7"/>
  <c r="R98" i="7"/>
  <c r="S98" i="7" s="1"/>
  <c r="W98" i="7" s="1"/>
  <c r="C98" i="7" s="1"/>
  <c r="E98" i="7" s="1"/>
  <c r="AM101" i="7"/>
  <c r="AN101" i="7" s="1"/>
  <c r="AR101" i="7" s="1"/>
  <c r="D101" i="7" s="1"/>
  <c r="AD109" i="5"/>
  <c r="AE108" i="5"/>
  <c r="L108" i="5"/>
  <c r="M107" i="5"/>
  <c r="N108" i="5"/>
  <c r="O108" i="5" l="1"/>
  <c r="AG108" i="5"/>
  <c r="AL108" i="5" s="1"/>
  <c r="B106" i="7"/>
  <c r="AL106" i="7"/>
  <c r="Q106" i="7"/>
  <c r="AD107" i="7"/>
  <c r="AE107" i="7" s="1"/>
  <c r="Y106" i="7"/>
  <c r="G106" i="7" s="1"/>
  <c r="AG106" i="7"/>
  <c r="AO105" i="7" s="1"/>
  <c r="AQ105" i="7" s="1"/>
  <c r="AF106" i="7"/>
  <c r="AH106" i="7"/>
  <c r="AC104" i="7"/>
  <c r="AA105" i="7"/>
  <c r="L101" i="7"/>
  <c r="M101" i="7"/>
  <c r="K102" i="7"/>
  <c r="K103" i="7" s="1"/>
  <c r="K104" i="7" s="1"/>
  <c r="K105" i="7" s="1"/>
  <c r="K106" i="7" s="1"/>
  <c r="AK103" i="7"/>
  <c r="AI104" i="7"/>
  <c r="R99" i="7"/>
  <c r="S99" i="7" s="1"/>
  <c r="W99" i="7" s="1"/>
  <c r="C99" i="7" s="1"/>
  <c r="E99" i="7" s="1"/>
  <c r="AM102" i="7"/>
  <c r="AN102" i="7" s="1"/>
  <c r="AR102" i="7" s="1"/>
  <c r="D102" i="7" s="1"/>
  <c r="W100" i="7"/>
  <c r="C100" i="7" s="1"/>
  <c r="E100" i="7" s="1"/>
  <c r="AD110" i="5"/>
  <c r="AE109" i="5"/>
  <c r="M108" i="5"/>
  <c r="L109" i="5"/>
  <c r="N109" i="5"/>
  <c r="AG109" i="5" l="1"/>
  <c r="AL109" i="5" s="1"/>
  <c r="O109" i="5"/>
  <c r="AK104" i="7"/>
  <c r="AI105" i="7"/>
  <c r="B107" i="7"/>
  <c r="AD108" i="7"/>
  <c r="AE108" i="7" s="1"/>
  <c r="Q107" i="7"/>
  <c r="AL107" i="7"/>
  <c r="Y107" i="7"/>
  <c r="G107" i="7" s="1"/>
  <c r="T100" i="7"/>
  <c r="V100" i="7" s="1"/>
  <c r="L102" i="7"/>
  <c r="AC105" i="7"/>
  <c r="AA106" i="7"/>
  <c r="AM103" i="7"/>
  <c r="AN103" i="7" s="1"/>
  <c r="AR103" i="7" s="1"/>
  <c r="D103" i="7" s="1"/>
  <c r="K107" i="7"/>
  <c r="AJ106" i="7"/>
  <c r="AH107" i="7"/>
  <c r="AG107" i="7"/>
  <c r="AO106" i="7" s="1"/>
  <c r="AQ106" i="7" s="1"/>
  <c r="AF107" i="7"/>
  <c r="N101" i="7"/>
  <c r="M102" i="7"/>
  <c r="M103" i="7" s="1"/>
  <c r="M104" i="7" s="1"/>
  <c r="M105" i="7" s="1"/>
  <c r="M106" i="7" s="1"/>
  <c r="M107" i="7" s="1"/>
  <c r="AD111" i="5"/>
  <c r="AE110" i="5"/>
  <c r="L110" i="5"/>
  <c r="M109" i="5"/>
  <c r="N110" i="5"/>
  <c r="AG110" i="5" l="1"/>
  <c r="AL110" i="5" s="1"/>
  <c r="O110" i="5"/>
  <c r="T101" i="7"/>
  <c r="V101" i="7" s="1"/>
  <c r="L103" i="7"/>
  <c r="AL108" i="7"/>
  <c r="AD109" i="7"/>
  <c r="AE109" i="7" s="1"/>
  <c r="B108" i="7"/>
  <c r="AJ108" i="7"/>
  <c r="Q108" i="7"/>
  <c r="Y108" i="7"/>
  <c r="G108" i="7" s="1"/>
  <c r="P101" i="7"/>
  <c r="N102" i="7"/>
  <c r="AH108" i="7"/>
  <c r="AG108" i="7"/>
  <c r="AO107" i="7" s="1"/>
  <c r="AQ107" i="7" s="1"/>
  <c r="AF108" i="7"/>
  <c r="M108" i="7"/>
  <c r="K108" i="7"/>
  <c r="AK105" i="7"/>
  <c r="AI106" i="7"/>
  <c r="AJ107" i="7"/>
  <c r="AM104" i="7"/>
  <c r="AN104" i="7" s="1"/>
  <c r="AR104" i="7" s="1"/>
  <c r="D104" i="7" s="1"/>
  <c r="AA107" i="7"/>
  <c r="AC106" i="7"/>
  <c r="AD112" i="5"/>
  <c r="AE111" i="5"/>
  <c r="M110" i="5"/>
  <c r="L111" i="5"/>
  <c r="N111" i="5"/>
  <c r="O111" i="5" l="1"/>
  <c r="AG111" i="5"/>
  <c r="AL111" i="5" s="1"/>
  <c r="Q109" i="7"/>
  <c r="AJ109" i="7"/>
  <c r="B109" i="7"/>
  <c r="AL109" i="7"/>
  <c r="AD110" i="7"/>
  <c r="AE110" i="7" s="1"/>
  <c r="Y109" i="7"/>
  <c r="G109" i="7" s="1"/>
  <c r="T102" i="7"/>
  <c r="V102" i="7" s="1"/>
  <c r="L104" i="7"/>
  <c r="AH109" i="7"/>
  <c r="AG109" i="7"/>
  <c r="AO108" i="7" s="1"/>
  <c r="AQ108" i="7" s="1"/>
  <c r="AF109" i="7"/>
  <c r="K109" i="7"/>
  <c r="M109" i="7"/>
  <c r="R101" i="7"/>
  <c r="S101" i="7" s="1"/>
  <c r="W101" i="7" s="1"/>
  <c r="C101" i="7" s="1"/>
  <c r="E101" i="7" s="1"/>
  <c r="AC107" i="7"/>
  <c r="AA108" i="7"/>
  <c r="AK106" i="7"/>
  <c r="AI107" i="7"/>
  <c r="AM105" i="7"/>
  <c r="AN105" i="7" s="1"/>
  <c r="AR105" i="7" s="1"/>
  <c r="D105" i="7" s="1"/>
  <c r="P102" i="7"/>
  <c r="N103" i="7"/>
  <c r="AD113" i="5"/>
  <c r="AE112" i="5"/>
  <c r="M111" i="5"/>
  <c r="L112" i="5"/>
  <c r="N112" i="5"/>
  <c r="AG112" i="5" l="1"/>
  <c r="AL112" i="5" s="1"/>
  <c r="O112" i="5"/>
  <c r="T103" i="7"/>
  <c r="V103" i="7" s="1"/>
  <c r="L105" i="7"/>
  <c r="AD111" i="7"/>
  <c r="AE111" i="7" s="1"/>
  <c r="Q110" i="7"/>
  <c r="AJ110" i="7"/>
  <c r="B110" i="7"/>
  <c r="AL110" i="7"/>
  <c r="Y110" i="7"/>
  <c r="G110" i="7" s="1"/>
  <c r="AH110" i="7"/>
  <c r="AF110" i="7"/>
  <c r="AG110" i="7"/>
  <c r="AO109" i="7" s="1"/>
  <c r="AQ109" i="7" s="1"/>
  <c r="M110" i="7"/>
  <c r="K110" i="7"/>
  <c r="AA109" i="7"/>
  <c r="AC108" i="7"/>
  <c r="P103" i="7"/>
  <c r="N104" i="7"/>
  <c r="R102" i="7"/>
  <c r="S102" i="7" s="1"/>
  <c r="W102" i="7" s="1"/>
  <c r="C102" i="7" s="1"/>
  <c r="E102" i="7" s="1"/>
  <c r="AK107" i="7"/>
  <c r="AI108" i="7"/>
  <c r="AM106" i="7"/>
  <c r="AN106" i="7" s="1"/>
  <c r="AR106" i="7" s="1"/>
  <c r="D106" i="7" s="1"/>
  <c r="AD114" i="5"/>
  <c r="AE113" i="5"/>
  <c r="M112" i="5"/>
  <c r="L113" i="5"/>
  <c r="N113" i="5"/>
  <c r="AG113" i="5" l="1"/>
  <c r="AL113" i="5" s="1"/>
  <c r="O113" i="5"/>
  <c r="AK108" i="7"/>
  <c r="AI109" i="7"/>
  <c r="AG111" i="7"/>
  <c r="AO110" i="7" s="1"/>
  <c r="AQ110" i="7" s="1"/>
  <c r="AF111" i="7"/>
  <c r="AH111" i="7"/>
  <c r="T104" i="7"/>
  <c r="V104" i="7" s="1"/>
  <c r="L106" i="7"/>
  <c r="AM107" i="7"/>
  <c r="AN107" i="7" s="1"/>
  <c r="AR107" i="7" s="1"/>
  <c r="D107" i="7" s="1"/>
  <c r="AL111" i="7"/>
  <c r="AD112" i="7"/>
  <c r="AE112" i="7" s="1"/>
  <c r="Q111" i="7"/>
  <c r="B111" i="7"/>
  <c r="AJ111" i="7"/>
  <c r="Y111" i="7"/>
  <c r="G111" i="7" s="1"/>
  <c r="R103" i="7"/>
  <c r="S103" i="7" s="1"/>
  <c r="W103" i="7" s="1"/>
  <c r="C103" i="7" s="1"/>
  <c r="E103" i="7" s="1"/>
  <c r="K111" i="7"/>
  <c r="M111" i="7"/>
  <c r="P104" i="7"/>
  <c r="N105" i="7"/>
  <c r="AA110" i="7"/>
  <c r="AC109" i="7"/>
  <c r="AD115" i="5"/>
  <c r="AE114" i="5"/>
  <c r="L114" i="5"/>
  <c r="M113" i="5"/>
  <c r="N114" i="5"/>
  <c r="AG114" i="5" l="1"/>
  <c r="AL114" i="5" s="1"/>
  <c r="O114" i="5"/>
  <c r="R104" i="7"/>
  <c r="S104" i="7" s="1"/>
  <c r="W104" i="7" s="1"/>
  <c r="C104" i="7" s="1"/>
  <c r="E104" i="7" s="1"/>
  <c r="T105" i="7"/>
  <c r="V105" i="7" s="1"/>
  <c r="L107" i="7"/>
  <c r="AM108" i="7"/>
  <c r="AN108" i="7" s="1"/>
  <c r="AR108" i="7" s="1"/>
  <c r="D108" i="7" s="1"/>
  <c r="AH112" i="7"/>
  <c r="AG112" i="7"/>
  <c r="AO111" i="7" s="1"/>
  <c r="AQ111" i="7" s="1"/>
  <c r="AF112" i="7"/>
  <c r="K112" i="7"/>
  <c r="M112" i="7"/>
  <c r="B112" i="7"/>
  <c r="AL112" i="7"/>
  <c r="AD113" i="7"/>
  <c r="AE113" i="7" s="1"/>
  <c r="Q112" i="7"/>
  <c r="Y112" i="7"/>
  <c r="G112" i="7" s="1"/>
  <c r="AK109" i="7"/>
  <c r="AI110" i="7"/>
  <c r="AC110" i="7"/>
  <c r="AA111" i="7"/>
  <c r="P105" i="7"/>
  <c r="N106" i="7"/>
  <c r="AD116" i="5"/>
  <c r="AE115" i="5"/>
  <c r="M114" i="5"/>
  <c r="L115" i="5"/>
  <c r="N115" i="5"/>
  <c r="AG115" i="5" l="1"/>
  <c r="AL115" i="5" s="1"/>
  <c r="O115" i="5"/>
  <c r="AJ112" i="7"/>
  <c r="AK110" i="7"/>
  <c r="AI111" i="7"/>
  <c r="T106" i="7"/>
  <c r="V106" i="7" s="1"/>
  <c r="L108" i="7"/>
  <c r="AM109" i="7"/>
  <c r="AN109" i="7" s="1"/>
  <c r="AR109" i="7" s="1"/>
  <c r="D109" i="7" s="1"/>
  <c r="AC111" i="7"/>
  <c r="AA112" i="7"/>
  <c r="B113" i="7"/>
  <c r="AL113" i="7"/>
  <c r="AD114" i="7"/>
  <c r="AE114" i="7" s="1"/>
  <c r="Q113" i="7"/>
  <c r="Y113" i="7"/>
  <c r="G113" i="7" s="1"/>
  <c r="AF113" i="7"/>
  <c r="AH113" i="7"/>
  <c r="AG113" i="7"/>
  <c r="AO112" i="7" s="1"/>
  <c r="AQ112" i="7" s="1"/>
  <c r="M113" i="7"/>
  <c r="K113" i="7"/>
  <c r="P106" i="7"/>
  <c r="N107" i="7"/>
  <c r="R105" i="7"/>
  <c r="S105" i="7" s="1"/>
  <c r="W105" i="7" s="1"/>
  <c r="C105" i="7" s="1"/>
  <c r="E105" i="7" s="1"/>
  <c r="AD117" i="5"/>
  <c r="AE116" i="5"/>
  <c r="L116" i="5"/>
  <c r="M115" i="5"/>
  <c r="N116" i="5"/>
  <c r="O116" i="5" l="1"/>
  <c r="AG116" i="5"/>
  <c r="AL116" i="5" s="1"/>
  <c r="AJ113" i="7"/>
  <c r="AG114" i="7"/>
  <c r="AO113" i="7" s="1"/>
  <c r="AQ113" i="7" s="1"/>
  <c r="AF114" i="7"/>
  <c r="AH114" i="7"/>
  <c r="AC112" i="7"/>
  <c r="AA113" i="7"/>
  <c r="AM110" i="7"/>
  <c r="AN110" i="7" s="1"/>
  <c r="AR110" i="7" s="1"/>
  <c r="D110" i="7" s="1"/>
  <c r="P107" i="7"/>
  <c r="N108" i="7"/>
  <c r="AK111" i="7"/>
  <c r="AI112" i="7"/>
  <c r="AK112" i="7" s="1"/>
  <c r="R106" i="7"/>
  <c r="S106" i="7" s="1"/>
  <c r="W106" i="7" s="1"/>
  <c r="C106" i="7" s="1"/>
  <c r="E106" i="7" s="1"/>
  <c r="M114" i="7"/>
  <c r="K114" i="7"/>
  <c r="T107" i="7"/>
  <c r="V107" i="7" s="1"/>
  <c r="L109" i="7"/>
  <c r="AJ114" i="7"/>
  <c r="B114" i="7"/>
  <c r="AL114" i="7"/>
  <c r="Q114" i="7"/>
  <c r="AD115" i="7"/>
  <c r="AE115" i="7" s="1"/>
  <c r="Y114" i="7"/>
  <c r="G114" i="7" s="1"/>
  <c r="AD118" i="5"/>
  <c r="AE117" i="5"/>
  <c r="M116" i="5"/>
  <c r="L117" i="5"/>
  <c r="N117" i="5"/>
  <c r="AG117" i="5" l="1"/>
  <c r="AL117" i="5" s="1"/>
  <c r="O117" i="5"/>
  <c r="AC113" i="7"/>
  <c r="AA114" i="7"/>
  <c r="AM111" i="7"/>
  <c r="AN111" i="7" s="1"/>
  <c r="AR111" i="7" s="1"/>
  <c r="D111" i="7" s="1"/>
  <c r="P108" i="7"/>
  <c r="N109" i="7"/>
  <c r="B115" i="7"/>
  <c r="AD116" i="7"/>
  <c r="AE116" i="7" s="1"/>
  <c r="Q115" i="7"/>
  <c r="AL115" i="7"/>
  <c r="Y115" i="7"/>
  <c r="G115" i="7" s="1"/>
  <c r="M115" i="7"/>
  <c r="K115" i="7"/>
  <c r="AH115" i="7"/>
  <c r="AG115" i="7"/>
  <c r="AO114" i="7" s="1"/>
  <c r="AQ114" i="7" s="1"/>
  <c r="AF115" i="7"/>
  <c r="T108" i="7"/>
  <c r="V108" i="7" s="1"/>
  <c r="L110" i="7"/>
  <c r="R107" i="7"/>
  <c r="S107" i="7" s="1"/>
  <c r="W107" i="7" s="1"/>
  <c r="C107" i="7" s="1"/>
  <c r="E107" i="7" s="1"/>
  <c r="AM112" i="7"/>
  <c r="AN112" i="7" s="1"/>
  <c r="AR112" i="7" s="1"/>
  <c r="D112" i="7" s="1"/>
  <c r="AI113" i="7"/>
  <c r="AD119" i="5"/>
  <c r="AE118" i="5"/>
  <c r="L118" i="5"/>
  <c r="M117" i="5"/>
  <c r="N118" i="5"/>
  <c r="O118" i="5" l="1"/>
  <c r="AG118" i="5"/>
  <c r="AL118" i="5" s="1"/>
  <c r="P109" i="7"/>
  <c r="N110" i="7"/>
  <c r="T109" i="7"/>
  <c r="V109" i="7" s="1"/>
  <c r="L111" i="7"/>
  <c r="AH116" i="7"/>
  <c r="AG116" i="7"/>
  <c r="AO115" i="7" s="1"/>
  <c r="AQ115" i="7" s="1"/>
  <c r="AF116" i="7"/>
  <c r="R108" i="7"/>
  <c r="S108" i="7" s="1"/>
  <c r="W108" i="7" s="1"/>
  <c r="C108" i="7" s="1"/>
  <c r="E108" i="7" s="1"/>
  <c r="AK113" i="7"/>
  <c r="AI114" i="7"/>
  <c r="AA115" i="7"/>
  <c r="AC114" i="7"/>
  <c r="AJ115" i="7"/>
  <c r="M116" i="7"/>
  <c r="K116" i="7"/>
  <c r="AL116" i="7"/>
  <c r="AD117" i="7"/>
  <c r="AE117" i="7" s="1"/>
  <c r="Q116" i="7"/>
  <c r="B116" i="7"/>
  <c r="Y116" i="7"/>
  <c r="G116" i="7" s="1"/>
  <c r="AD120" i="5"/>
  <c r="AE119" i="5"/>
  <c r="M118" i="5"/>
  <c r="L119" i="5"/>
  <c r="N119" i="5"/>
  <c r="O119" i="5" l="1"/>
  <c r="AG119" i="5"/>
  <c r="AL119" i="5" s="1"/>
  <c r="AJ116" i="7"/>
  <c r="T110" i="7"/>
  <c r="V110" i="7" s="1"/>
  <c r="L112" i="7"/>
  <c r="AC115" i="7"/>
  <c r="AA116" i="7"/>
  <c r="P110" i="7"/>
  <c r="N111" i="7"/>
  <c r="R109" i="7"/>
  <c r="S109" i="7" s="1"/>
  <c r="W109" i="7" s="1"/>
  <c r="C109" i="7" s="1"/>
  <c r="E109" i="7" s="1"/>
  <c r="K117" i="7"/>
  <c r="M117" i="7"/>
  <c r="AM113" i="7"/>
  <c r="AN113" i="7" s="1"/>
  <c r="AR113" i="7" s="1"/>
  <c r="D113" i="7" s="1"/>
  <c r="Q117" i="7"/>
  <c r="B117" i="7"/>
  <c r="AL117" i="7"/>
  <c r="AD118" i="7"/>
  <c r="AE118" i="7" s="1"/>
  <c r="Y117" i="7"/>
  <c r="G117" i="7" s="1"/>
  <c r="AH117" i="7"/>
  <c r="AG117" i="7"/>
  <c r="AO116" i="7" s="1"/>
  <c r="AQ116" i="7" s="1"/>
  <c r="AF117" i="7"/>
  <c r="AK114" i="7"/>
  <c r="AI115" i="7"/>
  <c r="AD121" i="5"/>
  <c r="AE120" i="5"/>
  <c r="L120" i="5"/>
  <c r="M119" i="5"/>
  <c r="N120" i="5"/>
  <c r="O120" i="5" l="1"/>
  <c r="AG120" i="5"/>
  <c r="AL120" i="5" s="1"/>
  <c r="AJ117" i="7"/>
  <c r="M118" i="7"/>
  <c r="K118" i="7"/>
  <c r="T111" i="7"/>
  <c r="V111" i="7" s="1"/>
  <c r="L113" i="7"/>
  <c r="AA117" i="7"/>
  <c r="AC116" i="7"/>
  <c r="AK115" i="7"/>
  <c r="AI116" i="7"/>
  <c r="AF118" i="7"/>
  <c r="AG118" i="7"/>
  <c r="AO117" i="7" s="1"/>
  <c r="AQ117" i="7" s="1"/>
  <c r="AH118" i="7"/>
  <c r="P111" i="7"/>
  <c r="N112" i="7"/>
  <c r="P112" i="7" s="1"/>
  <c r="AM114" i="7"/>
  <c r="AN114" i="7" s="1"/>
  <c r="AR114" i="7" s="1"/>
  <c r="D114" i="7" s="1"/>
  <c r="AL118" i="7"/>
  <c r="AD119" i="7"/>
  <c r="AE119" i="7" s="1"/>
  <c r="Q118" i="7"/>
  <c r="AJ118" i="7"/>
  <c r="B118" i="7"/>
  <c r="Y118" i="7"/>
  <c r="G118" i="7" s="1"/>
  <c r="R110" i="7"/>
  <c r="S110" i="7" s="1"/>
  <c r="W110" i="7" s="1"/>
  <c r="C110" i="7" s="1"/>
  <c r="E110" i="7" s="1"/>
  <c r="AD122" i="5"/>
  <c r="AE121" i="5"/>
  <c r="M120" i="5"/>
  <c r="L121" i="5"/>
  <c r="N121" i="5"/>
  <c r="AG121" i="5" l="1"/>
  <c r="AL121" i="5" s="1"/>
  <c r="O121" i="5"/>
  <c r="D4" i="7"/>
  <c r="C4" i="7"/>
  <c r="C10" i="7"/>
  <c r="D9" i="7"/>
  <c r="D11" i="7"/>
  <c r="D14" i="7"/>
  <c r="D13" i="7"/>
  <c r="C13" i="7"/>
  <c r="C12" i="7"/>
  <c r="C11" i="7"/>
  <c r="D10" i="7"/>
  <c r="R112" i="7"/>
  <c r="S112" i="7" s="1"/>
  <c r="W112" i="7" s="1"/>
  <c r="C112" i="7" s="1"/>
  <c r="E112" i="7" s="1"/>
  <c r="N113" i="7"/>
  <c r="AK116" i="7"/>
  <c r="AI117" i="7"/>
  <c r="B119" i="7"/>
  <c r="AD120" i="7"/>
  <c r="AE120" i="7" s="1"/>
  <c r="AL119" i="7"/>
  <c r="Q119" i="7"/>
  <c r="Y119" i="7"/>
  <c r="G119" i="7" s="1"/>
  <c r="AM115" i="7"/>
  <c r="AN115" i="7" s="1"/>
  <c r="AR115" i="7" s="1"/>
  <c r="D115" i="7" s="1"/>
  <c r="R111" i="7"/>
  <c r="S111" i="7" s="1"/>
  <c r="W111" i="7" s="1"/>
  <c r="C111" i="7" s="1"/>
  <c r="E111" i="7" s="1"/>
  <c r="AG119" i="7"/>
  <c r="AO118" i="7" s="1"/>
  <c r="AQ118" i="7" s="1"/>
  <c r="AF119" i="7"/>
  <c r="AH119" i="7"/>
  <c r="AA118" i="7"/>
  <c r="AC117" i="7"/>
  <c r="M119" i="7"/>
  <c r="K119" i="7"/>
  <c r="T112" i="7"/>
  <c r="V112" i="7" s="1"/>
  <c r="L114" i="7"/>
  <c r="AD123" i="5"/>
  <c r="AE122" i="5"/>
  <c r="L122" i="5"/>
  <c r="M121" i="5"/>
  <c r="N122" i="5"/>
  <c r="E4" i="7" l="1"/>
  <c r="E13" i="7"/>
  <c r="E10" i="7"/>
  <c r="E11" i="7"/>
  <c r="AG122" i="5"/>
  <c r="AL122" i="5" s="1"/>
  <c r="O122" i="5"/>
  <c r="D12" i="7"/>
  <c r="E12" i="7" s="1"/>
  <c r="C9" i="7"/>
  <c r="E9" i="7" s="1"/>
  <c r="C14" i="7"/>
  <c r="E14" i="7" s="1"/>
  <c r="T113" i="7"/>
  <c r="V113" i="7" s="1"/>
  <c r="L115" i="7"/>
  <c r="AC118" i="7"/>
  <c r="AA119" i="7"/>
  <c r="AJ119" i="7"/>
  <c r="AK117" i="7"/>
  <c r="AI118" i="7"/>
  <c r="M120" i="7"/>
  <c r="K120" i="7"/>
  <c r="AH120" i="7"/>
  <c r="AG120" i="7"/>
  <c r="AO119" i="7" s="1"/>
  <c r="AQ119" i="7" s="1"/>
  <c r="AF120" i="7"/>
  <c r="AM116" i="7"/>
  <c r="AN116" i="7" s="1"/>
  <c r="AR116" i="7" s="1"/>
  <c r="D116" i="7" s="1"/>
  <c r="AL120" i="7"/>
  <c r="AD121" i="7"/>
  <c r="AE121" i="7" s="1"/>
  <c r="AJ120" i="7"/>
  <c r="B120" i="7"/>
  <c r="Q120" i="7"/>
  <c r="Y120" i="7"/>
  <c r="G120" i="7" s="1"/>
  <c r="P113" i="7"/>
  <c r="N114" i="7"/>
  <c r="AD124" i="5"/>
  <c r="AE123" i="5"/>
  <c r="L123" i="5"/>
  <c r="M122" i="5"/>
  <c r="N123" i="5"/>
  <c r="O123" i="5" l="1"/>
  <c r="AG123" i="5"/>
  <c r="AL123" i="5" s="1"/>
  <c r="K121" i="7"/>
  <c r="M121" i="7"/>
  <c r="AH121" i="7"/>
  <c r="AG121" i="7"/>
  <c r="AO120" i="7" s="1"/>
  <c r="AQ120" i="7" s="1"/>
  <c r="AF121" i="7"/>
  <c r="AK118" i="7"/>
  <c r="AI119" i="7"/>
  <c r="AC119" i="7"/>
  <c r="AA120" i="7"/>
  <c r="AJ121" i="7"/>
  <c r="B121" i="7"/>
  <c r="AL121" i="7"/>
  <c r="AD122" i="7"/>
  <c r="AE122" i="7" s="1"/>
  <c r="Q121" i="7"/>
  <c r="Y121" i="7"/>
  <c r="G121" i="7" s="1"/>
  <c r="P114" i="7"/>
  <c r="N115" i="7"/>
  <c r="AM117" i="7"/>
  <c r="AN117" i="7" s="1"/>
  <c r="AR117" i="7" s="1"/>
  <c r="D117" i="7" s="1"/>
  <c r="R113" i="7"/>
  <c r="S113" i="7" s="1"/>
  <c r="W113" i="7" s="1"/>
  <c r="C113" i="7" s="1"/>
  <c r="E113" i="7" s="1"/>
  <c r="T114" i="7"/>
  <c r="V114" i="7" s="1"/>
  <c r="L116" i="7"/>
  <c r="AD125" i="5"/>
  <c r="AE124" i="5"/>
  <c r="M123" i="5"/>
  <c r="L124" i="5"/>
  <c r="N124" i="5"/>
  <c r="AG124" i="5" l="1"/>
  <c r="AL124" i="5" s="1"/>
  <c r="O124" i="5"/>
  <c r="P115" i="7"/>
  <c r="N116" i="7"/>
  <c r="Q122" i="7"/>
  <c r="B122" i="7"/>
  <c r="AD123" i="7"/>
  <c r="AE123" i="7" s="1"/>
  <c r="AL122" i="7"/>
  <c r="Y122" i="7"/>
  <c r="G122" i="7" s="1"/>
  <c r="AH122" i="7"/>
  <c r="AF122" i="7"/>
  <c r="AG122" i="7"/>
  <c r="AO121" i="7" s="1"/>
  <c r="AQ121" i="7" s="1"/>
  <c r="M122" i="7"/>
  <c r="K122" i="7"/>
  <c r="AA121" i="7"/>
  <c r="AC120" i="7"/>
  <c r="R114" i="7"/>
  <c r="S114" i="7" s="1"/>
  <c r="W114" i="7" s="1"/>
  <c r="C114" i="7" s="1"/>
  <c r="E114" i="7" s="1"/>
  <c r="AM118" i="7"/>
  <c r="AN118" i="7" s="1"/>
  <c r="AR118" i="7" s="1"/>
  <c r="D118" i="7" s="1"/>
  <c r="T115" i="7"/>
  <c r="V115" i="7" s="1"/>
  <c r="L117" i="7"/>
  <c r="AK119" i="7"/>
  <c r="AI120" i="7"/>
  <c r="AD126" i="5"/>
  <c r="AE125" i="5"/>
  <c r="L125" i="5"/>
  <c r="M124" i="5"/>
  <c r="N125" i="5"/>
  <c r="AG125" i="5" l="1"/>
  <c r="AL125" i="5" s="1"/>
  <c r="O125" i="5"/>
  <c r="M123" i="7"/>
  <c r="K123" i="7"/>
  <c r="AJ122" i="7"/>
  <c r="P116" i="7"/>
  <c r="N117" i="7"/>
  <c r="R115" i="7"/>
  <c r="S115" i="7" s="1"/>
  <c r="W115" i="7" s="1"/>
  <c r="C115" i="7" s="1"/>
  <c r="E115" i="7" s="1"/>
  <c r="AK120" i="7"/>
  <c r="AI121" i="7"/>
  <c r="AM119" i="7"/>
  <c r="AN119" i="7" s="1"/>
  <c r="AR119" i="7" s="1"/>
  <c r="D119" i="7" s="1"/>
  <c r="T116" i="7"/>
  <c r="V116" i="7" s="1"/>
  <c r="L118" i="7"/>
  <c r="AG123" i="7"/>
  <c r="AO122" i="7" s="1"/>
  <c r="AQ122" i="7" s="1"/>
  <c r="AF123" i="7"/>
  <c r="AH123" i="7"/>
  <c r="AA122" i="7"/>
  <c r="AC121" i="7"/>
  <c r="Q123" i="7"/>
  <c r="B123" i="7"/>
  <c r="AL123" i="7"/>
  <c r="AD124" i="7"/>
  <c r="AE124" i="7" s="1"/>
  <c r="AJ123" i="7"/>
  <c r="Y123" i="7"/>
  <c r="G123" i="7" s="1"/>
  <c r="AD127" i="5"/>
  <c r="AE126" i="5"/>
  <c r="M125" i="5"/>
  <c r="L126" i="5"/>
  <c r="N126" i="5"/>
  <c r="AG126" i="5" l="1"/>
  <c r="AL126" i="5" s="1"/>
  <c r="O126" i="5"/>
  <c r="P117" i="7"/>
  <c r="N118" i="7"/>
  <c r="AD125" i="7"/>
  <c r="AE125" i="7" s="1"/>
  <c r="AL124" i="7"/>
  <c r="AJ124" i="7"/>
  <c r="Q124" i="7"/>
  <c r="B124" i="7"/>
  <c r="Y124" i="7"/>
  <c r="G124" i="7" s="1"/>
  <c r="R116" i="7"/>
  <c r="S116" i="7" s="1"/>
  <c r="W116" i="7" s="1"/>
  <c r="C116" i="7" s="1"/>
  <c r="E116" i="7" s="1"/>
  <c r="M124" i="7"/>
  <c r="K124" i="7"/>
  <c r="AH124" i="7"/>
  <c r="AG124" i="7"/>
  <c r="AO123" i="7" s="1"/>
  <c r="AQ123" i="7" s="1"/>
  <c r="AF124" i="7"/>
  <c r="AA123" i="7"/>
  <c r="AC122" i="7"/>
  <c r="T117" i="7"/>
  <c r="V117" i="7" s="1"/>
  <c r="L119" i="7"/>
  <c r="AK121" i="7"/>
  <c r="AI122" i="7"/>
  <c r="AM120" i="7"/>
  <c r="AN120" i="7" s="1"/>
  <c r="AR120" i="7" s="1"/>
  <c r="D120" i="7" s="1"/>
  <c r="AD128" i="5"/>
  <c r="AE127" i="5"/>
  <c r="M126" i="5"/>
  <c r="L127" i="5"/>
  <c r="N127" i="5"/>
  <c r="AG127" i="5" l="1"/>
  <c r="AL127" i="5" s="1"/>
  <c r="O127" i="5"/>
  <c r="AK122" i="7"/>
  <c r="AI123" i="7"/>
  <c r="R117" i="7"/>
  <c r="S117" i="7" s="1"/>
  <c r="W117" i="7" s="1"/>
  <c r="C117" i="7" s="1"/>
  <c r="E117" i="7" s="1"/>
  <c r="AM121" i="7"/>
  <c r="AN121" i="7" s="1"/>
  <c r="AR121" i="7" s="1"/>
  <c r="D121" i="7" s="1"/>
  <c r="K125" i="7"/>
  <c r="M125" i="7"/>
  <c r="P118" i="7"/>
  <c r="N119" i="7"/>
  <c r="T118" i="7"/>
  <c r="V118" i="7" s="1"/>
  <c r="L120" i="7"/>
  <c r="AC123" i="7"/>
  <c r="AA124" i="7"/>
  <c r="AH125" i="7"/>
  <c r="AG125" i="7"/>
  <c r="AO124" i="7" s="1"/>
  <c r="AQ124" i="7" s="1"/>
  <c r="AF125" i="7"/>
  <c r="AL125" i="7"/>
  <c r="AD126" i="7"/>
  <c r="AE126" i="7" s="1"/>
  <c r="B125" i="7"/>
  <c r="AJ125" i="7"/>
  <c r="Q125" i="7"/>
  <c r="Y125" i="7"/>
  <c r="G125" i="7" s="1"/>
  <c r="AD129" i="5"/>
  <c r="AE128" i="5"/>
  <c r="M127" i="5"/>
  <c r="L128" i="5"/>
  <c r="N128" i="5"/>
  <c r="O128" i="5" l="1"/>
  <c r="AG128" i="5"/>
  <c r="AL128" i="5" s="1"/>
  <c r="B126" i="7"/>
  <c r="AL126" i="7"/>
  <c r="Q126" i="7"/>
  <c r="AD127" i="7"/>
  <c r="AE127" i="7" s="1"/>
  <c r="Y126" i="7"/>
  <c r="G126" i="7" s="1"/>
  <c r="AH126" i="7"/>
  <c r="AF126" i="7"/>
  <c r="AG126" i="7"/>
  <c r="AO125" i="7" s="1"/>
  <c r="AQ125" i="7" s="1"/>
  <c r="AM122" i="7"/>
  <c r="AN122" i="7" s="1"/>
  <c r="AR122" i="7" s="1"/>
  <c r="D122" i="7" s="1"/>
  <c r="AC124" i="7"/>
  <c r="AA125" i="7"/>
  <c r="K126" i="7"/>
  <c r="M126" i="7"/>
  <c r="P119" i="7"/>
  <c r="N120" i="7"/>
  <c r="AK123" i="7"/>
  <c r="AI124" i="7"/>
  <c r="AK124" i="7" s="1"/>
  <c r="R118" i="7"/>
  <c r="S118" i="7" s="1"/>
  <c r="W118" i="7" s="1"/>
  <c r="C118" i="7" s="1"/>
  <c r="E118" i="7" s="1"/>
  <c r="T119" i="7"/>
  <c r="V119" i="7" s="1"/>
  <c r="L121" i="7"/>
  <c r="AD130" i="5"/>
  <c r="AE129" i="5"/>
  <c r="M128" i="5"/>
  <c r="L129" i="5"/>
  <c r="N129" i="5"/>
  <c r="O129" i="5" l="1"/>
  <c r="AG129" i="5"/>
  <c r="AL129" i="5" s="1"/>
  <c r="AJ126" i="7"/>
  <c r="AM123" i="7"/>
  <c r="AN123" i="7" s="1"/>
  <c r="AR123" i="7" s="1"/>
  <c r="D123" i="7" s="1"/>
  <c r="P120" i="7"/>
  <c r="N121" i="7"/>
  <c r="AG127" i="7"/>
  <c r="AO126" i="7" s="1"/>
  <c r="AQ126" i="7" s="1"/>
  <c r="AF127" i="7"/>
  <c r="AH127" i="7"/>
  <c r="AM124" i="7"/>
  <c r="AN124" i="7" s="1"/>
  <c r="AR124" i="7" s="1"/>
  <c r="D124" i="7" s="1"/>
  <c r="AI125" i="7"/>
  <c r="AJ127" i="7"/>
  <c r="B127" i="7"/>
  <c r="AD128" i="7"/>
  <c r="AE128" i="7" s="1"/>
  <c r="AL127" i="7"/>
  <c r="Q127" i="7"/>
  <c r="Y127" i="7"/>
  <c r="G127" i="7" s="1"/>
  <c r="M127" i="7"/>
  <c r="K127" i="7"/>
  <c r="R119" i="7"/>
  <c r="S119" i="7" s="1"/>
  <c r="W119" i="7" s="1"/>
  <c r="C119" i="7" s="1"/>
  <c r="E119" i="7" s="1"/>
  <c r="T120" i="7"/>
  <c r="V120" i="7" s="1"/>
  <c r="L122" i="7"/>
  <c r="AA126" i="7"/>
  <c r="AC125" i="7"/>
  <c r="AD131" i="5"/>
  <c r="AE130" i="5"/>
  <c r="L130" i="5"/>
  <c r="M129" i="5"/>
  <c r="N130" i="5"/>
  <c r="AG130" i="5" l="1"/>
  <c r="AL130" i="5" s="1"/>
  <c r="O130" i="5"/>
  <c r="AH128" i="7"/>
  <c r="AG128" i="7"/>
  <c r="AO127" i="7" s="1"/>
  <c r="AQ127" i="7" s="1"/>
  <c r="AF128" i="7"/>
  <c r="R120" i="7"/>
  <c r="S120" i="7" s="1"/>
  <c r="W120" i="7" s="1"/>
  <c r="C120" i="7" s="1"/>
  <c r="E120" i="7" s="1"/>
  <c r="P121" i="7"/>
  <c r="N122" i="7"/>
  <c r="AJ128" i="7"/>
  <c r="B128" i="7"/>
  <c r="AL128" i="7"/>
  <c r="AD129" i="7"/>
  <c r="AE129" i="7" s="1"/>
  <c r="Q128" i="7"/>
  <c r="Y128" i="7"/>
  <c r="G128" i="7" s="1"/>
  <c r="AK125" i="7"/>
  <c r="AI126" i="7"/>
  <c r="AA127" i="7"/>
  <c r="AC126" i="7"/>
  <c r="T121" i="7"/>
  <c r="V121" i="7" s="1"/>
  <c r="L123" i="7"/>
  <c r="M128" i="7"/>
  <c r="K128" i="7"/>
  <c r="AD132" i="5"/>
  <c r="AE131" i="5"/>
  <c r="L131" i="5"/>
  <c r="M130" i="5"/>
  <c r="N131" i="5"/>
  <c r="AG131" i="5" l="1"/>
  <c r="AL131" i="5" s="1"/>
  <c r="O131" i="5"/>
  <c r="T122" i="7"/>
  <c r="V122" i="7" s="1"/>
  <c r="L124" i="7"/>
  <c r="AK126" i="7"/>
  <c r="AI127" i="7"/>
  <c r="B129" i="7"/>
  <c r="AL129" i="7"/>
  <c r="Q129" i="7"/>
  <c r="AD130" i="7"/>
  <c r="AE130" i="7" s="1"/>
  <c r="Y129" i="7"/>
  <c r="G129" i="7" s="1"/>
  <c r="P122" i="7"/>
  <c r="N123" i="7"/>
  <c r="AM125" i="7"/>
  <c r="AN125" i="7" s="1"/>
  <c r="AR125" i="7" s="1"/>
  <c r="D125" i="7" s="1"/>
  <c r="AH129" i="7"/>
  <c r="AG129" i="7"/>
  <c r="AO128" i="7" s="1"/>
  <c r="AQ128" i="7" s="1"/>
  <c r="AF129" i="7"/>
  <c r="R121" i="7"/>
  <c r="S121" i="7" s="1"/>
  <c r="W121" i="7" s="1"/>
  <c r="C121" i="7" s="1"/>
  <c r="E121" i="7" s="1"/>
  <c r="M129" i="7"/>
  <c r="K129" i="7"/>
  <c r="AC127" i="7"/>
  <c r="AA128" i="7"/>
  <c r="AD133" i="5"/>
  <c r="AE132" i="5"/>
  <c r="L132" i="5"/>
  <c r="M131" i="5"/>
  <c r="N132" i="5"/>
  <c r="AG132" i="5" l="1"/>
  <c r="AL132" i="5" s="1"/>
  <c r="O132" i="5"/>
  <c r="Q130" i="7"/>
  <c r="AD131" i="7"/>
  <c r="AE131" i="7" s="1"/>
  <c r="AJ130" i="7"/>
  <c r="B130" i="7"/>
  <c r="AL130" i="7"/>
  <c r="Y130" i="7"/>
  <c r="G130" i="7" s="1"/>
  <c r="AM126" i="7"/>
  <c r="AN126" i="7" s="1"/>
  <c r="AR126" i="7" s="1"/>
  <c r="D126" i="7" s="1"/>
  <c r="AK127" i="7"/>
  <c r="AI128" i="7"/>
  <c r="AJ129" i="7"/>
  <c r="M130" i="7"/>
  <c r="K130" i="7"/>
  <c r="T123" i="7"/>
  <c r="V123" i="7" s="1"/>
  <c r="L125" i="7"/>
  <c r="AC128" i="7"/>
  <c r="AA129" i="7"/>
  <c r="P123" i="7"/>
  <c r="N124" i="7"/>
  <c r="P124" i="7" s="1"/>
  <c r="AH130" i="7"/>
  <c r="AG130" i="7"/>
  <c r="AO129" i="7" s="1"/>
  <c r="AQ129" i="7" s="1"/>
  <c r="AF130" i="7"/>
  <c r="R122" i="7"/>
  <c r="S122" i="7" s="1"/>
  <c r="W122" i="7" s="1"/>
  <c r="C122" i="7" s="1"/>
  <c r="E122" i="7" s="1"/>
  <c r="AD134" i="5"/>
  <c r="AE133" i="5"/>
  <c r="M132" i="5"/>
  <c r="L133" i="5"/>
  <c r="N133" i="5"/>
  <c r="AG133" i="5" l="1"/>
  <c r="AL133" i="5" s="1"/>
  <c r="O133" i="5"/>
  <c r="AK128" i="7"/>
  <c r="AI129" i="7"/>
  <c r="T124" i="7"/>
  <c r="V124" i="7" s="1"/>
  <c r="L126" i="7"/>
  <c r="AH131" i="7"/>
  <c r="AG131" i="7"/>
  <c r="AO130" i="7" s="1"/>
  <c r="AQ130" i="7" s="1"/>
  <c r="AF131" i="7"/>
  <c r="R123" i="7"/>
  <c r="S123" i="7" s="1"/>
  <c r="W123" i="7" s="1"/>
  <c r="C123" i="7" s="1"/>
  <c r="E123" i="7" s="1"/>
  <c r="AA130" i="7"/>
  <c r="AC129" i="7"/>
  <c r="R124" i="7"/>
  <c r="S124" i="7" s="1"/>
  <c r="W124" i="7" s="1"/>
  <c r="C124" i="7" s="1"/>
  <c r="E124" i="7" s="1"/>
  <c r="N125" i="7"/>
  <c r="K131" i="7"/>
  <c r="M131" i="7"/>
  <c r="AM127" i="7"/>
  <c r="AN127" i="7" s="1"/>
  <c r="AR127" i="7" s="1"/>
  <c r="D127" i="7" s="1"/>
  <c r="AD132" i="7"/>
  <c r="AE132" i="7" s="1"/>
  <c r="Q131" i="7"/>
  <c r="AL131" i="7"/>
  <c r="B131" i="7"/>
  <c r="Y131" i="7"/>
  <c r="G131" i="7" s="1"/>
  <c r="AD135" i="5"/>
  <c r="AE134" i="5"/>
  <c r="L134" i="5"/>
  <c r="M133" i="5"/>
  <c r="N134" i="5"/>
  <c r="AG134" i="5" l="1"/>
  <c r="AL134" i="5" s="1"/>
  <c r="O134" i="5"/>
  <c r="AJ131" i="7"/>
  <c r="AH132" i="7"/>
  <c r="AF132" i="7"/>
  <c r="AG132" i="7"/>
  <c r="AO131" i="7" s="1"/>
  <c r="AQ131" i="7" s="1"/>
  <c r="AK129" i="7"/>
  <c r="AI130" i="7"/>
  <c r="AL132" i="7"/>
  <c r="AD133" i="7"/>
  <c r="AE133" i="7" s="1"/>
  <c r="Q132" i="7"/>
  <c r="B132" i="7"/>
  <c r="Y132" i="7"/>
  <c r="G132" i="7" s="1"/>
  <c r="AM128" i="7"/>
  <c r="AN128" i="7" s="1"/>
  <c r="AR128" i="7" s="1"/>
  <c r="D128" i="7" s="1"/>
  <c r="P125" i="7"/>
  <c r="N126" i="7"/>
  <c r="T125" i="7"/>
  <c r="V125" i="7" s="1"/>
  <c r="L127" i="7"/>
  <c r="K132" i="7"/>
  <c r="M132" i="7"/>
  <c r="AA131" i="7"/>
  <c r="AC130" i="7"/>
  <c r="AD136" i="5"/>
  <c r="AE135" i="5"/>
  <c r="M134" i="5"/>
  <c r="L135" i="5"/>
  <c r="N135" i="5"/>
  <c r="O135" i="5" l="1"/>
  <c r="AG135" i="5"/>
  <c r="AL135" i="5" s="1"/>
  <c r="AJ132" i="7"/>
  <c r="AM129" i="7"/>
  <c r="AN129" i="7" s="1"/>
  <c r="AR129" i="7" s="1"/>
  <c r="D129" i="7" s="1"/>
  <c r="AK130" i="7"/>
  <c r="AI131" i="7"/>
  <c r="K133" i="7"/>
  <c r="M133" i="7"/>
  <c r="P126" i="7"/>
  <c r="N127" i="7"/>
  <c r="T126" i="7"/>
  <c r="V126" i="7" s="1"/>
  <c r="L128" i="7"/>
  <c r="R125" i="7"/>
  <c r="S125" i="7" s="1"/>
  <c r="W125" i="7" s="1"/>
  <c r="C125" i="7" s="1"/>
  <c r="E125" i="7" s="1"/>
  <c r="AC131" i="7"/>
  <c r="AA132" i="7"/>
  <c r="AJ133" i="7"/>
  <c r="B133" i="7"/>
  <c r="AL133" i="7"/>
  <c r="AD134" i="7"/>
  <c r="AE134" i="7" s="1"/>
  <c r="Q133" i="7"/>
  <c r="Y133" i="7"/>
  <c r="G133" i="7" s="1"/>
  <c r="AG133" i="7"/>
  <c r="AO132" i="7" s="1"/>
  <c r="AQ132" i="7" s="1"/>
  <c r="AF133" i="7"/>
  <c r="AH133" i="7"/>
  <c r="AD137" i="5"/>
  <c r="AE136" i="5"/>
  <c r="L136" i="5"/>
  <c r="M135" i="5"/>
  <c r="N136" i="5"/>
  <c r="AG136" i="5" l="1"/>
  <c r="AL136" i="5" s="1"/>
  <c r="O136" i="5"/>
  <c r="AK131" i="7"/>
  <c r="AI132" i="7"/>
  <c r="M134" i="7"/>
  <c r="K134" i="7"/>
  <c r="T127" i="7"/>
  <c r="V127" i="7" s="1"/>
  <c r="L129" i="7"/>
  <c r="AC132" i="7"/>
  <c r="AA133" i="7"/>
  <c r="R126" i="7"/>
  <c r="S126" i="7" s="1"/>
  <c r="W126" i="7" s="1"/>
  <c r="C126" i="7" s="1"/>
  <c r="E126" i="7" s="1"/>
  <c r="AM130" i="7"/>
  <c r="AN130" i="7" s="1"/>
  <c r="AR130" i="7" s="1"/>
  <c r="D130" i="7" s="1"/>
  <c r="AJ134" i="7"/>
  <c r="B134" i="7"/>
  <c r="AL134" i="7"/>
  <c r="AD135" i="7"/>
  <c r="AE135" i="7" s="1"/>
  <c r="Q134" i="7"/>
  <c r="Y134" i="7"/>
  <c r="G134" i="7" s="1"/>
  <c r="AF134" i="7"/>
  <c r="AH134" i="7"/>
  <c r="AG134" i="7"/>
  <c r="AO133" i="7" s="1"/>
  <c r="AQ133" i="7" s="1"/>
  <c r="P127" i="7"/>
  <c r="N128" i="7"/>
  <c r="AD138" i="5"/>
  <c r="AE137" i="5"/>
  <c r="L137" i="5"/>
  <c r="M136" i="5"/>
  <c r="N137" i="5"/>
  <c r="AG137" i="5" l="1"/>
  <c r="AL137" i="5" s="1"/>
  <c r="O137" i="5"/>
  <c r="AK132" i="7"/>
  <c r="AI133" i="7"/>
  <c r="M135" i="7"/>
  <c r="K135" i="7"/>
  <c r="AM131" i="7"/>
  <c r="AN131" i="7" s="1"/>
  <c r="AR131" i="7" s="1"/>
  <c r="D131" i="7" s="1"/>
  <c r="P128" i="7"/>
  <c r="N129" i="7"/>
  <c r="R127" i="7"/>
  <c r="S127" i="7" s="1"/>
  <c r="W127" i="7" s="1"/>
  <c r="C127" i="7" s="1"/>
  <c r="E127" i="7" s="1"/>
  <c r="B135" i="7"/>
  <c r="AL135" i="7"/>
  <c r="AD136" i="7"/>
  <c r="AE136" i="7" s="1"/>
  <c r="Q135" i="7"/>
  <c r="Y135" i="7"/>
  <c r="G135" i="7" s="1"/>
  <c r="AG135" i="7"/>
  <c r="AO134" i="7" s="1"/>
  <c r="AQ134" i="7" s="1"/>
  <c r="AF135" i="7"/>
  <c r="AH135" i="7"/>
  <c r="AC133" i="7"/>
  <c r="AA134" i="7"/>
  <c r="T128" i="7"/>
  <c r="V128" i="7" s="1"/>
  <c r="L130" i="7"/>
  <c r="AD139" i="5"/>
  <c r="AE138" i="5"/>
  <c r="L138" i="5"/>
  <c r="M137" i="5"/>
  <c r="N138" i="5"/>
  <c r="AG138" i="5" l="1"/>
  <c r="AL138" i="5" s="1"/>
  <c r="O138" i="5"/>
  <c r="AJ135" i="7"/>
  <c r="AJ136" i="7"/>
  <c r="B136" i="7"/>
  <c r="AL136" i="7"/>
  <c r="AD137" i="7"/>
  <c r="AE137" i="7" s="1"/>
  <c r="R136" i="7"/>
  <c r="Q136" i="7"/>
  <c r="Y136" i="7"/>
  <c r="G136" i="7" s="1"/>
  <c r="AH136" i="7"/>
  <c r="AG136" i="7"/>
  <c r="AO135" i="7" s="1"/>
  <c r="AQ135" i="7" s="1"/>
  <c r="AF136" i="7"/>
  <c r="AC134" i="7"/>
  <c r="AA135" i="7"/>
  <c r="T129" i="7"/>
  <c r="V129" i="7" s="1"/>
  <c r="L131" i="7"/>
  <c r="M136" i="7"/>
  <c r="K136" i="7"/>
  <c r="P129" i="7"/>
  <c r="N130" i="7"/>
  <c r="AK133" i="7"/>
  <c r="AI134" i="7"/>
  <c r="R128" i="7"/>
  <c r="S128" i="7" s="1"/>
  <c r="W128" i="7" s="1"/>
  <c r="C128" i="7" s="1"/>
  <c r="E128" i="7" s="1"/>
  <c r="AM132" i="7"/>
  <c r="AN132" i="7" s="1"/>
  <c r="AR132" i="7" s="1"/>
  <c r="D132" i="7" s="1"/>
  <c r="AD140" i="5"/>
  <c r="AE139" i="5"/>
  <c r="M138" i="5"/>
  <c r="L139" i="5"/>
  <c r="N139" i="5"/>
  <c r="AG139" i="5" l="1"/>
  <c r="AL139" i="5" s="1"/>
  <c r="O139" i="5"/>
  <c r="D15" i="7"/>
  <c r="C15" i="7"/>
  <c r="AH137" i="7"/>
  <c r="AG137" i="7"/>
  <c r="AO136" i="7" s="1"/>
  <c r="AQ136" i="7" s="1"/>
  <c r="AF137" i="7"/>
  <c r="AK134" i="7"/>
  <c r="AI135" i="7"/>
  <c r="T130" i="7"/>
  <c r="V130" i="7" s="1"/>
  <c r="L132" i="7"/>
  <c r="B137" i="7"/>
  <c r="AD138" i="7"/>
  <c r="AE138" i="7" s="1"/>
  <c r="AL137" i="7"/>
  <c r="Q137" i="7"/>
  <c r="Y137" i="7"/>
  <c r="G137" i="7" s="1"/>
  <c r="R129" i="7"/>
  <c r="S129" i="7" s="1"/>
  <c r="W129" i="7" s="1"/>
  <c r="C129" i="7" s="1"/>
  <c r="E129" i="7" s="1"/>
  <c r="AM133" i="7"/>
  <c r="AN133" i="7" s="1"/>
  <c r="AR133" i="7" s="1"/>
  <c r="D133" i="7" s="1"/>
  <c r="AC135" i="7"/>
  <c r="AA136" i="7"/>
  <c r="P130" i="7"/>
  <c r="N131" i="7"/>
  <c r="AD141" i="5"/>
  <c r="AE140" i="5"/>
  <c r="L140" i="5"/>
  <c r="M139" i="5"/>
  <c r="N140" i="5"/>
  <c r="E15" i="7" l="1"/>
  <c r="O140" i="5"/>
  <c r="AG140" i="5"/>
  <c r="AL140" i="5" s="1"/>
  <c r="AJ137" i="7"/>
  <c r="Q138" i="7"/>
  <c r="AD139" i="7"/>
  <c r="AE139" i="7" s="1"/>
  <c r="AJ138" i="7"/>
  <c r="B138" i="7"/>
  <c r="AL138" i="7"/>
  <c r="Y138" i="7"/>
  <c r="G138" i="7" s="1"/>
  <c r="AH138" i="7"/>
  <c r="AG138" i="7"/>
  <c r="AO137" i="7" s="1"/>
  <c r="AQ137" i="7" s="1"/>
  <c r="AF138" i="7"/>
  <c r="AA137" i="7"/>
  <c r="AC136" i="7"/>
  <c r="AK135" i="7"/>
  <c r="AI136" i="7"/>
  <c r="AK136" i="7" s="1"/>
  <c r="R130" i="7"/>
  <c r="S130" i="7" s="1"/>
  <c r="W130" i="7" s="1"/>
  <c r="C130" i="7" s="1"/>
  <c r="E130" i="7" s="1"/>
  <c r="AM134" i="7"/>
  <c r="AN134" i="7" s="1"/>
  <c r="AR134" i="7" s="1"/>
  <c r="D134" i="7" s="1"/>
  <c r="T131" i="7"/>
  <c r="V131" i="7" s="1"/>
  <c r="L133" i="7"/>
  <c r="P131" i="7"/>
  <c r="N132" i="7"/>
  <c r="AD142" i="5"/>
  <c r="AE141" i="5"/>
  <c r="L141" i="5"/>
  <c r="M140" i="5"/>
  <c r="N141" i="5"/>
  <c r="AG141" i="5" l="1"/>
  <c r="AL141" i="5" s="1"/>
  <c r="O141" i="5"/>
  <c r="AM136" i="7"/>
  <c r="AN136" i="7" s="1"/>
  <c r="AR136" i="7" s="1"/>
  <c r="D136" i="7" s="1"/>
  <c r="AI137" i="7"/>
  <c r="R131" i="7"/>
  <c r="S131" i="7" s="1"/>
  <c r="W131" i="7" s="1"/>
  <c r="C131" i="7" s="1"/>
  <c r="E131" i="7" s="1"/>
  <c r="AM135" i="7"/>
  <c r="AN135" i="7" s="1"/>
  <c r="AR135" i="7" s="1"/>
  <c r="D135" i="7" s="1"/>
  <c r="P132" i="7"/>
  <c r="N133" i="7"/>
  <c r="AJ139" i="7"/>
  <c r="B139" i="7"/>
  <c r="Q139" i="7"/>
  <c r="AL139" i="7"/>
  <c r="AD140" i="7"/>
  <c r="AE140" i="7" s="1"/>
  <c r="Y139" i="7"/>
  <c r="G139" i="7" s="1"/>
  <c r="T132" i="7"/>
  <c r="V132" i="7" s="1"/>
  <c r="L134" i="7"/>
  <c r="AA138" i="7"/>
  <c r="AC137" i="7"/>
  <c r="AH139" i="7"/>
  <c r="AF139" i="7"/>
  <c r="AG139" i="7"/>
  <c r="AO138" i="7" s="1"/>
  <c r="AQ138" i="7" s="1"/>
  <c r="AD143" i="5"/>
  <c r="AE142" i="5"/>
  <c r="M141" i="5"/>
  <c r="L142" i="5"/>
  <c r="N142" i="5"/>
  <c r="O142" i="5" l="1"/>
  <c r="AG142" i="5"/>
  <c r="AL142" i="5" s="1"/>
  <c r="AA139" i="7"/>
  <c r="AC138" i="7"/>
  <c r="AD141" i="7"/>
  <c r="AE141" i="7" s="1"/>
  <c r="AL140" i="7"/>
  <c r="AJ140" i="7"/>
  <c r="B140" i="7"/>
  <c r="Q140" i="7"/>
  <c r="Y140" i="7"/>
  <c r="G140" i="7" s="1"/>
  <c r="P133" i="7"/>
  <c r="N134" i="7"/>
  <c r="T133" i="7"/>
  <c r="V133" i="7" s="1"/>
  <c r="L135" i="7"/>
  <c r="AK137" i="7"/>
  <c r="AI138" i="7"/>
  <c r="R132" i="7"/>
  <c r="S132" i="7" s="1"/>
  <c r="W132" i="7" s="1"/>
  <c r="C132" i="7" s="1"/>
  <c r="E132" i="7" s="1"/>
  <c r="AF140" i="7"/>
  <c r="AH140" i="7"/>
  <c r="AG140" i="7"/>
  <c r="AO139" i="7" s="1"/>
  <c r="AQ139" i="7" s="1"/>
  <c r="AD144" i="5"/>
  <c r="AE143" i="5"/>
  <c r="L143" i="5"/>
  <c r="M142" i="5"/>
  <c r="N143" i="5"/>
  <c r="AG143" i="5" l="1"/>
  <c r="AL143" i="5" s="1"/>
  <c r="O143" i="5"/>
  <c r="AC139" i="7"/>
  <c r="AA140" i="7"/>
  <c r="AG141" i="7"/>
  <c r="AO140" i="7" s="1"/>
  <c r="AQ140" i="7" s="1"/>
  <c r="AH141" i="7"/>
  <c r="AF141" i="7"/>
  <c r="P134" i="7"/>
  <c r="N135" i="7"/>
  <c r="AL141" i="7"/>
  <c r="AJ141" i="7"/>
  <c r="Q141" i="7"/>
  <c r="B141" i="7"/>
  <c r="AD142" i="7"/>
  <c r="AE142" i="7" s="1"/>
  <c r="Y141" i="7"/>
  <c r="G141" i="7" s="1"/>
  <c r="T134" i="7"/>
  <c r="V134" i="7" s="1"/>
  <c r="L136" i="7"/>
  <c r="T135" i="7" s="1"/>
  <c r="AK138" i="7"/>
  <c r="AI139" i="7"/>
  <c r="R133" i="7"/>
  <c r="S133" i="7" s="1"/>
  <c r="W133" i="7" s="1"/>
  <c r="C133" i="7" s="1"/>
  <c r="E133" i="7" s="1"/>
  <c r="AM137" i="7"/>
  <c r="AN137" i="7" s="1"/>
  <c r="AR137" i="7" s="1"/>
  <c r="D137" i="7" s="1"/>
  <c r="AD145" i="5"/>
  <c r="AE144" i="5"/>
  <c r="M143" i="5"/>
  <c r="L144" i="5"/>
  <c r="N144" i="5"/>
  <c r="O144" i="5" l="1"/>
  <c r="AG144" i="5"/>
  <c r="AL144" i="5" s="1"/>
  <c r="V135" i="7"/>
  <c r="AK139" i="7"/>
  <c r="AI140" i="7"/>
  <c r="AC140" i="7"/>
  <c r="AA141" i="7"/>
  <c r="AH142" i="7"/>
  <c r="AG142" i="7"/>
  <c r="AO141" i="7" s="1"/>
  <c r="AQ141" i="7" s="1"/>
  <c r="AF142" i="7"/>
  <c r="AM138" i="7"/>
  <c r="AN138" i="7" s="1"/>
  <c r="AR138" i="7" s="1"/>
  <c r="D138" i="7" s="1"/>
  <c r="P135" i="7"/>
  <c r="N136" i="7"/>
  <c r="P136" i="7" s="1"/>
  <c r="S136" i="7" s="1"/>
  <c r="K137" i="7" s="1"/>
  <c r="R134" i="7"/>
  <c r="S134" i="7" s="1"/>
  <c r="W134" i="7" s="1"/>
  <c r="C134" i="7" s="1"/>
  <c r="E134" i="7" s="1"/>
  <c r="AJ142" i="7"/>
  <c r="B142" i="7"/>
  <c r="AL142" i="7"/>
  <c r="Q142" i="7"/>
  <c r="AD143" i="7"/>
  <c r="AE143" i="7" s="1"/>
  <c r="Y142" i="7"/>
  <c r="G142" i="7" s="1"/>
  <c r="AD146" i="5"/>
  <c r="AE145" i="5"/>
  <c r="L145" i="5"/>
  <c r="M144" i="5"/>
  <c r="N145" i="5"/>
  <c r="AG145" i="5" l="1"/>
  <c r="AL145" i="5" s="1"/>
  <c r="O145" i="5"/>
  <c r="AM139" i="7"/>
  <c r="AN139" i="7" s="1"/>
  <c r="AR139" i="7" s="1"/>
  <c r="D139" i="7" s="1"/>
  <c r="M137" i="7"/>
  <c r="L137" i="7"/>
  <c r="K138" i="7"/>
  <c r="K139" i="7" s="1"/>
  <c r="K140" i="7" s="1"/>
  <c r="K141" i="7" s="1"/>
  <c r="K142" i="7" s="1"/>
  <c r="K143" i="7" s="1"/>
  <c r="AK140" i="7"/>
  <c r="AI141" i="7"/>
  <c r="AF143" i="7"/>
  <c r="AH143" i="7"/>
  <c r="AG143" i="7"/>
  <c r="AO142" i="7" s="1"/>
  <c r="AQ142" i="7" s="1"/>
  <c r="R135" i="7"/>
  <c r="S135" i="7" s="1"/>
  <c r="W135" i="7" s="1"/>
  <c r="C135" i="7" s="1"/>
  <c r="E135" i="7" s="1"/>
  <c r="AD144" i="7"/>
  <c r="AE144" i="7" s="1"/>
  <c r="Q143" i="7"/>
  <c r="B143" i="7"/>
  <c r="AL143" i="7"/>
  <c r="Y143" i="7"/>
  <c r="G143" i="7" s="1"/>
  <c r="AC141" i="7"/>
  <c r="AA142" i="7"/>
  <c r="W136" i="7"/>
  <c r="C136" i="7" s="1"/>
  <c r="E136" i="7" s="1"/>
  <c r="AD147" i="5"/>
  <c r="AE146" i="5"/>
  <c r="L146" i="5"/>
  <c r="M145" i="5"/>
  <c r="N146" i="5"/>
  <c r="AG146" i="5" l="1"/>
  <c r="AL146" i="5" s="1"/>
  <c r="O146" i="5"/>
  <c r="K144" i="7"/>
  <c r="AJ143" i="7"/>
  <c r="T136" i="7"/>
  <c r="V136" i="7" s="1"/>
  <c r="L138" i="7"/>
  <c r="N137" i="7"/>
  <c r="M138" i="7"/>
  <c r="M139" i="7" s="1"/>
  <c r="M140" i="7" s="1"/>
  <c r="M141" i="7" s="1"/>
  <c r="M142" i="7" s="1"/>
  <c r="M143" i="7" s="1"/>
  <c r="M144" i="7" s="1"/>
  <c r="AM140" i="7"/>
  <c r="AN140" i="7" s="1"/>
  <c r="AR140" i="7" s="1"/>
  <c r="D140" i="7" s="1"/>
  <c r="AL144" i="7"/>
  <c r="Q144" i="7"/>
  <c r="AD145" i="7"/>
  <c r="AE145" i="7" s="1"/>
  <c r="B144" i="7"/>
  <c r="Y144" i="7"/>
  <c r="G144" i="7" s="1"/>
  <c r="AG144" i="7"/>
  <c r="AO143" i="7" s="1"/>
  <c r="AQ143" i="7" s="1"/>
  <c r="AH144" i="7"/>
  <c r="AF144" i="7"/>
  <c r="AA143" i="7"/>
  <c r="AC142" i="7"/>
  <c r="AK141" i="7"/>
  <c r="AI142" i="7"/>
  <c r="AD148" i="5"/>
  <c r="AE147" i="5"/>
  <c r="M146" i="5"/>
  <c r="L147" i="5"/>
  <c r="N147" i="5"/>
  <c r="AG147" i="5" l="1"/>
  <c r="AL147" i="5" s="1"/>
  <c r="O147" i="5"/>
  <c r="AJ144" i="7"/>
  <c r="K145" i="7"/>
  <c r="M145" i="7"/>
  <c r="P137" i="7"/>
  <c r="N138" i="7"/>
  <c r="T137" i="7"/>
  <c r="V137" i="7" s="1"/>
  <c r="L139" i="7"/>
  <c r="AC143" i="7"/>
  <c r="AA144" i="7"/>
  <c r="AH145" i="7"/>
  <c r="AG145" i="7"/>
  <c r="AO144" i="7" s="1"/>
  <c r="AQ144" i="7" s="1"/>
  <c r="AF145" i="7"/>
  <c r="AM141" i="7"/>
  <c r="AN141" i="7" s="1"/>
  <c r="AR141" i="7" s="1"/>
  <c r="D141" i="7" s="1"/>
  <c r="AK142" i="7"/>
  <c r="AI143" i="7"/>
  <c r="AD146" i="7"/>
  <c r="AE146" i="7" s="1"/>
  <c r="B145" i="7"/>
  <c r="Q145" i="7"/>
  <c r="AL145" i="7"/>
  <c r="Y145" i="7"/>
  <c r="G145" i="7" s="1"/>
  <c r="AD149" i="5"/>
  <c r="AE148" i="5"/>
  <c r="M147" i="5"/>
  <c r="L148" i="5"/>
  <c r="N148" i="5"/>
  <c r="AG148" i="5" l="1"/>
  <c r="AL148" i="5" s="1"/>
  <c r="O148" i="5"/>
  <c r="AJ145" i="7"/>
  <c r="AH146" i="7"/>
  <c r="AG146" i="7"/>
  <c r="AO145" i="7" s="1"/>
  <c r="AQ145" i="7" s="1"/>
  <c r="AF146" i="7"/>
  <c r="AM142" i="7"/>
  <c r="AN142" i="7" s="1"/>
  <c r="AR142" i="7" s="1"/>
  <c r="D142" i="7" s="1"/>
  <c r="T138" i="7"/>
  <c r="V138" i="7" s="1"/>
  <c r="L140" i="7"/>
  <c r="AL146" i="7"/>
  <c r="AD147" i="7"/>
  <c r="AE147" i="7" s="1"/>
  <c r="B146" i="7"/>
  <c r="AJ146" i="7"/>
  <c r="Q146" i="7"/>
  <c r="Y146" i="7"/>
  <c r="G146" i="7" s="1"/>
  <c r="AK143" i="7"/>
  <c r="AI144" i="7"/>
  <c r="K146" i="7"/>
  <c r="M146" i="7"/>
  <c r="R137" i="7"/>
  <c r="S137" i="7" s="1"/>
  <c r="W137" i="7" s="1"/>
  <c r="C137" i="7" s="1"/>
  <c r="E137" i="7" s="1"/>
  <c r="AC144" i="7"/>
  <c r="AA145" i="7"/>
  <c r="P138" i="7"/>
  <c r="N139" i="7"/>
  <c r="AD150" i="5"/>
  <c r="AE149" i="5"/>
  <c r="M148" i="5"/>
  <c r="L149" i="5"/>
  <c r="N149" i="5"/>
  <c r="AG149" i="5" l="1"/>
  <c r="AL149" i="5" s="1"/>
  <c r="O149" i="5"/>
  <c r="M147" i="7"/>
  <c r="K147" i="7"/>
  <c r="T139" i="7"/>
  <c r="V139" i="7" s="1"/>
  <c r="L141" i="7"/>
  <c r="AJ147" i="7"/>
  <c r="B147" i="7"/>
  <c r="Q147" i="7"/>
  <c r="AD148" i="7"/>
  <c r="AE148" i="7" s="1"/>
  <c r="AL147" i="7"/>
  <c r="Y147" i="7"/>
  <c r="G147" i="7" s="1"/>
  <c r="AG147" i="7"/>
  <c r="AO146" i="7" s="1"/>
  <c r="AQ146" i="7" s="1"/>
  <c r="AF147" i="7"/>
  <c r="AH147" i="7"/>
  <c r="P139" i="7"/>
  <c r="N140" i="7"/>
  <c r="R138" i="7"/>
  <c r="S138" i="7" s="1"/>
  <c r="W138" i="7" s="1"/>
  <c r="C138" i="7" s="1"/>
  <c r="E138" i="7" s="1"/>
  <c r="AK144" i="7"/>
  <c r="AI145" i="7"/>
  <c r="AC145" i="7"/>
  <c r="AA146" i="7"/>
  <c r="AM143" i="7"/>
  <c r="AN143" i="7" s="1"/>
  <c r="AR143" i="7" s="1"/>
  <c r="D143" i="7" s="1"/>
  <c r="AD151" i="5"/>
  <c r="AE150" i="5"/>
  <c r="L150" i="5"/>
  <c r="M149" i="5"/>
  <c r="N150" i="5"/>
  <c r="AG150" i="5" l="1"/>
  <c r="AL150" i="5" s="1"/>
  <c r="O150" i="5"/>
  <c r="AM144" i="7"/>
  <c r="AN144" i="7" s="1"/>
  <c r="AR144" i="7" s="1"/>
  <c r="D144" i="7" s="1"/>
  <c r="P140" i="7"/>
  <c r="N141" i="7"/>
  <c r="AA147" i="7"/>
  <c r="AC146" i="7"/>
  <c r="AF148" i="7"/>
  <c r="AH148" i="7"/>
  <c r="AG148" i="7"/>
  <c r="AO147" i="7" s="1"/>
  <c r="AQ147" i="7" s="1"/>
  <c r="AD149" i="7"/>
  <c r="AE149" i="7" s="1"/>
  <c r="Q148" i="7"/>
  <c r="AM148" i="7"/>
  <c r="B148" i="7"/>
  <c r="AL148" i="7"/>
  <c r="Y148" i="7"/>
  <c r="G148" i="7" s="1"/>
  <c r="AK145" i="7"/>
  <c r="AI146" i="7"/>
  <c r="R139" i="7"/>
  <c r="S139" i="7" s="1"/>
  <c r="W139" i="7" s="1"/>
  <c r="C139" i="7" s="1"/>
  <c r="E139" i="7" s="1"/>
  <c r="M148" i="7"/>
  <c r="K148" i="7"/>
  <c r="T140" i="7"/>
  <c r="V140" i="7" s="1"/>
  <c r="L142" i="7"/>
  <c r="AD152" i="5"/>
  <c r="AE151" i="5"/>
  <c r="L151" i="5"/>
  <c r="M150" i="5"/>
  <c r="N151" i="5"/>
  <c r="AG151" i="5" l="1"/>
  <c r="AL151" i="5" s="1"/>
  <c r="O151" i="5"/>
  <c r="AM145" i="7"/>
  <c r="AN145" i="7" s="1"/>
  <c r="AR145" i="7" s="1"/>
  <c r="D145" i="7" s="1"/>
  <c r="K149" i="7"/>
  <c r="M149" i="7"/>
  <c r="AK146" i="7"/>
  <c r="AI147" i="7"/>
  <c r="T141" i="7"/>
  <c r="V141" i="7" s="1"/>
  <c r="L143" i="7"/>
  <c r="P141" i="7"/>
  <c r="N142" i="7"/>
  <c r="R140" i="7"/>
  <c r="S140" i="7" s="1"/>
  <c r="W140" i="7" s="1"/>
  <c r="C140" i="7" s="1"/>
  <c r="E140" i="7" s="1"/>
  <c r="AJ148" i="7"/>
  <c r="AA148" i="7"/>
  <c r="AC147" i="7"/>
  <c r="AL149" i="7"/>
  <c r="B149" i="7"/>
  <c r="AD150" i="7"/>
  <c r="AE150" i="7" s="1"/>
  <c r="Q149" i="7"/>
  <c r="Y149" i="7"/>
  <c r="G149" i="7" s="1"/>
  <c r="AD153" i="5"/>
  <c r="AE152" i="5"/>
  <c r="M151" i="5"/>
  <c r="L152" i="5"/>
  <c r="N152" i="5"/>
  <c r="O152" i="5" l="1"/>
  <c r="AL152" i="5"/>
  <c r="AG152" i="5"/>
  <c r="R141" i="7"/>
  <c r="S141" i="7" s="1"/>
  <c r="W141" i="7" s="1"/>
  <c r="C141" i="7" s="1"/>
  <c r="E141" i="7" s="1"/>
  <c r="T142" i="7"/>
  <c r="V142" i="7" s="1"/>
  <c r="L144" i="7"/>
  <c r="B150" i="7"/>
  <c r="AL150" i="7"/>
  <c r="AD151" i="7"/>
  <c r="AE151" i="7" s="1"/>
  <c r="Q150" i="7"/>
  <c r="Y150" i="7"/>
  <c r="G150" i="7" s="1"/>
  <c r="AM146" i="7"/>
  <c r="AN146" i="7" s="1"/>
  <c r="AR146" i="7" s="1"/>
  <c r="D146" i="7" s="1"/>
  <c r="M150" i="7"/>
  <c r="K150" i="7"/>
  <c r="AK147" i="7"/>
  <c r="AI148" i="7"/>
  <c r="AK148" i="7" s="1"/>
  <c r="AN148" i="7" s="1"/>
  <c r="AF149" i="7" s="1"/>
  <c r="AF150" i="7" s="1"/>
  <c r="AC148" i="7"/>
  <c r="AA149" i="7"/>
  <c r="P142" i="7"/>
  <c r="N143" i="7"/>
  <c r="AD154" i="5"/>
  <c r="AE153" i="5"/>
  <c r="L153" i="5"/>
  <c r="M152" i="5"/>
  <c r="N153" i="5"/>
  <c r="AG153" i="5" l="1"/>
  <c r="O153" i="5"/>
  <c r="AL153" i="5"/>
  <c r="M151" i="7"/>
  <c r="K151" i="7"/>
  <c r="AF151" i="7"/>
  <c r="AA150" i="7"/>
  <c r="AC149" i="7"/>
  <c r="AR148" i="7"/>
  <c r="D148" i="7" s="1"/>
  <c r="AM147" i="7"/>
  <c r="AN147" i="7" s="1"/>
  <c r="AR147" i="7" s="1"/>
  <c r="D147" i="7" s="1"/>
  <c r="P143" i="7"/>
  <c r="N144" i="7"/>
  <c r="T143" i="7"/>
  <c r="V143" i="7" s="1"/>
  <c r="L145" i="7"/>
  <c r="R142" i="7"/>
  <c r="S142" i="7" s="1"/>
  <c r="W142" i="7" s="1"/>
  <c r="C142" i="7" s="1"/>
  <c r="E142" i="7" s="1"/>
  <c r="AH149" i="7"/>
  <c r="AG149" i="7"/>
  <c r="Q151" i="7"/>
  <c r="AD152" i="7"/>
  <c r="AE152" i="7" s="1"/>
  <c r="AL151" i="7"/>
  <c r="B151" i="7"/>
  <c r="Y151" i="7"/>
  <c r="G151" i="7" s="1"/>
  <c r="AD155" i="5"/>
  <c r="AE154" i="5"/>
  <c r="L154" i="5"/>
  <c r="M153" i="5"/>
  <c r="N154" i="5"/>
  <c r="AL154" i="5" l="1"/>
  <c r="O154" i="5"/>
  <c r="AG154" i="5"/>
  <c r="R143" i="7"/>
  <c r="S143" i="7" s="1"/>
  <c r="W143" i="7" s="1"/>
  <c r="C143" i="7" s="1"/>
  <c r="E143" i="7" s="1"/>
  <c r="AD153" i="7"/>
  <c r="AE153" i="7" s="1"/>
  <c r="Q152" i="7"/>
  <c r="B152" i="7"/>
  <c r="AL152" i="7"/>
  <c r="Y152" i="7"/>
  <c r="G152" i="7" s="1"/>
  <c r="AO148" i="7"/>
  <c r="AQ148" i="7" s="1"/>
  <c r="AG150" i="7"/>
  <c r="K152" i="7"/>
  <c r="M152" i="7"/>
  <c r="AI149" i="7"/>
  <c r="AH150" i="7"/>
  <c r="AH151" i="7" s="1"/>
  <c r="AH152" i="7" s="1"/>
  <c r="P144" i="7"/>
  <c r="N145" i="7"/>
  <c r="AF152" i="7"/>
  <c r="T144" i="7"/>
  <c r="V144" i="7" s="1"/>
  <c r="L146" i="7"/>
  <c r="AC150" i="7"/>
  <c r="AA151" i="7"/>
  <c r="AD156" i="5"/>
  <c r="AE155" i="5"/>
  <c r="L155" i="5"/>
  <c r="M154" i="5"/>
  <c r="N155" i="5"/>
  <c r="O155" i="5" l="1"/>
  <c r="AG155" i="5"/>
  <c r="AL155" i="5"/>
  <c r="T145" i="7"/>
  <c r="V145" i="7" s="1"/>
  <c r="L147" i="7"/>
  <c r="AH153" i="7"/>
  <c r="AF153" i="7"/>
  <c r="R144" i="7"/>
  <c r="S144" i="7" s="1"/>
  <c r="W144" i="7" s="1"/>
  <c r="C144" i="7" s="1"/>
  <c r="E144" i="7" s="1"/>
  <c r="M153" i="7"/>
  <c r="K153" i="7"/>
  <c r="P145" i="7"/>
  <c r="N146" i="7"/>
  <c r="AK149" i="7"/>
  <c r="AI150" i="7"/>
  <c r="AO149" i="7"/>
  <c r="AQ149" i="7" s="1"/>
  <c r="AG151" i="7"/>
  <c r="AA152" i="7"/>
  <c r="AC151" i="7"/>
  <c r="AD154" i="7"/>
  <c r="AE154" i="7" s="1"/>
  <c r="AL153" i="7"/>
  <c r="B153" i="7"/>
  <c r="Q153" i="7"/>
  <c r="Y153" i="7"/>
  <c r="G153" i="7" s="1"/>
  <c r="AD157" i="5"/>
  <c r="AE156" i="5"/>
  <c r="L156" i="5"/>
  <c r="M155" i="5"/>
  <c r="N156" i="5"/>
  <c r="O156" i="5" l="1"/>
  <c r="AL156" i="5"/>
  <c r="AG156" i="5"/>
  <c r="AH154" i="7"/>
  <c r="AF154" i="7"/>
  <c r="AM149" i="7"/>
  <c r="AN149" i="7" s="1"/>
  <c r="AR149" i="7" s="1"/>
  <c r="D149" i="7" s="1"/>
  <c r="T146" i="7"/>
  <c r="V146" i="7" s="1"/>
  <c r="L148" i="7"/>
  <c r="AK150" i="7"/>
  <c r="AI151" i="7"/>
  <c r="K154" i="7"/>
  <c r="M154" i="7"/>
  <c r="P146" i="7"/>
  <c r="N147" i="7"/>
  <c r="R145" i="7"/>
  <c r="S145" i="7" s="1"/>
  <c r="W145" i="7" s="1"/>
  <c r="C145" i="7" s="1"/>
  <c r="E145" i="7" s="1"/>
  <c r="AL154" i="7"/>
  <c r="Q154" i="7"/>
  <c r="B154" i="7"/>
  <c r="AD155" i="7"/>
  <c r="AE155" i="7" s="1"/>
  <c r="Y154" i="7"/>
  <c r="G154" i="7" s="1"/>
  <c r="AA153" i="7"/>
  <c r="AC152" i="7"/>
  <c r="AO150" i="7"/>
  <c r="AQ150" i="7" s="1"/>
  <c r="AG152" i="7"/>
  <c r="AD158" i="5"/>
  <c r="AE157" i="5"/>
  <c r="L157" i="5"/>
  <c r="M156" i="5"/>
  <c r="N157" i="5"/>
  <c r="AL157" i="5" l="1"/>
  <c r="AG157" i="5"/>
  <c r="O157" i="5"/>
  <c r="AC153" i="7"/>
  <c r="AA154" i="7"/>
  <c r="T147" i="7"/>
  <c r="V147" i="7" s="1"/>
  <c r="L149" i="7"/>
  <c r="AO151" i="7"/>
  <c r="AQ151" i="7" s="1"/>
  <c r="AG153" i="7"/>
  <c r="B155" i="7"/>
  <c r="AD156" i="7"/>
  <c r="AE156" i="7" s="1"/>
  <c r="Q155" i="7"/>
  <c r="AL155" i="7"/>
  <c r="Y155" i="7"/>
  <c r="G155" i="7" s="1"/>
  <c r="AK151" i="7"/>
  <c r="AI152" i="7"/>
  <c r="AH155" i="7"/>
  <c r="AF155" i="7"/>
  <c r="P147" i="7"/>
  <c r="N148" i="7"/>
  <c r="P148" i="7" s="1"/>
  <c r="AM150" i="7"/>
  <c r="AN150" i="7" s="1"/>
  <c r="AR150" i="7" s="1"/>
  <c r="D150" i="7" s="1"/>
  <c r="K155" i="7"/>
  <c r="M155" i="7"/>
  <c r="R146" i="7"/>
  <c r="S146" i="7" s="1"/>
  <c r="W146" i="7" s="1"/>
  <c r="C146" i="7" s="1"/>
  <c r="E146" i="7" s="1"/>
  <c r="AD159" i="5"/>
  <c r="AE158" i="5"/>
  <c r="L158" i="5"/>
  <c r="M157" i="5"/>
  <c r="N158" i="5"/>
  <c r="AL158" i="5" l="1"/>
  <c r="AG158" i="5"/>
  <c r="O158" i="5"/>
  <c r="M156" i="7"/>
  <c r="K156" i="7"/>
  <c r="AM151" i="7"/>
  <c r="AN151" i="7" s="1"/>
  <c r="AR151" i="7" s="1"/>
  <c r="D151" i="7" s="1"/>
  <c r="R148" i="7"/>
  <c r="S148" i="7" s="1"/>
  <c r="W148" i="7" s="1"/>
  <c r="C148" i="7" s="1"/>
  <c r="E148" i="7" s="1"/>
  <c r="N149" i="7"/>
  <c r="AO152" i="7"/>
  <c r="AQ152" i="7" s="1"/>
  <c r="AG154" i="7"/>
  <c r="R147" i="7"/>
  <c r="S147" i="7" s="1"/>
  <c r="W147" i="7" s="1"/>
  <c r="C147" i="7" s="1"/>
  <c r="E147" i="7" s="1"/>
  <c r="AF156" i="7"/>
  <c r="AH156" i="7"/>
  <c r="AK152" i="7"/>
  <c r="AI153" i="7"/>
  <c r="T148" i="7"/>
  <c r="V148" i="7" s="1"/>
  <c r="L150" i="7"/>
  <c r="AL156" i="7"/>
  <c r="Q156" i="7"/>
  <c r="B156" i="7"/>
  <c r="AD157" i="7"/>
  <c r="AE157" i="7" s="1"/>
  <c r="Y156" i="7"/>
  <c r="G156" i="7" s="1"/>
  <c r="AA155" i="7"/>
  <c r="AC154" i="7"/>
  <c r="AD160" i="5"/>
  <c r="AE159" i="5"/>
  <c r="L159" i="5"/>
  <c r="M158" i="5"/>
  <c r="N159" i="5"/>
  <c r="O159" i="5" l="1"/>
  <c r="AL159" i="5"/>
  <c r="AG159" i="5"/>
  <c r="M157" i="7"/>
  <c r="K157" i="7"/>
  <c r="P149" i="7"/>
  <c r="N150" i="7"/>
  <c r="AD158" i="7"/>
  <c r="AE158" i="7" s="1"/>
  <c r="B157" i="7"/>
  <c r="Q157" i="7"/>
  <c r="AL157" i="7"/>
  <c r="Y157" i="7"/>
  <c r="G157" i="7" s="1"/>
  <c r="T149" i="7"/>
  <c r="V149" i="7" s="1"/>
  <c r="L151" i="7"/>
  <c r="AO153" i="7"/>
  <c r="AQ153" i="7" s="1"/>
  <c r="AG155" i="7"/>
  <c r="AF157" i="7"/>
  <c r="AH157" i="7"/>
  <c r="AK153" i="7"/>
  <c r="AI154" i="7"/>
  <c r="AC155" i="7"/>
  <c r="AA156" i="7"/>
  <c r="AM152" i="7"/>
  <c r="AN152" i="7" s="1"/>
  <c r="AR152" i="7" s="1"/>
  <c r="D152" i="7" s="1"/>
  <c r="AD161" i="5"/>
  <c r="AE160" i="5"/>
  <c r="L160" i="5"/>
  <c r="M159" i="5"/>
  <c r="N160" i="5"/>
  <c r="AL160" i="5" l="1"/>
  <c r="AG160" i="5"/>
  <c r="O160" i="5"/>
  <c r="T150" i="7"/>
  <c r="V150" i="7" s="1"/>
  <c r="L152" i="7"/>
  <c r="AK154" i="7"/>
  <c r="AI155" i="7"/>
  <c r="AM153" i="7"/>
  <c r="AN153" i="7" s="1"/>
  <c r="AR153" i="7" s="1"/>
  <c r="D153" i="7" s="1"/>
  <c r="AL158" i="7"/>
  <c r="AD159" i="7"/>
  <c r="AE159" i="7" s="1"/>
  <c r="Q158" i="7"/>
  <c r="B158" i="7"/>
  <c r="Y158" i="7"/>
  <c r="G158" i="7" s="1"/>
  <c r="P150" i="7"/>
  <c r="N151" i="7"/>
  <c r="AC156" i="7"/>
  <c r="AA157" i="7"/>
  <c r="AO154" i="7"/>
  <c r="AQ154" i="7" s="1"/>
  <c r="AG156" i="7"/>
  <c r="R149" i="7"/>
  <c r="S149" i="7" s="1"/>
  <c r="W149" i="7" s="1"/>
  <c r="C149" i="7" s="1"/>
  <c r="E149" i="7" s="1"/>
  <c r="K158" i="7"/>
  <c r="M158" i="7"/>
  <c r="AF158" i="7"/>
  <c r="AH158" i="7"/>
  <c r="AD162" i="5"/>
  <c r="AE161" i="5"/>
  <c r="L161" i="5"/>
  <c r="M160" i="5"/>
  <c r="N161" i="5"/>
  <c r="AL161" i="5" l="1"/>
  <c r="AG161" i="5"/>
  <c r="O161" i="5"/>
  <c r="AC157" i="7"/>
  <c r="AA158" i="7"/>
  <c r="AH159" i="7"/>
  <c r="AF159" i="7"/>
  <c r="P151" i="7"/>
  <c r="N152" i="7"/>
  <c r="AO155" i="7"/>
  <c r="AQ155" i="7" s="1"/>
  <c r="AG157" i="7"/>
  <c r="B159" i="7"/>
  <c r="Q159" i="7"/>
  <c r="AL159" i="7"/>
  <c r="AD160" i="7"/>
  <c r="AE160" i="7" s="1"/>
  <c r="Y159" i="7"/>
  <c r="G159" i="7" s="1"/>
  <c r="AK155" i="7"/>
  <c r="AI156" i="7"/>
  <c r="T151" i="7"/>
  <c r="V151" i="7" s="1"/>
  <c r="L153" i="7"/>
  <c r="K159" i="7"/>
  <c r="M159" i="7"/>
  <c r="R150" i="7"/>
  <c r="S150" i="7" s="1"/>
  <c r="W150" i="7" s="1"/>
  <c r="C150" i="7" s="1"/>
  <c r="E150" i="7" s="1"/>
  <c r="AM154" i="7"/>
  <c r="AN154" i="7" s="1"/>
  <c r="AR154" i="7" s="1"/>
  <c r="D154" i="7" s="1"/>
  <c r="AD163" i="5"/>
  <c r="AE162" i="5"/>
  <c r="M161" i="5"/>
  <c r="L162" i="5"/>
  <c r="N162" i="5"/>
  <c r="AL162" i="5" l="1"/>
  <c r="AG162" i="5"/>
  <c r="O162" i="5"/>
  <c r="AF160" i="7"/>
  <c r="AH160" i="7"/>
  <c r="P152" i="7"/>
  <c r="N153" i="7"/>
  <c r="T152" i="7"/>
  <c r="V152" i="7" s="1"/>
  <c r="L154" i="7"/>
  <c r="R151" i="7"/>
  <c r="S151" i="7" s="1"/>
  <c r="W151" i="7" s="1"/>
  <c r="C151" i="7" s="1"/>
  <c r="E151" i="7" s="1"/>
  <c r="AO156" i="7"/>
  <c r="AQ156" i="7" s="1"/>
  <c r="AG158" i="7"/>
  <c r="AD161" i="7"/>
  <c r="AE161" i="7" s="1"/>
  <c r="B160" i="7"/>
  <c r="AL160" i="7"/>
  <c r="Q160" i="7"/>
  <c r="Y160" i="7"/>
  <c r="G160" i="7" s="1"/>
  <c r="M160" i="7"/>
  <c r="K160" i="7"/>
  <c r="AK156" i="7"/>
  <c r="AI157" i="7"/>
  <c r="AM155" i="7"/>
  <c r="AN155" i="7" s="1"/>
  <c r="AR155" i="7" s="1"/>
  <c r="D155" i="7" s="1"/>
  <c r="AA159" i="7"/>
  <c r="AC158" i="7"/>
  <c r="AD164" i="5"/>
  <c r="AE163" i="5"/>
  <c r="M162" i="5"/>
  <c r="L163" i="5"/>
  <c r="N163" i="5"/>
  <c r="AG163" i="5" l="1"/>
  <c r="O163" i="5"/>
  <c r="AL163" i="5"/>
  <c r="AM156" i="7"/>
  <c r="AN156" i="7" s="1"/>
  <c r="AR156" i="7" s="1"/>
  <c r="D156" i="7" s="1"/>
  <c r="Q161" i="7"/>
  <c r="AD162" i="7"/>
  <c r="AE162" i="7" s="1"/>
  <c r="AL161" i="7"/>
  <c r="B161" i="7"/>
  <c r="Y161" i="7"/>
  <c r="G161" i="7" s="1"/>
  <c r="P153" i="7"/>
  <c r="N154" i="7"/>
  <c r="M161" i="7"/>
  <c r="K161" i="7"/>
  <c r="AF161" i="7"/>
  <c r="AH161" i="7"/>
  <c r="R152" i="7"/>
  <c r="S152" i="7" s="1"/>
  <c r="W152" i="7" s="1"/>
  <c r="C152" i="7" s="1"/>
  <c r="E152" i="7" s="1"/>
  <c r="T153" i="7"/>
  <c r="V153" i="7" s="1"/>
  <c r="L155" i="7"/>
  <c r="AA160" i="7"/>
  <c r="AC159" i="7"/>
  <c r="AK157" i="7"/>
  <c r="AI158" i="7"/>
  <c r="AO157" i="7"/>
  <c r="AQ157" i="7" s="1"/>
  <c r="AG159" i="7"/>
  <c r="AD165" i="5"/>
  <c r="AE164" i="5"/>
  <c r="L164" i="5"/>
  <c r="M163" i="5"/>
  <c r="N164" i="5"/>
  <c r="O164" i="5" l="1"/>
  <c r="T164" i="5" s="1"/>
  <c r="AG164" i="5"/>
  <c r="AL164" i="5" s="1"/>
  <c r="AJ161" i="7"/>
  <c r="AH162" i="7"/>
  <c r="AF162" i="7"/>
  <c r="AO158" i="7"/>
  <c r="AQ158" i="7" s="1"/>
  <c r="AG160" i="7"/>
  <c r="P154" i="7"/>
  <c r="N155" i="7"/>
  <c r="R153" i="7"/>
  <c r="S153" i="7" s="1"/>
  <c r="W153" i="7" s="1"/>
  <c r="C153" i="7" s="1"/>
  <c r="E153" i="7" s="1"/>
  <c r="AA161" i="7"/>
  <c r="AC160" i="7"/>
  <c r="K162" i="7"/>
  <c r="M162" i="7"/>
  <c r="AD163" i="7"/>
  <c r="AE163" i="7" s="1"/>
  <c r="AL162" i="7"/>
  <c r="B162" i="7"/>
  <c r="Q162" i="7"/>
  <c r="Y162" i="7"/>
  <c r="G162" i="7" s="1"/>
  <c r="AM157" i="7"/>
  <c r="AN157" i="7" s="1"/>
  <c r="AR157" i="7" s="1"/>
  <c r="D157" i="7" s="1"/>
  <c r="T154" i="7"/>
  <c r="V154" i="7" s="1"/>
  <c r="L156" i="7"/>
  <c r="AK158" i="7"/>
  <c r="AI159" i="7"/>
  <c r="AD166" i="5"/>
  <c r="AE165" i="5"/>
  <c r="L165" i="5"/>
  <c r="M164" i="5"/>
  <c r="N165" i="5"/>
  <c r="AG165" i="5" l="1"/>
  <c r="AL165" i="5" s="1"/>
  <c r="O165" i="5"/>
  <c r="T165" i="5" s="1"/>
  <c r="T155" i="7"/>
  <c r="V155" i="7" s="1"/>
  <c r="L157" i="7"/>
  <c r="K163" i="7"/>
  <c r="M163" i="7"/>
  <c r="AJ162" i="7"/>
  <c r="P155" i="7"/>
  <c r="N156" i="7"/>
  <c r="R154" i="7"/>
  <c r="S154" i="7" s="1"/>
  <c r="W154" i="7" s="1"/>
  <c r="C154" i="7" s="1"/>
  <c r="E154" i="7" s="1"/>
  <c r="AK159" i="7"/>
  <c r="AI160" i="7"/>
  <c r="AK160" i="7" s="1"/>
  <c r="AH163" i="7"/>
  <c r="AF163" i="7"/>
  <c r="AO159" i="7"/>
  <c r="AQ159" i="7" s="1"/>
  <c r="AG161" i="7"/>
  <c r="AM158" i="7"/>
  <c r="AN158" i="7" s="1"/>
  <c r="AR158" i="7" s="1"/>
  <c r="D158" i="7" s="1"/>
  <c r="AL163" i="7"/>
  <c r="B163" i="7"/>
  <c r="AJ163" i="7"/>
  <c r="AD164" i="7"/>
  <c r="AE164" i="7" s="1"/>
  <c r="Q163" i="7"/>
  <c r="Y163" i="7"/>
  <c r="G163" i="7" s="1"/>
  <c r="AA162" i="7"/>
  <c r="AC161" i="7"/>
  <c r="AD167" i="5"/>
  <c r="AE166" i="5"/>
  <c r="M165" i="5"/>
  <c r="L166" i="5"/>
  <c r="N166" i="5"/>
  <c r="AG166" i="5" l="1"/>
  <c r="AL166" i="5" s="1"/>
  <c r="O166" i="5"/>
  <c r="T166" i="5" s="1"/>
  <c r="D16" i="7"/>
  <c r="T156" i="7"/>
  <c r="V156" i="7" s="1"/>
  <c r="L158" i="7"/>
  <c r="AC162" i="7"/>
  <c r="AA163" i="7"/>
  <c r="AJ164" i="7"/>
  <c r="B164" i="7"/>
  <c r="D17" i="7" s="1"/>
  <c r="AL164" i="7"/>
  <c r="Q164" i="7"/>
  <c r="AD165" i="7"/>
  <c r="AE165" i="7" s="1"/>
  <c r="Y164" i="7"/>
  <c r="G164" i="7" s="1"/>
  <c r="R155" i="7"/>
  <c r="S155" i="7" s="1"/>
  <c r="W155" i="7" s="1"/>
  <c r="C155" i="7" s="1"/>
  <c r="E155" i="7" s="1"/>
  <c r="AH164" i="7"/>
  <c r="AF164" i="7"/>
  <c r="P156" i="7"/>
  <c r="N157" i="7"/>
  <c r="AO160" i="7"/>
  <c r="AQ160" i="7" s="1"/>
  <c r="AG162" i="7"/>
  <c r="AM160" i="7"/>
  <c r="AN160" i="7" s="1"/>
  <c r="AR160" i="7" s="1"/>
  <c r="D160" i="7" s="1"/>
  <c r="D19" i="7" s="1"/>
  <c r="AI161" i="7"/>
  <c r="AM159" i="7"/>
  <c r="AN159" i="7" s="1"/>
  <c r="AR159" i="7" s="1"/>
  <c r="D159" i="7" s="1"/>
  <c r="M164" i="7"/>
  <c r="K164" i="7"/>
  <c r="AD168" i="5"/>
  <c r="AE167" i="5"/>
  <c r="L167" i="5"/>
  <c r="M166" i="5"/>
  <c r="N167" i="5"/>
  <c r="AG167" i="5" l="1"/>
  <c r="AL167" i="5" s="1"/>
  <c r="O167" i="5"/>
  <c r="T167" i="5" s="1"/>
  <c r="D18" i="7"/>
  <c r="C18" i="7"/>
  <c r="C17" i="7"/>
  <c r="E17" i="7" s="1"/>
  <c r="C16" i="7"/>
  <c r="E16" i="7" s="1"/>
  <c r="M165" i="7"/>
  <c r="K165" i="7"/>
  <c r="AF165" i="7"/>
  <c r="AH165" i="7"/>
  <c r="AK161" i="7"/>
  <c r="AI162" i="7"/>
  <c r="AO161" i="7"/>
  <c r="AQ161" i="7" s="1"/>
  <c r="AG163" i="7"/>
  <c r="Q165" i="7"/>
  <c r="AD166" i="7"/>
  <c r="AE166" i="7" s="1"/>
  <c r="AL165" i="7"/>
  <c r="B165" i="7"/>
  <c r="Y165" i="7"/>
  <c r="G165" i="7" s="1"/>
  <c r="P157" i="7"/>
  <c r="N158" i="7"/>
  <c r="R156" i="7"/>
  <c r="S156" i="7" s="1"/>
  <c r="W156" i="7" s="1"/>
  <c r="C156" i="7" s="1"/>
  <c r="E156" i="7" s="1"/>
  <c r="AA164" i="7"/>
  <c r="AC163" i="7"/>
  <c r="T157" i="7"/>
  <c r="V157" i="7" s="1"/>
  <c r="L159" i="7"/>
  <c r="AD169" i="5"/>
  <c r="AE168" i="5"/>
  <c r="M167" i="5"/>
  <c r="L168" i="5"/>
  <c r="N168" i="5"/>
  <c r="E18" i="7" l="1"/>
  <c r="O168" i="5"/>
  <c r="T168" i="5" s="1"/>
  <c r="AG168" i="5"/>
  <c r="AL168" i="5" s="1"/>
  <c r="K166" i="7"/>
  <c r="M166" i="7"/>
  <c r="AJ165" i="7"/>
  <c r="AO162" i="7"/>
  <c r="AQ162" i="7" s="1"/>
  <c r="AG164" i="7"/>
  <c r="AD167" i="7"/>
  <c r="AE167" i="7" s="1"/>
  <c r="B166" i="7"/>
  <c r="AL166" i="7"/>
  <c r="Q166" i="7"/>
  <c r="Y166" i="7"/>
  <c r="G166" i="7" s="1"/>
  <c r="R157" i="7"/>
  <c r="S157" i="7" s="1"/>
  <c r="W157" i="7" s="1"/>
  <c r="C157" i="7" s="1"/>
  <c r="E157" i="7" s="1"/>
  <c r="AH166" i="7"/>
  <c r="AF166" i="7"/>
  <c r="AA165" i="7"/>
  <c r="AC164" i="7"/>
  <c r="T158" i="7"/>
  <c r="V158" i="7" s="1"/>
  <c r="L160" i="7"/>
  <c r="AK162" i="7"/>
  <c r="AI163" i="7"/>
  <c r="P158" i="7"/>
  <c r="N159" i="7"/>
  <c r="AM161" i="7"/>
  <c r="AN161" i="7" s="1"/>
  <c r="AR161" i="7" s="1"/>
  <c r="D161" i="7" s="1"/>
  <c r="AD170" i="5"/>
  <c r="AE169" i="5"/>
  <c r="M168" i="5"/>
  <c r="L169" i="5"/>
  <c r="N169" i="5"/>
  <c r="AG169" i="5" l="1"/>
  <c r="AL169" i="5" s="1"/>
  <c r="O169" i="5"/>
  <c r="T169" i="5" s="1"/>
  <c r="AM162" i="7"/>
  <c r="AN162" i="7" s="1"/>
  <c r="AR162" i="7" s="1"/>
  <c r="D162" i="7" s="1"/>
  <c r="K167" i="7"/>
  <c r="M167" i="7"/>
  <c r="AA166" i="7"/>
  <c r="AC165" i="7"/>
  <c r="AO163" i="7"/>
  <c r="AQ163" i="7" s="1"/>
  <c r="AG165" i="7"/>
  <c r="AK163" i="7"/>
  <c r="AI164" i="7"/>
  <c r="AH167" i="7"/>
  <c r="AF167" i="7"/>
  <c r="AJ166" i="7"/>
  <c r="P159" i="7"/>
  <c r="N160" i="7"/>
  <c r="P160" i="7" s="1"/>
  <c r="R158" i="7"/>
  <c r="S158" i="7" s="1"/>
  <c r="W158" i="7" s="1"/>
  <c r="C158" i="7" s="1"/>
  <c r="E158" i="7" s="1"/>
  <c r="T159" i="7"/>
  <c r="V159" i="7" s="1"/>
  <c r="L161" i="7"/>
  <c r="AL167" i="7"/>
  <c r="AD168" i="7"/>
  <c r="AE168" i="7" s="1"/>
  <c r="Q167" i="7"/>
  <c r="B167" i="7"/>
  <c r="Y167" i="7"/>
  <c r="G167" i="7" s="1"/>
  <c r="AD171" i="5"/>
  <c r="AE170" i="5"/>
  <c r="M169" i="5"/>
  <c r="L170" i="5"/>
  <c r="N170" i="5"/>
  <c r="AG170" i="5" l="1"/>
  <c r="AL170" i="5" s="1"/>
  <c r="O170" i="5"/>
  <c r="T170" i="5" s="1"/>
  <c r="AJ167" i="7"/>
  <c r="AC166" i="7"/>
  <c r="AA167" i="7"/>
  <c r="AF168" i="7"/>
  <c r="AH168" i="7"/>
  <c r="M168" i="7"/>
  <c r="K168" i="7"/>
  <c r="T160" i="7"/>
  <c r="V160" i="7" s="1"/>
  <c r="L162" i="7"/>
  <c r="AM163" i="7"/>
  <c r="AN163" i="7" s="1"/>
  <c r="AR163" i="7" s="1"/>
  <c r="D163" i="7" s="1"/>
  <c r="R159" i="7"/>
  <c r="S159" i="7" s="1"/>
  <c r="W159" i="7" s="1"/>
  <c r="C159" i="7" s="1"/>
  <c r="E159" i="7" s="1"/>
  <c r="AO164" i="7"/>
  <c r="AQ164" i="7" s="1"/>
  <c r="AG166" i="7"/>
  <c r="AK164" i="7"/>
  <c r="AI165" i="7"/>
  <c r="AJ168" i="7"/>
  <c r="B168" i="7"/>
  <c r="Q168" i="7"/>
  <c r="AD169" i="7"/>
  <c r="AE169" i="7" s="1"/>
  <c r="AL168" i="7"/>
  <c r="Y168" i="7"/>
  <c r="G168" i="7" s="1"/>
  <c r="R160" i="7"/>
  <c r="S160" i="7" s="1"/>
  <c r="W160" i="7" s="1"/>
  <c r="C160" i="7" s="1"/>
  <c r="N161" i="7"/>
  <c r="AD172" i="5"/>
  <c r="AE171" i="5"/>
  <c r="L171" i="5"/>
  <c r="M170" i="5"/>
  <c r="N171" i="5"/>
  <c r="C19" i="7" l="1"/>
  <c r="E19" i="7" s="1"/>
  <c r="E160" i="7"/>
  <c r="O171" i="5"/>
  <c r="T171" i="5" s="1"/>
  <c r="AG171" i="5"/>
  <c r="AL171" i="5" s="1"/>
  <c r="AK165" i="7"/>
  <c r="AI166" i="7"/>
  <c r="AM164" i="7"/>
  <c r="AN164" i="7" s="1"/>
  <c r="AR164" i="7" s="1"/>
  <c r="D164" i="7" s="1"/>
  <c r="AO165" i="7"/>
  <c r="AQ165" i="7" s="1"/>
  <c r="AG167" i="7"/>
  <c r="T161" i="7"/>
  <c r="V161" i="7" s="1"/>
  <c r="L163" i="7"/>
  <c r="AF169" i="7"/>
  <c r="AH169" i="7"/>
  <c r="P161" i="7"/>
  <c r="N162" i="7"/>
  <c r="Q169" i="7"/>
  <c r="B169" i="7"/>
  <c r="AL169" i="7"/>
  <c r="AD170" i="7"/>
  <c r="AE170" i="7" s="1"/>
  <c r="AJ169" i="7"/>
  <c r="Y169" i="7"/>
  <c r="G169" i="7" s="1"/>
  <c r="M169" i="7"/>
  <c r="K169" i="7"/>
  <c r="AC167" i="7"/>
  <c r="AA168" i="7"/>
  <c r="AD173" i="5"/>
  <c r="AE172" i="5"/>
  <c r="M171" i="5"/>
  <c r="L172" i="5"/>
  <c r="N172" i="5"/>
  <c r="AG172" i="5" l="1"/>
  <c r="AL172" i="5" s="1"/>
  <c r="O172" i="5"/>
  <c r="T172" i="5" s="1"/>
  <c r="AH170" i="7"/>
  <c r="AF170" i="7"/>
  <c r="AK166" i="7"/>
  <c r="AI167" i="7"/>
  <c r="P162" i="7"/>
  <c r="N163" i="7"/>
  <c r="AM165" i="7"/>
  <c r="AN165" i="7" s="1"/>
  <c r="AR165" i="7" s="1"/>
  <c r="D165" i="7" s="1"/>
  <c r="AA169" i="7"/>
  <c r="AC168" i="7"/>
  <c r="R161" i="7"/>
  <c r="S161" i="7" s="1"/>
  <c r="W161" i="7" s="1"/>
  <c r="C161" i="7" s="1"/>
  <c r="E161" i="7" s="1"/>
  <c r="T162" i="7"/>
  <c r="V162" i="7" s="1"/>
  <c r="L164" i="7"/>
  <c r="M170" i="7"/>
  <c r="K170" i="7"/>
  <c r="AO166" i="7"/>
  <c r="AQ166" i="7" s="1"/>
  <c r="AG168" i="7"/>
  <c r="AD171" i="7"/>
  <c r="AD172" i="7" s="1"/>
  <c r="B170" i="7"/>
  <c r="AL170" i="7"/>
  <c r="AJ170" i="7"/>
  <c r="Q170" i="7"/>
  <c r="Y170" i="7"/>
  <c r="G170" i="7" s="1"/>
  <c r="AD174" i="5"/>
  <c r="AE173" i="5"/>
  <c r="L173" i="5"/>
  <c r="M172" i="5"/>
  <c r="N173" i="5"/>
  <c r="AG173" i="5" l="1"/>
  <c r="AL173" i="5" s="1"/>
  <c r="O173" i="5"/>
  <c r="T173" i="5" s="1"/>
  <c r="B172" i="7"/>
  <c r="AE172" i="7"/>
  <c r="AJ172" i="7" s="1"/>
  <c r="R172" i="7"/>
  <c r="AL172" i="7"/>
  <c r="AO172" i="7" s="1"/>
  <c r="Q172" i="7"/>
  <c r="T172" i="7" s="1"/>
  <c r="Y172" i="7"/>
  <c r="G172" i="7" s="1"/>
  <c r="AE171" i="7"/>
  <c r="AJ171" i="7" s="1"/>
  <c r="AA170" i="7"/>
  <c r="AC169" i="7"/>
  <c r="AL171" i="7"/>
  <c r="Q171" i="7"/>
  <c r="B171" i="7"/>
  <c r="Y171" i="7"/>
  <c r="G171" i="7" s="1"/>
  <c r="AK167" i="7"/>
  <c r="AI168" i="7"/>
  <c r="AM166" i="7"/>
  <c r="AN166" i="7" s="1"/>
  <c r="AR166" i="7" s="1"/>
  <c r="D166" i="7" s="1"/>
  <c r="K171" i="7"/>
  <c r="M171" i="7"/>
  <c r="P163" i="7"/>
  <c r="N164" i="7"/>
  <c r="AH171" i="7"/>
  <c r="AF171" i="7"/>
  <c r="AO167" i="7"/>
  <c r="AQ167" i="7" s="1"/>
  <c r="AG169" i="7"/>
  <c r="T163" i="7"/>
  <c r="V163" i="7" s="1"/>
  <c r="L165" i="7"/>
  <c r="R162" i="7"/>
  <c r="S162" i="7" s="1"/>
  <c r="W162" i="7" s="1"/>
  <c r="C162" i="7" s="1"/>
  <c r="E162" i="7" s="1"/>
  <c r="AD175" i="5"/>
  <c r="AE174" i="5"/>
  <c r="M173" i="5"/>
  <c r="L174" i="5"/>
  <c r="N174" i="5"/>
  <c r="AG174" i="5" l="1"/>
  <c r="AL174" i="5" s="1"/>
  <c r="O174" i="5"/>
  <c r="T174" i="5" s="1"/>
  <c r="K172" i="7"/>
  <c r="M172" i="7"/>
  <c r="AF172" i="7"/>
  <c r="AH172" i="7"/>
  <c r="AE175" i="5"/>
  <c r="AD176" i="5"/>
  <c r="G14" i="7"/>
  <c r="G16" i="7"/>
  <c r="G17" i="7"/>
  <c r="G10" i="7"/>
  <c r="G13" i="7"/>
  <c r="G12" i="7"/>
  <c r="G9" i="7"/>
  <c r="G15" i="7"/>
  <c r="G19" i="7"/>
  <c r="G11" i="7"/>
  <c r="G18" i="7"/>
  <c r="P164" i="7"/>
  <c r="N165" i="7"/>
  <c r="R163" i="7"/>
  <c r="S163" i="7" s="1"/>
  <c r="W163" i="7" s="1"/>
  <c r="C163" i="7" s="1"/>
  <c r="E163" i="7" s="1"/>
  <c r="AC170" i="7"/>
  <c r="AA171" i="7"/>
  <c r="AA172" i="7" s="1"/>
  <c r="AC172" i="7" s="1"/>
  <c r="T164" i="7"/>
  <c r="V164" i="7" s="1"/>
  <c r="L166" i="7"/>
  <c r="AO168" i="7"/>
  <c r="AQ168" i="7" s="1"/>
  <c r="AG170" i="7"/>
  <c r="AM167" i="7"/>
  <c r="AN167" i="7" s="1"/>
  <c r="AR167" i="7" s="1"/>
  <c r="D167" i="7" s="1"/>
  <c r="AK168" i="7"/>
  <c r="AI169" i="7"/>
  <c r="L175" i="5"/>
  <c r="L176" i="5" s="1"/>
  <c r="M174" i="5"/>
  <c r="N175" i="5"/>
  <c r="AG175" i="5" l="1"/>
  <c r="AL175" i="5" s="1"/>
  <c r="O175" i="5"/>
  <c r="T175" i="5" s="1"/>
  <c r="N176" i="5"/>
  <c r="B176" i="5" s="1"/>
  <c r="N177" i="5"/>
  <c r="V176" i="5"/>
  <c r="AD177" i="5"/>
  <c r="AE176" i="5"/>
  <c r="M176" i="5"/>
  <c r="L177" i="5"/>
  <c r="AM168" i="7"/>
  <c r="AN168" i="7" s="1"/>
  <c r="AR168" i="7" s="1"/>
  <c r="D168" i="7" s="1"/>
  <c r="T165" i="7"/>
  <c r="V165" i="7" s="1"/>
  <c r="L167" i="7"/>
  <c r="AO169" i="7"/>
  <c r="AQ169" i="7" s="1"/>
  <c r="AG171" i="7"/>
  <c r="AG172" i="7" s="1"/>
  <c r="AC171" i="7"/>
  <c r="AK169" i="7"/>
  <c r="AI170" i="7"/>
  <c r="P165" i="7"/>
  <c r="N166" i="7"/>
  <c r="R164" i="7"/>
  <c r="S164" i="7" s="1"/>
  <c r="W164" i="7" s="1"/>
  <c r="C164" i="7" s="1"/>
  <c r="E164" i="7" s="1"/>
  <c r="G20" i="7"/>
  <c r="M175" i="5"/>
  <c r="AG177" i="5" l="1"/>
  <c r="AL177" i="5" s="1"/>
  <c r="O177" i="5"/>
  <c r="T177" i="5" s="1"/>
  <c r="O176" i="5"/>
  <c r="T176" i="5" s="1"/>
  <c r="AG176" i="5"/>
  <c r="AL176" i="5" s="1"/>
  <c r="N178" i="5"/>
  <c r="B177" i="5"/>
  <c r="V177" i="5"/>
  <c r="AE177" i="5"/>
  <c r="AD178" i="5"/>
  <c r="M177" i="5"/>
  <c r="L178" i="5"/>
  <c r="T166" i="7"/>
  <c r="V166" i="7" s="1"/>
  <c r="L168" i="7"/>
  <c r="P166" i="7"/>
  <c r="N167" i="7"/>
  <c r="R165" i="7"/>
  <c r="S165" i="7" s="1"/>
  <c r="W165" i="7" s="1"/>
  <c r="C165" i="7" s="1"/>
  <c r="E165" i="7" s="1"/>
  <c r="AK170" i="7"/>
  <c r="AI171" i="7"/>
  <c r="AI172" i="7" s="1"/>
  <c r="AK172" i="7" s="1"/>
  <c r="AM169" i="7"/>
  <c r="AN169" i="7" s="1"/>
  <c r="AR169" i="7" s="1"/>
  <c r="D169" i="7" s="1"/>
  <c r="AO170" i="7"/>
  <c r="AQ170" i="7" s="1"/>
  <c r="W14" i="5"/>
  <c r="W15" i="5" s="1"/>
  <c r="AG178" i="5" l="1"/>
  <c r="AL178" i="5" s="1"/>
  <c r="O178" i="5"/>
  <c r="T178" i="5" s="1"/>
  <c r="AM172" i="7"/>
  <c r="AN172" i="7" s="1"/>
  <c r="N179" i="5"/>
  <c r="B178" i="5"/>
  <c r="V178" i="5"/>
  <c r="L179" i="5"/>
  <c r="M178" i="5"/>
  <c r="AE178" i="5"/>
  <c r="AD179" i="5"/>
  <c r="AM170" i="7"/>
  <c r="AN170" i="7" s="1"/>
  <c r="AR170" i="7" s="1"/>
  <c r="D170" i="7" s="1"/>
  <c r="P167" i="7"/>
  <c r="N168" i="7"/>
  <c r="R166" i="7"/>
  <c r="S166" i="7" s="1"/>
  <c r="W166" i="7" s="1"/>
  <c r="C166" i="7" s="1"/>
  <c r="E166" i="7" s="1"/>
  <c r="T167" i="7"/>
  <c r="V167" i="7" s="1"/>
  <c r="L169" i="7"/>
  <c r="AK171" i="7"/>
  <c r="T55" i="5"/>
  <c r="T150" i="5"/>
  <c r="T136" i="5"/>
  <c r="T114" i="5"/>
  <c r="T83" i="5"/>
  <c r="T91" i="5"/>
  <c r="T66" i="5"/>
  <c r="T124" i="5"/>
  <c r="T78" i="5"/>
  <c r="T72" i="5"/>
  <c r="T99" i="5"/>
  <c r="T52" i="5"/>
  <c r="T142" i="5"/>
  <c r="T144" i="5"/>
  <c r="T134" i="5"/>
  <c r="T128" i="5"/>
  <c r="T106" i="5"/>
  <c r="T86" i="5"/>
  <c r="T88" i="5"/>
  <c r="T58" i="5"/>
  <c r="T116" i="5"/>
  <c r="T70" i="5"/>
  <c r="T75" i="5"/>
  <c r="T100" i="5"/>
  <c r="T45" i="5"/>
  <c r="T79" i="5"/>
  <c r="T50" i="5"/>
  <c r="T115" i="5"/>
  <c r="T59" i="5"/>
  <c r="T123" i="5"/>
  <c r="T49" i="5"/>
  <c r="T135" i="5"/>
  <c r="T65" i="5"/>
  <c r="T69" i="5"/>
  <c r="T71" i="5"/>
  <c r="T98" i="5"/>
  <c r="T139" i="5"/>
  <c r="T151" i="5"/>
  <c r="T131" i="5"/>
  <c r="T80" i="5"/>
  <c r="T92" i="5"/>
  <c r="T141" i="5"/>
  <c r="T132" i="5"/>
  <c r="T84" i="5"/>
  <c r="T122" i="5"/>
  <c r="T148" i="5"/>
  <c r="T138" i="5"/>
  <c r="T110" i="5"/>
  <c r="T105" i="5"/>
  <c r="T90" i="5"/>
  <c r="T62" i="5"/>
  <c r="T57" i="5"/>
  <c r="T126" i="5"/>
  <c r="T121" i="5"/>
  <c r="T76" i="5"/>
  <c r="T102" i="5"/>
  <c r="T97" i="5"/>
  <c r="T146" i="5"/>
  <c r="T147" i="5"/>
  <c r="T149" i="5"/>
  <c r="T133" i="5"/>
  <c r="T85" i="5"/>
  <c r="T77" i="5"/>
  <c r="T143" i="5"/>
  <c r="T113" i="5"/>
  <c r="T87" i="5"/>
  <c r="T54" i="5"/>
  <c r="T46" i="5"/>
  <c r="T48" i="5"/>
  <c r="T140" i="5"/>
  <c r="T130" i="5"/>
  <c r="T107" i="5"/>
  <c r="T112" i="5"/>
  <c r="T82" i="5"/>
  <c r="T61" i="5"/>
  <c r="T64" i="5"/>
  <c r="T118" i="5"/>
  <c r="T120" i="5"/>
  <c r="T68" i="5"/>
  <c r="T94" i="5"/>
  <c r="T96" i="5"/>
  <c r="T51" i="5"/>
  <c r="T137" i="5"/>
  <c r="T109" i="5"/>
  <c r="T104" i="5"/>
  <c r="T89" i="5"/>
  <c r="T60" i="5"/>
  <c r="T56" i="5"/>
  <c r="T125" i="5"/>
  <c r="T127" i="5"/>
  <c r="T74" i="5"/>
  <c r="T101" i="5"/>
  <c r="T103" i="5"/>
  <c r="T53" i="5"/>
  <c r="T47" i="5"/>
  <c r="T145" i="5"/>
  <c r="T129" i="5"/>
  <c r="T108" i="5"/>
  <c r="T111" i="5"/>
  <c r="T81" i="5"/>
  <c r="T67" i="5"/>
  <c r="T63" i="5"/>
  <c r="T117" i="5"/>
  <c r="T119" i="5"/>
  <c r="T73" i="5"/>
  <c r="T93" i="5"/>
  <c r="T95" i="5"/>
  <c r="W16" i="5"/>
  <c r="AG179" i="5" l="1"/>
  <c r="AL179" i="5" s="1"/>
  <c r="O179" i="5"/>
  <c r="T179" i="5" s="1"/>
  <c r="M179" i="5"/>
  <c r="L180" i="5"/>
  <c r="V179" i="5"/>
  <c r="N180" i="5"/>
  <c r="B179" i="5"/>
  <c r="AE179" i="5"/>
  <c r="AD180" i="5"/>
  <c r="P168" i="7"/>
  <c r="N169" i="7"/>
  <c r="T168" i="7"/>
  <c r="V168" i="7" s="1"/>
  <c r="L170" i="7"/>
  <c r="AM171" i="7"/>
  <c r="AN171" i="7" s="1"/>
  <c r="AR171" i="7" s="1"/>
  <c r="D171" i="7" s="1"/>
  <c r="R167" i="7"/>
  <c r="S167" i="7" s="1"/>
  <c r="W167" i="7" s="1"/>
  <c r="C167" i="7" s="1"/>
  <c r="E167" i="7" s="1"/>
  <c r="W17" i="5"/>
  <c r="O180" i="5" l="1"/>
  <c r="T180" i="5" s="1"/>
  <c r="AG180" i="5"/>
  <c r="AL180" i="5" s="1"/>
  <c r="M180" i="5"/>
  <c r="L181" i="5"/>
  <c r="AD181" i="5"/>
  <c r="AE180" i="5"/>
  <c r="N181" i="5"/>
  <c r="V180" i="5"/>
  <c r="B180" i="5"/>
  <c r="T169" i="7"/>
  <c r="V169" i="7" s="1"/>
  <c r="L171" i="7"/>
  <c r="L172" i="7" s="1"/>
  <c r="P169" i="7"/>
  <c r="N170" i="7"/>
  <c r="R168" i="7"/>
  <c r="S168" i="7" s="1"/>
  <c r="W168" i="7" s="1"/>
  <c r="C168" i="7" s="1"/>
  <c r="E168" i="7" s="1"/>
  <c r="W18" i="5"/>
  <c r="AG181" i="5" l="1"/>
  <c r="AL181" i="5" s="1"/>
  <c r="O181" i="5"/>
  <c r="T181" i="5" s="1"/>
  <c r="AD182" i="5"/>
  <c r="AE181" i="5"/>
  <c r="M181" i="5"/>
  <c r="L182" i="5"/>
  <c r="B181" i="5"/>
  <c r="V181" i="5"/>
  <c r="N182" i="5"/>
  <c r="P170" i="7"/>
  <c r="N171" i="7"/>
  <c r="N172" i="7" s="1"/>
  <c r="P172" i="7" s="1"/>
  <c r="S172" i="7" s="1"/>
  <c r="R169" i="7"/>
  <c r="S169" i="7" s="1"/>
  <c r="W169" i="7" s="1"/>
  <c r="C169" i="7" s="1"/>
  <c r="E169" i="7" s="1"/>
  <c r="T170" i="7"/>
  <c r="V170" i="7" s="1"/>
  <c r="W19" i="5"/>
  <c r="AG182" i="5" l="1"/>
  <c r="AL182" i="5" s="1"/>
  <c r="O182" i="5"/>
  <c r="T182" i="5" s="1"/>
  <c r="M182" i="5"/>
  <c r="L183" i="5"/>
  <c r="AE182" i="5"/>
  <c r="AD183" i="5"/>
  <c r="N183" i="5"/>
  <c r="V182" i="5"/>
  <c r="B182" i="5"/>
  <c r="P171" i="7"/>
  <c r="R170" i="7"/>
  <c r="S170" i="7" s="1"/>
  <c r="W170" i="7" s="1"/>
  <c r="C170" i="7" s="1"/>
  <c r="E170" i="7" s="1"/>
  <c r="W20" i="5"/>
  <c r="AG183" i="5" l="1"/>
  <c r="AL183" i="5" s="1"/>
  <c r="O183" i="5"/>
  <c r="T183" i="5" s="1"/>
  <c r="AD184" i="5"/>
  <c r="AE183" i="5"/>
  <c r="L184" i="5"/>
  <c r="M183" i="5"/>
  <c r="V183" i="5"/>
  <c r="B183" i="5"/>
  <c r="N184" i="5"/>
  <c r="R171" i="7"/>
  <c r="S171" i="7" s="1"/>
  <c r="W171" i="7" s="1"/>
  <c r="C171" i="7" s="1"/>
  <c r="E171" i="7" s="1"/>
  <c r="W21" i="5"/>
  <c r="AG184" i="5" l="1"/>
  <c r="AL184" i="5" s="1"/>
  <c r="O184" i="5"/>
  <c r="T184" i="5" s="1"/>
  <c r="L185" i="5"/>
  <c r="M184" i="5"/>
  <c r="B184" i="5"/>
  <c r="N185" i="5"/>
  <c r="V184" i="5"/>
  <c r="AD185" i="5"/>
  <c r="AE184" i="5"/>
  <c r="G32" i="5"/>
  <c r="G40" i="5"/>
  <c r="G33" i="5"/>
  <c r="G41" i="5"/>
  <c r="G34" i="5"/>
  <c r="G42" i="5"/>
  <c r="G35" i="5"/>
  <c r="G36" i="5"/>
  <c r="G38" i="5"/>
  <c r="G37" i="5"/>
  <c r="G39" i="5"/>
  <c r="G43" i="5"/>
  <c r="G8" i="5" s="1"/>
  <c r="G51" i="5"/>
  <c r="G58" i="5"/>
  <c r="G66" i="5"/>
  <c r="G44" i="5"/>
  <c r="G52" i="5"/>
  <c r="G59" i="5"/>
  <c r="G45" i="5"/>
  <c r="G53" i="5"/>
  <c r="G60" i="5"/>
  <c r="G46" i="5"/>
  <c r="G54" i="5"/>
  <c r="G61" i="5"/>
  <c r="G64" i="5"/>
  <c r="G47" i="5"/>
  <c r="G62" i="5"/>
  <c r="G56" i="5"/>
  <c r="G48" i="5"/>
  <c r="G55" i="5"/>
  <c r="G9" i="5" s="1"/>
  <c r="G63" i="5"/>
  <c r="G49" i="5"/>
  <c r="G50" i="5"/>
  <c r="G57" i="5"/>
  <c r="G65" i="5"/>
  <c r="G74" i="5"/>
  <c r="G67" i="5"/>
  <c r="G10" i="5" s="1"/>
  <c r="G75" i="5"/>
  <c r="G77" i="5"/>
  <c r="G68" i="5"/>
  <c r="G76" i="5"/>
  <c r="G69" i="5"/>
  <c r="G70" i="5"/>
  <c r="G78" i="5"/>
  <c r="G71" i="5"/>
  <c r="G73" i="5"/>
  <c r="G72" i="5"/>
  <c r="G86" i="5"/>
  <c r="G90" i="5"/>
  <c r="G84" i="5"/>
  <c r="G79" i="5"/>
  <c r="G11" i="5" s="1"/>
  <c r="G87" i="5"/>
  <c r="G88" i="5"/>
  <c r="G83" i="5"/>
  <c r="G80" i="5"/>
  <c r="G81" i="5"/>
  <c r="G89" i="5"/>
  <c r="G85" i="5"/>
  <c r="G82" i="5"/>
  <c r="G98" i="5"/>
  <c r="G96" i="5"/>
  <c r="G91" i="5"/>
  <c r="G12" i="5" s="1"/>
  <c r="G99" i="5"/>
  <c r="G92" i="5"/>
  <c r="G100" i="5"/>
  <c r="G93" i="5"/>
  <c r="G101" i="5"/>
  <c r="G94" i="5"/>
  <c r="G102" i="5"/>
  <c r="G95" i="5"/>
  <c r="G97" i="5"/>
  <c r="G110" i="5"/>
  <c r="G103" i="5"/>
  <c r="G13" i="5" s="1"/>
  <c r="G111" i="5"/>
  <c r="G104" i="5"/>
  <c r="G112" i="5"/>
  <c r="G105" i="5"/>
  <c r="G113" i="5"/>
  <c r="G106" i="5"/>
  <c r="G114" i="5"/>
  <c r="G108" i="5"/>
  <c r="G107" i="5"/>
  <c r="G109" i="5"/>
  <c r="G117" i="5"/>
  <c r="G121" i="5"/>
  <c r="G119" i="5"/>
  <c r="G116" i="5"/>
  <c r="G118" i="5"/>
  <c r="G124" i="5"/>
  <c r="G123" i="5"/>
  <c r="G115" i="5"/>
  <c r="G14" i="5" s="1"/>
  <c r="G120" i="5"/>
  <c r="G126" i="5"/>
  <c r="G125" i="5"/>
  <c r="G122" i="5"/>
  <c r="W22" i="5"/>
  <c r="G127" i="5"/>
  <c r="G15" i="5" s="1"/>
  <c r="G128" i="5"/>
  <c r="G129" i="5"/>
  <c r="G130" i="5"/>
  <c r="G131" i="5"/>
  <c r="G132" i="5"/>
  <c r="G133" i="5"/>
  <c r="G134" i="5"/>
  <c r="G135" i="5"/>
  <c r="G136" i="5"/>
  <c r="G137" i="5"/>
  <c r="G138" i="5"/>
  <c r="V32" i="5"/>
  <c r="P32" i="5"/>
  <c r="AG185" i="5" l="1"/>
  <c r="AL185" i="5" s="1"/>
  <c r="O185" i="5"/>
  <c r="T185" i="5" s="1"/>
  <c r="AD186" i="5"/>
  <c r="AE185" i="5"/>
  <c r="N186" i="5"/>
  <c r="B185" i="5"/>
  <c r="V185" i="5"/>
  <c r="M185" i="5"/>
  <c r="L186" i="5"/>
  <c r="W23" i="5"/>
  <c r="G139" i="5"/>
  <c r="G16" i="5" s="1"/>
  <c r="G140" i="5"/>
  <c r="G141" i="5"/>
  <c r="G142" i="5"/>
  <c r="G143" i="5"/>
  <c r="G144" i="5"/>
  <c r="G145" i="5"/>
  <c r="G146" i="5"/>
  <c r="G147" i="5"/>
  <c r="G148" i="5"/>
  <c r="G149" i="5"/>
  <c r="G150" i="5"/>
  <c r="B33" i="5"/>
  <c r="S32" i="5"/>
  <c r="U32" i="5" s="1"/>
  <c r="R32" i="5"/>
  <c r="Q32" i="5"/>
  <c r="V33" i="5"/>
  <c r="AG186" i="5" l="1"/>
  <c r="AL186" i="5" s="1"/>
  <c r="O186" i="5"/>
  <c r="T186" i="5" s="1"/>
  <c r="V186" i="5"/>
  <c r="B186" i="5"/>
  <c r="N187" i="5"/>
  <c r="M186" i="5"/>
  <c r="L187" i="5"/>
  <c r="AD187" i="5"/>
  <c r="AE186" i="5"/>
  <c r="S33" i="5"/>
  <c r="S34" i="5" s="1"/>
  <c r="W24" i="5"/>
  <c r="W25" i="5" s="1"/>
  <c r="W26" i="5" s="1"/>
  <c r="W27" i="5" s="1"/>
  <c r="W28" i="5" s="1"/>
  <c r="G151" i="5"/>
  <c r="G17" i="5" s="1"/>
  <c r="G152" i="5"/>
  <c r="G153" i="5"/>
  <c r="G154" i="5"/>
  <c r="G155" i="5"/>
  <c r="G156" i="5"/>
  <c r="G157" i="5"/>
  <c r="G158" i="5"/>
  <c r="G159" i="5"/>
  <c r="G160" i="5"/>
  <c r="G161" i="5"/>
  <c r="G162" i="5"/>
  <c r="B34" i="5"/>
  <c r="V34" i="5"/>
  <c r="W32" i="5"/>
  <c r="X32" i="5" s="1"/>
  <c r="P33" i="5" s="1"/>
  <c r="R33" i="5" s="1"/>
  <c r="U33" i="5" l="1"/>
  <c r="W33" i="5" s="1"/>
  <c r="X33" i="5" s="1"/>
  <c r="P34" i="5" s="1"/>
  <c r="AG187" i="5"/>
  <c r="AL187" i="5" s="1"/>
  <c r="O187" i="5"/>
  <c r="T187" i="5" s="1"/>
  <c r="AE187" i="5"/>
  <c r="AD188" i="5"/>
  <c r="V187" i="5"/>
  <c r="G187" i="5"/>
  <c r="B187" i="5"/>
  <c r="N188" i="5"/>
  <c r="M187" i="5"/>
  <c r="L188" i="5"/>
  <c r="S35" i="5"/>
  <c r="G163" i="5"/>
  <c r="G18" i="5" s="1"/>
  <c r="G164" i="5"/>
  <c r="G165" i="5"/>
  <c r="G166" i="5"/>
  <c r="G167" i="5"/>
  <c r="G168" i="5"/>
  <c r="G169" i="5"/>
  <c r="G170" i="5"/>
  <c r="G171" i="5"/>
  <c r="G172" i="5"/>
  <c r="G173" i="5"/>
  <c r="G174" i="5"/>
  <c r="R34" i="5"/>
  <c r="Q33" i="5"/>
  <c r="Y32" i="5" s="1"/>
  <c r="AA32" i="5" s="1"/>
  <c r="AB32" i="5"/>
  <c r="C32" i="5" s="1"/>
  <c r="V35" i="5"/>
  <c r="B35" i="5"/>
  <c r="U34" i="5"/>
  <c r="O188" i="5" l="1"/>
  <c r="T188" i="5" s="1"/>
  <c r="AG188" i="5"/>
  <c r="AL188" i="5" s="1"/>
  <c r="V188" i="5"/>
  <c r="B188" i="5"/>
  <c r="G188" i="5"/>
  <c r="N189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M188" i="5"/>
  <c r="L189" i="5"/>
  <c r="AD189" i="5"/>
  <c r="AE188" i="5"/>
  <c r="S36" i="5"/>
  <c r="W34" i="5"/>
  <c r="X34" i="5" s="1"/>
  <c r="P35" i="5" s="1"/>
  <c r="Q34" i="5"/>
  <c r="Y33" i="5" s="1"/>
  <c r="AA33" i="5" s="1"/>
  <c r="AB33" i="5"/>
  <c r="C33" i="5" s="1"/>
  <c r="R35" i="5"/>
  <c r="B36" i="5"/>
  <c r="V36" i="5"/>
  <c r="U35" i="5"/>
  <c r="G19" i="5" l="1"/>
  <c r="G23" i="5"/>
  <c r="AG189" i="5"/>
  <c r="AL189" i="5" s="1"/>
  <c r="O189" i="5"/>
  <c r="T189" i="5" s="1"/>
  <c r="V189" i="5"/>
  <c r="G189" i="5"/>
  <c r="B189" i="5"/>
  <c r="N190" i="5"/>
  <c r="M189" i="5"/>
  <c r="L190" i="5"/>
  <c r="AD190" i="5"/>
  <c r="AE189" i="5"/>
  <c r="S37" i="5"/>
  <c r="W35" i="5"/>
  <c r="X35" i="5" s="1"/>
  <c r="P36" i="5" s="1"/>
  <c r="Q35" i="5"/>
  <c r="Y34" i="5" s="1"/>
  <c r="AA34" i="5" s="1"/>
  <c r="AB34" i="5"/>
  <c r="C34" i="5" s="1"/>
  <c r="R36" i="5"/>
  <c r="V37" i="5"/>
  <c r="B37" i="5"/>
  <c r="U36" i="5"/>
  <c r="O190" i="5" l="1"/>
  <c r="T190" i="5" s="1"/>
  <c r="AG190" i="5"/>
  <c r="AL190" i="5" s="1"/>
  <c r="G190" i="5"/>
  <c r="B190" i="5"/>
  <c r="N191" i="5"/>
  <c r="V190" i="5"/>
  <c r="AD191" i="5"/>
  <c r="AE190" i="5"/>
  <c r="L191" i="5"/>
  <c r="M190" i="5"/>
  <c r="S38" i="5"/>
  <c r="AB35" i="5"/>
  <c r="C35" i="5" s="1"/>
  <c r="Q36" i="5"/>
  <c r="Y35" i="5" s="1"/>
  <c r="AA35" i="5" s="1"/>
  <c r="W36" i="5"/>
  <c r="X36" i="5" s="1"/>
  <c r="P37" i="5" s="1"/>
  <c r="R37" i="5"/>
  <c r="B38" i="5"/>
  <c r="V38" i="5"/>
  <c r="U37" i="5"/>
  <c r="AG191" i="5" l="1"/>
  <c r="AL191" i="5" s="1"/>
  <c r="O191" i="5"/>
  <c r="T191" i="5" s="1"/>
  <c r="M191" i="5"/>
  <c r="L192" i="5"/>
  <c r="AE191" i="5"/>
  <c r="AD192" i="5"/>
  <c r="G191" i="5"/>
  <c r="N192" i="5"/>
  <c r="B191" i="5"/>
  <c r="V191" i="5"/>
  <c r="Q37" i="5"/>
  <c r="Y36" i="5" s="1"/>
  <c r="AA36" i="5" s="1"/>
  <c r="S39" i="5"/>
  <c r="W37" i="5"/>
  <c r="X37" i="5" s="1"/>
  <c r="P38" i="5" s="1"/>
  <c r="AB36" i="5"/>
  <c r="C36" i="5" s="1"/>
  <c r="R38" i="5"/>
  <c r="V39" i="5"/>
  <c r="B39" i="5"/>
  <c r="O192" i="5" l="1"/>
  <c r="T192" i="5" s="1"/>
  <c r="AG192" i="5"/>
  <c r="AL192" i="5" s="1"/>
  <c r="M192" i="5"/>
  <c r="L193" i="5"/>
  <c r="AD193" i="5"/>
  <c r="AE192" i="5"/>
  <c r="N193" i="5"/>
  <c r="G192" i="5"/>
  <c r="B192" i="5"/>
  <c r="V192" i="5"/>
  <c r="Q38" i="5"/>
  <c r="Y37" i="5" s="1"/>
  <c r="AA37" i="5" s="1"/>
  <c r="S40" i="5"/>
  <c r="AB37" i="5"/>
  <c r="C37" i="5" s="1"/>
  <c r="B40" i="5"/>
  <c r="V40" i="5"/>
  <c r="U38" i="5"/>
  <c r="W38" i="5" s="1"/>
  <c r="X38" i="5" s="1"/>
  <c r="P39" i="5" s="1"/>
  <c r="AG193" i="5" l="1"/>
  <c r="AL193" i="5" s="1"/>
  <c r="O193" i="5"/>
  <c r="T193" i="5" s="1"/>
  <c r="G193" i="5"/>
  <c r="B193" i="5"/>
  <c r="N194" i="5"/>
  <c r="V193" i="5"/>
  <c r="L194" i="5"/>
  <c r="M193" i="5"/>
  <c r="AE193" i="5"/>
  <c r="AD194" i="5"/>
  <c r="S41" i="5"/>
  <c r="R39" i="5"/>
  <c r="U39" i="5" s="1"/>
  <c r="W39" i="5" s="1"/>
  <c r="X39" i="5" s="1"/>
  <c r="P40" i="5" s="1"/>
  <c r="Q39" i="5"/>
  <c r="Y38" i="5" s="1"/>
  <c r="AA38" i="5" s="1"/>
  <c r="B41" i="5"/>
  <c r="V41" i="5"/>
  <c r="AB38" i="5"/>
  <c r="C38" i="5" s="1"/>
  <c r="B42" i="5"/>
  <c r="V42" i="5"/>
  <c r="AG194" i="5" l="1"/>
  <c r="AL194" i="5" s="1"/>
  <c r="O194" i="5"/>
  <c r="T194" i="5" s="1"/>
  <c r="L195" i="5"/>
  <c r="M194" i="5"/>
  <c r="V194" i="5"/>
  <c r="G194" i="5"/>
  <c r="B194" i="5"/>
  <c r="N195" i="5"/>
  <c r="AE194" i="5"/>
  <c r="AD195" i="5"/>
  <c r="S42" i="5"/>
  <c r="S43" i="5" s="1"/>
  <c r="AB39" i="5"/>
  <c r="C39" i="5" s="1"/>
  <c r="Q40" i="5"/>
  <c r="Y39" i="5" s="1"/>
  <c r="AA39" i="5" s="1"/>
  <c r="R40" i="5"/>
  <c r="U40" i="5" s="1"/>
  <c r="W40" i="5" s="1"/>
  <c r="X40" i="5" s="1"/>
  <c r="P41" i="5" s="1"/>
  <c r="B43" i="5"/>
  <c r="V43" i="5"/>
  <c r="O195" i="5" l="1"/>
  <c r="T195" i="5" s="1"/>
  <c r="AG195" i="5"/>
  <c r="AL195" i="5" s="1"/>
  <c r="AD196" i="5"/>
  <c r="AE195" i="5"/>
  <c r="M195" i="5"/>
  <c r="L196" i="5"/>
  <c r="V195" i="5"/>
  <c r="B195" i="5"/>
  <c r="G195" i="5"/>
  <c r="N196" i="5"/>
  <c r="AB40" i="5"/>
  <c r="C40" i="5" s="1"/>
  <c r="R41" i="5"/>
  <c r="U41" i="5" s="1"/>
  <c r="W41" i="5" s="1"/>
  <c r="X41" i="5" s="1"/>
  <c r="P42" i="5" s="1"/>
  <c r="Q41" i="5"/>
  <c r="Y40" i="5" s="1"/>
  <c r="AA40" i="5" s="1"/>
  <c r="V44" i="5"/>
  <c r="B44" i="5"/>
  <c r="AG196" i="5" l="1"/>
  <c r="AL196" i="5" s="1"/>
  <c r="O196" i="5"/>
  <c r="T196" i="5" s="1"/>
  <c r="L197" i="5"/>
  <c r="M196" i="5"/>
  <c r="AD197" i="5"/>
  <c r="AE196" i="5"/>
  <c r="V196" i="5"/>
  <c r="N197" i="5"/>
  <c r="B196" i="5"/>
  <c r="G196" i="5"/>
  <c r="AB41" i="5"/>
  <c r="C41" i="5" s="1"/>
  <c r="R42" i="5"/>
  <c r="Q42" i="5"/>
  <c r="Y41" i="5" s="1"/>
  <c r="AA41" i="5" s="1"/>
  <c r="V45" i="5"/>
  <c r="B45" i="5"/>
  <c r="AG197" i="5" l="1"/>
  <c r="AL197" i="5" s="1"/>
  <c r="O197" i="5"/>
  <c r="T197" i="5" s="1"/>
  <c r="N198" i="5"/>
  <c r="B197" i="5"/>
  <c r="V197" i="5"/>
  <c r="G197" i="5"/>
  <c r="M197" i="5"/>
  <c r="L198" i="5"/>
  <c r="AE197" i="5"/>
  <c r="AD198" i="5"/>
  <c r="U42" i="5"/>
  <c r="B46" i="5"/>
  <c r="V46" i="5"/>
  <c r="AG198" i="5" l="1"/>
  <c r="AL198" i="5" s="1"/>
  <c r="O198" i="5"/>
  <c r="T198" i="5" s="1"/>
  <c r="L199" i="5"/>
  <c r="M198" i="5"/>
  <c r="AD199" i="5"/>
  <c r="AE198" i="5"/>
  <c r="B198" i="5"/>
  <c r="N199" i="5"/>
  <c r="V198" i="5"/>
  <c r="G198" i="5"/>
  <c r="W42" i="5"/>
  <c r="X42" i="5" s="1"/>
  <c r="R43" i="5"/>
  <c r="U43" i="5" s="1"/>
  <c r="S44" i="5" s="1"/>
  <c r="B47" i="5"/>
  <c r="V47" i="5"/>
  <c r="AG199" i="5" l="1"/>
  <c r="AL199" i="5" s="1"/>
  <c r="O199" i="5"/>
  <c r="T199" i="5" s="1"/>
  <c r="G199" i="5"/>
  <c r="B199" i="5"/>
  <c r="N200" i="5"/>
  <c r="V199" i="5"/>
  <c r="L200" i="5"/>
  <c r="M199" i="5"/>
  <c r="AD200" i="5"/>
  <c r="AE199" i="5"/>
  <c r="S45" i="5"/>
  <c r="S46" i="5" s="1"/>
  <c r="S47" i="5" s="1"/>
  <c r="S48" i="5" s="1"/>
  <c r="P43" i="5"/>
  <c r="Q43" i="5" s="1"/>
  <c r="Y42" i="5" s="1"/>
  <c r="AA42" i="5" s="1"/>
  <c r="AB42" i="5"/>
  <c r="C42" i="5" s="1"/>
  <c r="V48" i="5"/>
  <c r="B48" i="5"/>
  <c r="O200" i="5" l="1"/>
  <c r="T200" i="5" s="1"/>
  <c r="AG200" i="5"/>
  <c r="AL200" i="5" s="1"/>
  <c r="AD201" i="5"/>
  <c r="AE200" i="5"/>
  <c r="M200" i="5"/>
  <c r="L201" i="5"/>
  <c r="B200" i="5"/>
  <c r="V200" i="5"/>
  <c r="N201" i="5"/>
  <c r="G200" i="5"/>
  <c r="S49" i="5"/>
  <c r="W43" i="5"/>
  <c r="X43" i="5" s="1"/>
  <c r="AB43" i="5" s="1"/>
  <c r="C43" i="5" s="1"/>
  <c r="P44" i="5"/>
  <c r="B49" i="5"/>
  <c r="V49" i="5"/>
  <c r="AG201" i="5" l="1"/>
  <c r="AL201" i="5" s="1"/>
  <c r="O201" i="5"/>
  <c r="T201" i="5" s="1"/>
  <c r="G201" i="5"/>
  <c r="V201" i="5"/>
  <c r="B201" i="5"/>
  <c r="N202" i="5"/>
  <c r="AE201" i="5"/>
  <c r="AD202" i="5"/>
  <c r="L202" i="5"/>
  <c r="M201" i="5"/>
  <c r="S50" i="5"/>
  <c r="R44" i="5"/>
  <c r="U44" i="5" s="1"/>
  <c r="Q44" i="5"/>
  <c r="Y43" i="5" s="1"/>
  <c r="AA43" i="5" s="1"/>
  <c r="B50" i="5"/>
  <c r="V50" i="5"/>
  <c r="AG202" i="5" l="1"/>
  <c r="AL202" i="5" s="1"/>
  <c r="O202" i="5"/>
  <c r="T202" i="5" s="1"/>
  <c r="L203" i="5"/>
  <c r="M202" i="5"/>
  <c r="G202" i="5"/>
  <c r="N203" i="5"/>
  <c r="B202" i="5"/>
  <c r="V202" i="5"/>
  <c r="AD203" i="5"/>
  <c r="AE202" i="5"/>
  <c r="S51" i="5"/>
  <c r="W44" i="5"/>
  <c r="X44" i="5" s="1"/>
  <c r="R45" i="5"/>
  <c r="U45" i="5" s="1"/>
  <c r="Q45" i="5"/>
  <c r="Y44" i="5" s="1"/>
  <c r="AA44" i="5" s="1"/>
  <c r="B51" i="5"/>
  <c r="V51" i="5"/>
  <c r="O203" i="5" l="1"/>
  <c r="T203" i="5" s="1"/>
  <c r="AG203" i="5"/>
  <c r="AL203" i="5" s="1"/>
  <c r="AE203" i="5"/>
  <c r="AD204" i="5"/>
  <c r="N204" i="5"/>
  <c r="B203" i="5"/>
  <c r="V203" i="5"/>
  <c r="G203" i="5"/>
  <c r="L204" i="5"/>
  <c r="M203" i="5"/>
  <c r="S52" i="5"/>
  <c r="P45" i="5"/>
  <c r="W45" i="5" s="1"/>
  <c r="X45" i="5" s="1"/>
  <c r="AB44" i="5"/>
  <c r="R46" i="5"/>
  <c r="U46" i="5" s="1"/>
  <c r="Q46" i="5"/>
  <c r="Y45" i="5" s="1"/>
  <c r="AA45" i="5" s="1"/>
  <c r="B52" i="5"/>
  <c r="V52" i="5"/>
  <c r="O204" i="5" l="1"/>
  <c r="T204" i="5" s="1"/>
  <c r="AG204" i="5"/>
  <c r="AL204" i="5" s="1"/>
  <c r="AE204" i="5"/>
  <c r="AD205" i="5"/>
  <c r="M204" i="5"/>
  <c r="L205" i="5"/>
  <c r="G204" i="5"/>
  <c r="V204" i="5"/>
  <c r="N205" i="5"/>
  <c r="B204" i="5"/>
  <c r="S53" i="5"/>
  <c r="C44" i="5"/>
  <c r="P46" i="5"/>
  <c r="W46" i="5" s="1"/>
  <c r="X46" i="5" s="1"/>
  <c r="AB45" i="5"/>
  <c r="R47" i="5"/>
  <c r="U47" i="5" s="1"/>
  <c r="Q47" i="5"/>
  <c r="Y46" i="5" s="1"/>
  <c r="AA46" i="5" s="1"/>
  <c r="B53" i="5"/>
  <c r="V53" i="5"/>
  <c r="AG205" i="5" l="1"/>
  <c r="AL205" i="5" s="1"/>
  <c r="O205" i="5"/>
  <c r="T205" i="5" s="1"/>
  <c r="AD206" i="5"/>
  <c r="AE205" i="5"/>
  <c r="V205" i="5"/>
  <c r="B205" i="5"/>
  <c r="G205" i="5"/>
  <c r="N206" i="5"/>
  <c r="M205" i="5"/>
  <c r="L206" i="5"/>
  <c r="S54" i="5"/>
  <c r="C45" i="5"/>
  <c r="P47" i="5"/>
  <c r="W47" i="5" s="1"/>
  <c r="X47" i="5" s="1"/>
  <c r="AB46" i="5"/>
  <c r="C46" i="5" s="1"/>
  <c r="R48" i="5"/>
  <c r="U48" i="5" s="1"/>
  <c r="Q48" i="5"/>
  <c r="Y47" i="5" s="1"/>
  <c r="AA47" i="5" s="1"/>
  <c r="B54" i="5"/>
  <c r="V54" i="5"/>
  <c r="AG206" i="5" l="1"/>
  <c r="AL206" i="5" s="1"/>
  <c r="O206" i="5"/>
  <c r="T206" i="5" s="1"/>
  <c r="S55" i="5"/>
  <c r="AO171" i="7"/>
  <c r="AQ171" i="7" s="1"/>
  <c r="T171" i="7"/>
  <c r="V171" i="7" s="1"/>
  <c r="V172" i="7" s="1"/>
  <c r="AE206" i="5"/>
  <c r="AD207" i="5"/>
  <c r="M206" i="5"/>
  <c r="L207" i="5"/>
  <c r="V206" i="5"/>
  <c r="N207" i="5"/>
  <c r="B206" i="5"/>
  <c r="G206" i="5"/>
  <c r="P48" i="5"/>
  <c r="W48" i="5" s="1"/>
  <c r="X48" i="5" s="1"/>
  <c r="AB47" i="5"/>
  <c r="C47" i="5" s="1"/>
  <c r="R49" i="5"/>
  <c r="U49" i="5" s="1"/>
  <c r="Q49" i="5"/>
  <c r="Y48" i="5" s="1"/>
  <c r="AA48" i="5" s="1"/>
  <c r="V55" i="5"/>
  <c r="B55" i="5"/>
  <c r="AG207" i="5" l="1"/>
  <c r="AL207" i="5" s="1"/>
  <c r="O207" i="5"/>
  <c r="T207" i="5" s="1"/>
  <c r="W172" i="7"/>
  <c r="C172" i="7" s="1"/>
  <c r="AR172" i="7"/>
  <c r="D172" i="7" s="1"/>
  <c r="D20" i="7" s="1"/>
  <c r="AQ172" i="7"/>
  <c r="C20" i="7"/>
  <c r="L208" i="5"/>
  <c r="M207" i="5"/>
  <c r="AE207" i="5"/>
  <c r="AD208" i="5"/>
  <c r="G207" i="5"/>
  <c r="B207" i="5"/>
  <c r="N208" i="5"/>
  <c r="V207" i="5"/>
  <c r="D32" i="5"/>
  <c r="P49" i="5"/>
  <c r="W49" i="5" s="1"/>
  <c r="X49" i="5" s="1"/>
  <c r="AB48" i="5"/>
  <c r="C48" i="5" s="1"/>
  <c r="R50" i="5"/>
  <c r="U50" i="5" s="1"/>
  <c r="Q50" i="5"/>
  <c r="Y49" i="5" s="1"/>
  <c r="AA49" i="5" s="1"/>
  <c r="B56" i="5"/>
  <c r="V56" i="5"/>
  <c r="E20" i="7" l="1"/>
  <c r="E172" i="7"/>
  <c r="AG208" i="5"/>
  <c r="AL208" i="5" s="1"/>
  <c r="O208" i="5"/>
  <c r="T208" i="5" s="1"/>
  <c r="AE208" i="5"/>
  <c r="AD209" i="5"/>
  <c r="B208" i="5"/>
  <c r="G208" i="5"/>
  <c r="N209" i="5"/>
  <c r="V208" i="5"/>
  <c r="M208" i="5"/>
  <c r="L209" i="5"/>
  <c r="P50" i="5"/>
  <c r="W50" i="5" s="1"/>
  <c r="X50" i="5" s="1"/>
  <c r="AB49" i="5"/>
  <c r="C49" i="5" s="1"/>
  <c r="R51" i="5"/>
  <c r="U51" i="5" s="1"/>
  <c r="Q51" i="5"/>
  <c r="Y50" i="5" s="1"/>
  <c r="AA50" i="5" s="1"/>
  <c r="B57" i="5"/>
  <c r="V57" i="5"/>
  <c r="AG209" i="5" l="1"/>
  <c r="AL209" i="5" s="1"/>
  <c r="O209" i="5"/>
  <c r="T209" i="5" s="1"/>
  <c r="AE209" i="5"/>
  <c r="AD210" i="5"/>
  <c r="L210" i="5"/>
  <c r="M209" i="5"/>
  <c r="G209" i="5"/>
  <c r="N210" i="5"/>
  <c r="V209" i="5"/>
  <c r="B209" i="5"/>
  <c r="D34" i="5"/>
  <c r="D33" i="5"/>
  <c r="P51" i="5"/>
  <c r="W51" i="5" s="1"/>
  <c r="X51" i="5" s="1"/>
  <c r="AB50" i="5"/>
  <c r="C50" i="5" s="1"/>
  <c r="R52" i="5"/>
  <c r="U52" i="5" s="1"/>
  <c r="Q52" i="5"/>
  <c r="Y51" i="5" s="1"/>
  <c r="AA51" i="5" s="1"/>
  <c r="B58" i="5"/>
  <c r="V58" i="5"/>
  <c r="AG210" i="5" l="1"/>
  <c r="AL210" i="5" s="1"/>
  <c r="O210" i="5"/>
  <c r="T210" i="5" s="1"/>
  <c r="N211" i="5"/>
  <c r="B210" i="5"/>
  <c r="G210" i="5"/>
  <c r="V210" i="5"/>
  <c r="L211" i="5"/>
  <c r="M210" i="5"/>
  <c r="AE210" i="5"/>
  <c r="AD211" i="5"/>
  <c r="D35" i="5"/>
  <c r="P52" i="5"/>
  <c r="W52" i="5" s="1"/>
  <c r="X52" i="5" s="1"/>
  <c r="AB51" i="5"/>
  <c r="C51" i="5" s="1"/>
  <c r="R53" i="5"/>
  <c r="U53" i="5" s="1"/>
  <c r="Q53" i="5"/>
  <c r="Y52" i="5" s="1"/>
  <c r="AA52" i="5" s="1"/>
  <c r="B59" i="5"/>
  <c r="V59" i="5"/>
  <c r="AG211" i="5" l="1"/>
  <c r="AL211" i="5" s="1"/>
  <c r="O211" i="5"/>
  <c r="T211" i="5" s="1"/>
  <c r="M211" i="5"/>
  <c r="L212" i="5"/>
  <c r="M212" i="5" s="1"/>
  <c r="N212" i="5"/>
  <c r="V211" i="5"/>
  <c r="B211" i="5"/>
  <c r="G211" i="5"/>
  <c r="AE211" i="5"/>
  <c r="AD212" i="5"/>
  <c r="AE212" i="5" s="1"/>
  <c r="D36" i="5"/>
  <c r="P53" i="5"/>
  <c r="W53" i="5" s="1"/>
  <c r="X53" i="5" s="1"/>
  <c r="AB52" i="5"/>
  <c r="C52" i="5" s="1"/>
  <c r="R54" i="5"/>
  <c r="U54" i="5" s="1"/>
  <c r="Q54" i="5"/>
  <c r="Y53" i="5" s="1"/>
  <c r="AA53" i="5" s="1"/>
  <c r="V60" i="5"/>
  <c r="B60" i="5"/>
  <c r="O212" i="5" l="1"/>
  <c r="T212" i="5" s="1"/>
  <c r="AG212" i="5"/>
  <c r="AL212" i="5" s="1"/>
  <c r="V212" i="5"/>
  <c r="Y212" i="5" s="1"/>
  <c r="AQ212" i="5"/>
  <c r="G212" i="5"/>
  <c r="B212" i="5"/>
  <c r="D37" i="5"/>
  <c r="P54" i="5"/>
  <c r="W54" i="5" s="1"/>
  <c r="X54" i="5" s="1"/>
  <c r="AB53" i="5"/>
  <c r="C53" i="5" s="1"/>
  <c r="R55" i="5"/>
  <c r="U55" i="5" s="1"/>
  <c r="S56" i="5" s="1"/>
  <c r="S57" i="5" s="1"/>
  <c r="S58" i="5" s="1"/>
  <c r="S59" i="5" s="1"/>
  <c r="S60" i="5" s="1"/>
  <c r="S61" i="5" s="1"/>
  <c r="Q55" i="5"/>
  <c r="Y54" i="5" s="1"/>
  <c r="AA54" i="5" s="1"/>
  <c r="B61" i="5"/>
  <c r="V61" i="5"/>
  <c r="D38" i="5" l="1"/>
  <c r="S62" i="5"/>
  <c r="P55" i="5"/>
  <c r="W55" i="5" s="1"/>
  <c r="X55" i="5" s="1"/>
  <c r="AB54" i="5"/>
  <c r="C54" i="5" s="1"/>
  <c r="R56" i="5"/>
  <c r="U56" i="5" s="1"/>
  <c r="Q56" i="5"/>
  <c r="Y55" i="5" s="1"/>
  <c r="AA55" i="5" s="1"/>
  <c r="B62" i="5"/>
  <c r="V62" i="5"/>
  <c r="D39" i="5" l="1"/>
  <c r="S63" i="5"/>
  <c r="P56" i="5"/>
  <c r="W56" i="5" s="1"/>
  <c r="X56" i="5" s="1"/>
  <c r="AB55" i="5"/>
  <c r="C55" i="5" s="1"/>
  <c r="R57" i="5"/>
  <c r="U57" i="5" s="1"/>
  <c r="Q57" i="5"/>
  <c r="Y56" i="5" s="1"/>
  <c r="AA56" i="5" s="1"/>
  <c r="B63" i="5"/>
  <c r="V63" i="5"/>
  <c r="P57" i="5" l="1"/>
  <c r="P58" i="5" s="1"/>
  <c r="D40" i="5"/>
  <c r="S64" i="5"/>
  <c r="AB56" i="5"/>
  <c r="C56" i="5" s="1"/>
  <c r="W57" i="5"/>
  <c r="X57" i="5" s="1"/>
  <c r="AB57" i="5" s="1"/>
  <c r="C57" i="5" s="1"/>
  <c r="V64" i="5"/>
  <c r="B64" i="5"/>
  <c r="D41" i="5" l="1"/>
  <c r="S65" i="5"/>
  <c r="R58" i="5"/>
  <c r="U58" i="5" s="1"/>
  <c r="W58" i="5" s="1"/>
  <c r="X58" i="5" s="1"/>
  <c r="P59" i="5" s="1"/>
  <c r="Q58" i="5"/>
  <c r="Y57" i="5" s="1"/>
  <c r="AA57" i="5" s="1"/>
  <c r="B65" i="5"/>
  <c r="V65" i="5"/>
  <c r="D42" i="5" l="1"/>
  <c r="S66" i="5"/>
  <c r="AB58" i="5"/>
  <c r="C58" i="5" s="1"/>
  <c r="R59" i="5"/>
  <c r="U59" i="5" s="1"/>
  <c r="Q59" i="5"/>
  <c r="Y58" i="5" s="1"/>
  <c r="AA58" i="5" s="1"/>
  <c r="B66" i="5"/>
  <c r="V66" i="5"/>
  <c r="S67" i="5" l="1"/>
  <c r="W59" i="5"/>
  <c r="X59" i="5" s="1"/>
  <c r="R60" i="5"/>
  <c r="U60" i="5" s="1"/>
  <c r="Q60" i="5"/>
  <c r="Y59" i="5" s="1"/>
  <c r="AA59" i="5" s="1"/>
  <c r="B67" i="5"/>
  <c r="V67" i="5"/>
  <c r="P60" i="5" l="1"/>
  <c r="W60" i="5" s="1"/>
  <c r="X60" i="5" s="1"/>
  <c r="P61" i="5" s="1"/>
  <c r="AB59" i="5"/>
  <c r="C59" i="5" s="1"/>
  <c r="R61" i="5"/>
  <c r="U61" i="5" s="1"/>
  <c r="Q61" i="5"/>
  <c r="Y60" i="5" s="1"/>
  <c r="AA60" i="5" s="1"/>
  <c r="V68" i="5"/>
  <c r="B68" i="5"/>
  <c r="W61" i="5" l="1"/>
  <c r="X61" i="5" s="1"/>
  <c r="P62" i="5" s="1"/>
  <c r="AB60" i="5"/>
  <c r="C60" i="5" s="1"/>
  <c r="R62" i="5"/>
  <c r="U62" i="5" s="1"/>
  <c r="Q62" i="5"/>
  <c r="Y61" i="5" s="1"/>
  <c r="AA61" i="5" s="1"/>
  <c r="B69" i="5"/>
  <c r="V69" i="5"/>
  <c r="AB61" i="5" l="1"/>
  <c r="C61" i="5" s="1"/>
  <c r="W62" i="5"/>
  <c r="X62" i="5" s="1"/>
  <c r="P63" i="5" s="1"/>
  <c r="R63" i="5"/>
  <c r="U63" i="5" s="1"/>
  <c r="Q63" i="5"/>
  <c r="Y62" i="5" s="1"/>
  <c r="AA62" i="5" s="1"/>
  <c r="B70" i="5"/>
  <c r="V70" i="5"/>
  <c r="W63" i="5" l="1"/>
  <c r="X63" i="5" s="1"/>
  <c r="P64" i="5" s="1"/>
  <c r="AB62" i="5"/>
  <c r="C62" i="5" s="1"/>
  <c r="R64" i="5"/>
  <c r="U64" i="5" s="1"/>
  <c r="Q64" i="5"/>
  <c r="Y63" i="5" s="1"/>
  <c r="AA63" i="5" s="1"/>
  <c r="B71" i="5"/>
  <c r="V71" i="5"/>
  <c r="W64" i="5" l="1"/>
  <c r="X64" i="5" s="1"/>
  <c r="P65" i="5" s="1"/>
  <c r="AB63" i="5"/>
  <c r="C63" i="5" s="1"/>
  <c r="R65" i="5"/>
  <c r="U65" i="5" s="1"/>
  <c r="Q65" i="5"/>
  <c r="Y64" i="5" s="1"/>
  <c r="AA64" i="5" s="1"/>
  <c r="B72" i="5"/>
  <c r="V72" i="5"/>
  <c r="W65" i="5" l="1"/>
  <c r="X65" i="5" s="1"/>
  <c r="P66" i="5" s="1"/>
  <c r="AB64" i="5"/>
  <c r="C64" i="5" s="1"/>
  <c r="R66" i="5"/>
  <c r="U66" i="5" s="1"/>
  <c r="Q66" i="5"/>
  <c r="Y65" i="5" s="1"/>
  <c r="AA65" i="5" s="1"/>
  <c r="B73" i="5"/>
  <c r="V73" i="5"/>
  <c r="AB65" i="5" l="1"/>
  <c r="C65" i="5" s="1"/>
  <c r="W66" i="5"/>
  <c r="X66" i="5" s="1"/>
  <c r="P67" i="5" s="1"/>
  <c r="R67" i="5"/>
  <c r="U67" i="5" s="1"/>
  <c r="Q67" i="5"/>
  <c r="Y66" i="5" s="1"/>
  <c r="AA66" i="5" s="1"/>
  <c r="B74" i="5"/>
  <c r="V74" i="5"/>
  <c r="AB66" i="5" l="1"/>
  <c r="C66" i="5" s="1"/>
  <c r="W67" i="5"/>
  <c r="X67" i="5" s="1"/>
  <c r="P68" i="5" s="1"/>
  <c r="S68" i="5"/>
  <c r="S69" i="5" s="1"/>
  <c r="S70" i="5" s="1"/>
  <c r="S71" i="5" s="1"/>
  <c r="S72" i="5" s="1"/>
  <c r="S73" i="5" s="1"/>
  <c r="S74" i="5" s="1"/>
  <c r="S75" i="5" s="1"/>
  <c r="B75" i="5"/>
  <c r="V75" i="5"/>
  <c r="S76" i="5" l="1"/>
  <c r="R68" i="5"/>
  <c r="Q68" i="5"/>
  <c r="Y67" i="5" s="1"/>
  <c r="AA67" i="5" s="1"/>
  <c r="AB67" i="5"/>
  <c r="C67" i="5" s="1"/>
  <c r="B76" i="5"/>
  <c r="V76" i="5"/>
  <c r="S77" i="5" l="1"/>
  <c r="U68" i="5"/>
  <c r="W68" i="5" s="1"/>
  <c r="X68" i="5" s="1"/>
  <c r="P69" i="5" s="1"/>
  <c r="B77" i="5"/>
  <c r="V77" i="5"/>
  <c r="S78" i="5" l="1"/>
  <c r="AB68" i="5"/>
  <c r="C68" i="5" s="1"/>
  <c r="R69" i="5"/>
  <c r="U69" i="5" s="1"/>
  <c r="Q69" i="5"/>
  <c r="Y68" i="5" s="1"/>
  <c r="AA68" i="5" s="1"/>
  <c r="B78" i="5"/>
  <c r="V78" i="5"/>
  <c r="S79" i="5" l="1"/>
  <c r="W69" i="5"/>
  <c r="X69" i="5" s="1"/>
  <c r="R70" i="5"/>
  <c r="U70" i="5" s="1"/>
  <c r="Q70" i="5"/>
  <c r="Y69" i="5" s="1"/>
  <c r="AA69" i="5" s="1"/>
  <c r="V79" i="5"/>
  <c r="B79" i="5"/>
  <c r="P70" i="5" l="1"/>
  <c r="W70" i="5" s="1"/>
  <c r="X70" i="5" s="1"/>
  <c r="AB69" i="5"/>
  <c r="R71" i="5"/>
  <c r="U71" i="5" s="1"/>
  <c r="Q71" i="5"/>
  <c r="Y70" i="5" s="1"/>
  <c r="AA70" i="5" s="1"/>
  <c r="V80" i="5"/>
  <c r="B80" i="5"/>
  <c r="C69" i="5" l="1"/>
  <c r="P71" i="5"/>
  <c r="W71" i="5" s="1"/>
  <c r="X71" i="5" s="1"/>
  <c r="AB70" i="5"/>
  <c r="R72" i="5"/>
  <c r="U72" i="5" s="1"/>
  <c r="Q72" i="5"/>
  <c r="Y71" i="5" s="1"/>
  <c r="AA71" i="5" s="1"/>
  <c r="B81" i="5"/>
  <c r="V81" i="5"/>
  <c r="C70" i="5" l="1"/>
  <c r="P72" i="5"/>
  <c r="W72" i="5" s="1"/>
  <c r="X72" i="5" s="1"/>
  <c r="AB71" i="5"/>
  <c r="R73" i="5"/>
  <c r="U73" i="5" s="1"/>
  <c r="Q73" i="5"/>
  <c r="Y72" i="5" s="1"/>
  <c r="AA72" i="5" s="1"/>
  <c r="B82" i="5"/>
  <c r="V82" i="5"/>
  <c r="C71" i="5" l="1"/>
  <c r="P73" i="5"/>
  <c r="W73" i="5" s="1"/>
  <c r="X73" i="5" s="1"/>
  <c r="AB72" i="5"/>
  <c r="R74" i="5"/>
  <c r="U74" i="5" s="1"/>
  <c r="Q74" i="5"/>
  <c r="Y73" i="5" s="1"/>
  <c r="AA73" i="5" s="1"/>
  <c r="B83" i="5"/>
  <c r="V83" i="5"/>
  <c r="C72" i="5" l="1"/>
  <c r="P74" i="5"/>
  <c r="W74" i="5" s="1"/>
  <c r="X74" i="5" s="1"/>
  <c r="AB73" i="5"/>
  <c r="C73" i="5" s="1"/>
  <c r="R75" i="5"/>
  <c r="U75" i="5" s="1"/>
  <c r="Q75" i="5"/>
  <c r="Y74" i="5" s="1"/>
  <c r="AA74" i="5" s="1"/>
  <c r="B84" i="5"/>
  <c r="V84" i="5"/>
  <c r="P75" i="5" l="1"/>
  <c r="W75" i="5" s="1"/>
  <c r="X75" i="5" s="1"/>
  <c r="AB74" i="5"/>
  <c r="C74" i="5" s="1"/>
  <c r="R76" i="5"/>
  <c r="U76" i="5" s="1"/>
  <c r="Q76" i="5"/>
  <c r="Y75" i="5" s="1"/>
  <c r="AA75" i="5" s="1"/>
  <c r="B85" i="5"/>
  <c r="V85" i="5"/>
  <c r="P76" i="5" l="1"/>
  <c r="W76" i="5" s="1"/>
  <c r="X76" i="5" s="1"/>
  <c r="P77" i="5" s="1"/>
  <c r="AB75" i="5"/>
  <c r="C75" i="5" s="1"/>
  <c r="R77" i="5"/>
  <c r="U77" i="5" s="1"/>
  <c r="Q77" i="5"/>
  <c r="Y76" i="5" s="1"/>
  <c r="AA76" i="5" s="1"/>
  <c r="B86" i="5"/>
  <c r="V86" i="5"/>
  <c r="AB76" i="5" l="1"/>
  <c r="C76" i="5" s="1"/>
  <c r="W77" i="5"/>
  <c r="X77" i="5" s="1"/>
  <c r="R78" i="5"/>
  <c r="U78" i="5" s="1"/>
  <c r="Q78" i="5"/>
  <c r="Y77" i="5" s="1"/>
  <c r="AA77" i="5" s="1"/>
  <c r="B87" i="5"/>
  <c r="V87" i="5"/>
  <c r="P78" i="5" l="1"/>
  <c r="W78" i="5" s="1"/>
  <c r="X78" i="5" s="1"/>
  <c r="AB77" i="5"/>
  <c r="C77" i="5" s="1"/>
  <c r="R79" i="5"/>
  <c r="U79" i="5" s="1"/>
  <c r="S80" i="5" s="1"/>
  <c r="S81" i="5" s="1"/>
  <c r="S82" i="5" s="1"/>
  <c r="S83" i="5" s="1"/>
  <c r="S84" i="5" s="1"/>
  <c r="S85" i="5" s="1"/>
  <c r="S86" i="5" s="1"/>
  <c r="S87" i="5" s="1"/>
  <c r="S88" i="5" s="1"/>
  <c r="Q79" i="5"/>
  <c r="Y78" i="5" s="1"/>
  <c r="AA78" i="5" s="1"/>
  <c r="V88" i="5"/>
  <c r="B88" i="5"/>
  <c r="S89" i="5" l="1"/>
  <c r="P79" i="5"/>
  <c r="W79" i="5" s="1"/>
  <c r="X79" i="5" s="1"/>
  <c r="AB78" i="5"/>
  <c r="C78" i="5" s="1"/>
  <c r="R80" i="5"/>
  <c r="Q80" i="5"/>
  <c r="Y79" i="5" s="1"/>
  <c r="AA79" i="5" s="1"/>
  <c r="B89" i="5"/>
  <c r="V89" i="5"/>
  <c r="S90" i="5" l="1"/>
  <c r="P80" i="5"/>
  <c r="AB79" i="5"/>
  <c r="C79" i="5" s="1"/>
  <c r="U80" i="5"/>
  <c r="B90" i="5"/>
  <c r="V90" i="5"/>
  <c r="S91" i="5" l="1"/>
  <c r="W80" i="5"/>
  <c r="X80" i="5" s="1"/>
  <c r="P81" i="5" s="1"/>
  <c r="R81" i="5"/>
  <c r="U81" i="5" s="1"/>
  <c r="Q81" i="5"/>
  <c r="Y80" i="5" s="1"/>
  <c r="AA80" i="5" s="1"/>
  <c r="B91" i="5"/>
  <c r="V91" i="5"/>
  <c r="AB80" i="5" l="1"/>
  <c r="C80" i="5" s="1"/>
  <c r="W81" i="5"/>
  <c r="X81" i="5" s="1"/>
  <c r="R82" i="5"/>
  <c r="U82" i="5" s="1"/>
  <c r="Q82" i="5"/>
  <c r="Y81" i="5" s="1"/>
  <c r="AA81" i="5" s="1"/>
  <c r="B92" i="5"/>
  <c r="V92" i="5"/>
  <c r="P82" i="5" l="1"/>
  <c r="W82" i="5" s="1"/>
  <c r="X82" i="5" s="1"/>
  <c r="AB81" i="5"/>
  <c r="C81" i="5" s="1"/>
  <c r="R83" i="5"/>
  <c r="U83" i="5" s="1"/>
  <c r="Q83" i="5"/>
  <c r="Y82" i="5" s="1"/>
  <c r="AA82" i="5" s="1"/>
  <c r="B93" i="5"/>
  <c r="V93" i="5"/>
  <c r="P83" i="5" l="1"/>
  <c r="W83" i="5" s="1"/>
  <c r="X83" i="5" s="1"/>
  <c r="AB82" i="5"/>
  <c r="C82" i="5" s="1"/>
  <c r="R84" i="5"/>
  <c r="U84" i="5" s="1"/>
  <c r="Q84" i="5"/>
  <c r="Y83" i="5" s="1"/>
  <c r="AA83" i="5" s="1"/>
  <c r="B94" i="5"/>
  <c r="V94" i="5"/>
  <c r="P84" i="5" l="1"/>
  <c r="W84" i="5" s="1"/>
  <c r="X84" i="5" s="1"/>
  <c r="AB83" i="5"/>
  <c r="C83" i="5" s="1"/>
  <c r="R85" i="5"/>
  <c r="U85" i="5" s="1"/>
  <c r="Q85" i="5"/>
  <c r="Y84" i="5" s="1"/>
  <c r="AA84" i="5" s="1"/>
  <c r="B95" i="5"/>
  <c r="V95" i="5"/>
  <c r="P85" i="5" l="1"/>
  <c r="W85" i="5" s="1"/>
  <c r="X85" i="5" s="1"/>
  <c r="AB84" i="5"/>
  <c r="C84" i="5" s="1"/>
  <c r="R86" i="5"/>
  <c r="U86" i="5" s="1"/>
  <c r="Q86" i="5"/>
  <c r="Y85" i="5" s="1"/>
  <c r="AA85" i="5" s="1"/>
  <c r="B96" i="5"/>
  <c r="V96" i="5"/>
  <c r="P86" i="5" l="1"/>
  <c r="W86" i="5" s="1"/>
  <c r="X86" i="5" s="1"/>
  <c r="AB85" i="5"/>
  <c r="C85" i="5" s="1"/>
  <c r="R87" i="5"/>
  <c r="U87" i="5" s="1"/>
  <c r="Q87" i="5"/>
  <c r="Y86" i="5" s="1"/>
  <c r="AA86" i="5" s="1"/>
  <c r="B97" i="5"/>
  <c r="V97" i="5"/>
  <c r="P87" i="5" l="1"/>
  <c r="W87" i="5" s="1"/>
  <c r="X87" i="5" s="1"/>
  <c r="AB86" i="5"/>
  <c r="C86" i="5" s="1"/>
  <c r="R88" i="5"/>
  <c r="U88" i="5" s="1"/>
  <c r="Q88" i="5"/>
  <c r="Y87" i="5" s="1"/>
  <c r="AA87" i="5" s="1"/>
  <c r="B98" i="5"/>
  <c r="V98" i="5"/>
  <c r="P88" i="5" l="1"/>
  <c r="W88" i="5" s="1"/>
  <c r="X88" i="5" s="1"/>
  <c r="P89" i="5" s="1"/>
  <c r="AB87" i="5"/>
  <c r="C87" i="5" s="1"/>
  <c r="R89" i="5"/>
  <c r="U89" i="5" s="1"/>
  <c r="Q89" i="5"/>
  <c r="Y88" i="5" s="1"/>
  <c r="AA88" i="5" s="1"/>
  <c r="B99" i="5"/>
  <c r="V99" i="5"/>
  <c r="W89" i="5" l="1"/>
  <c r="X89" i="5" s="1"/>
  <c r="AB88" i="5"/>
  <c r="C88" i="5" s="1"/>
  <c r="R90" i="5"/>
  <c r="U90" i="5" s="1"/>
  <c r="Q90" i="5"/>
  <c r="Y89" i="5" s="1"/>
  <c r="AA89" i="5" s="1"/>
  <c r="B100" i="5"/>
  <c r="V100" i="5"/>
  <c r="P90" i="5" l="1"/>
  <c r="W90" i="5" s="1"/>
  <c r="X90" i="5" s="1"/>
  <c r="AB89" i="5"/>
  <c r="C89" i="5" s="1"/>
  <c r="Q91" i="5"/>
  <c r="Y90" i="5" s="1"/>
  <c r="AA90" i="5" s="1"/>
  <c r="R91" i="5"/>
  <c r="U91" i="5" s="1"/>
  <c r="S92" i="5" s="1"/>
  <c r="S93" i="5" s="1"/>
  <c r="S94" i="5" s="1"/>
  <c r="S95" i="5" s="1"/>
  <c r="S96" i="5" s="1"/>
  <c r="S97" i="5" s="1"/>
  <c r="S98" i="5" s="1"/>
  <c r="S99" i="5" s="1"/>
  <c r="S100" i="5" s="1"/>
  <c r="S101" i="5" s="1"/>
  <c r="S102" i="5" s="1"/>
  <c r="B101" i="5"/>
  <c r="V101" i="5"/>
  <c r="P91" i="5" l="1"/>
  <c r="W91" i="5" s="1"/>
  <c r="X91" i="5" s="1"/>
  <c r="AB90" i="5"/>
  <c r="C90" i="5" s="1"/>
  <c r="Q92" i="5"/>
  <c r="Y91" i="5" s="1"/>
  <c r="AA91" i="5" s="1"/>
  <c r="R92" i="5"/>
  <c r="U92" i="5" s="1"/>
  <c r="B102" i="5"/>
  <c r="V102" i="5"/>
  <c r="S103" i="5" s="1"/>
  <c r="AH32" i="5" l="1"/>
  <c r="P92" i="5"/>
  <c r="W92" i="5" s="1"/>
  <c r="X92" i="5" s="1"/>
  <c r="AB91" i="5"/>
  <c r="C91" i="5" s="1"/>
  <c r="R93" i="5"/>
  <c r="U93" i="5" s="1"/>
  <c r="Q93" i="5"/>
  <c r="Y92" i="5" s="1"/>
  <c r="AA92" i="5" s="1"/>
  <c r="B103" i="5"/>
  <c r="V103" i="5"/>
  <c r="AH33" i="5" l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H57" i="5" s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I32" i="5"/>
  <c r="P93" i="5"/>
  <c r="W93" i="5" s="1"/>
  <c r="X93" i="5" s="1"/>
  <c r="AB92" i="5"/>
  <c r="C92" i="5" s="1"/>
  <c r="R94" i="5"/>
  <c r="U94" i="5" s="1"/>
  <c r="Q94" i="5"/>
  <c r="Y93" i="5" s="1"/>
  <c r="AA93" i="5" s="1"/>
  <c r="B104" i="5"/>
  <c r="V104" i="5"/>
  <c r="AJ32" i="5" l="1"/>
  <c r="AJ33" i="5" s="1"/>
  <c r="AJ34" i="5" s="1"/>
  <c r="AJ35" i="5" s="1"/>
  <c r="AJ36" i="5" s="1"/>
  <c r="AJ37" i="5" s="1"/>
  <c r="AJ38" i="5" s="1"/>
  <c r="AJ39" i="5" s="1"/>
  <c r="AJ40" i="5" s="1"/>
  <c r="AJ41" i="5" s="1"/>
  <c r="AJ42" i="5" s="1"/>
  <c r="AJ43" i="5" s="1"/>
  <c r="AJ44" i="5" s="1"/>
  <c r="AJ45" i="5" s="1"/>
  <c r="AJ46" i="5" s="1"/>
  <c r="AJ47" i="5" s="1"/>
  <c r="AJ48" i="5" s="1"/>
  <c r="AJ49" i="5" s="1"/>
  <c r="AJ50" i="5" s="1"/>
  <c r="AJ51" i="5" s="1"/>
  <c r="AJ52" i="5" s="1"/>
  <c r="AJ53" i="5" s="1"/>
  <c r="AJ54" i="5" s="1"/>
  <c r="AJ55" i="5" s="1"/>
  <c r="AJ56" i="5" s="1"/>
  <c r="AJ57" i="5" s="1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J68" i="5" s="1"/>
  <c r="AJ69" i="5" s="1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J80" i="5" s="1"/>
  <c r="AJ81" i="5" s="1"/>
  <c r="AJ82" i="5" s="1"/>
  <c r="AJ83" i="5" s="1"/>
  <c r="AJ84" i="5" s="1"/>
  <c r="AI33" i="5"/>
  <c r="AK32" i="5"/>
  <c r="AQ31" i="5"/>
  <c r="AS31" i="5" s="1"/>
  <c r="AH105" i="5"/>
  <c r="P94" i="5"/>
  <c r="W94" i="5" s="1"/>
  <c r="X94" i="5" s="1"/>
  <c r="P95" i="5" s="1"/>
  <c r="AB93" i="5"/>
  <c r="C93" i="5" s="1"/>
  <c r="R95" i="5"/>
  <c r="U95" i="5" s="1"/>
  <c r="Q95" i="5"/>
  <c r="Y94" i="5" s="1"/>
  <c r="AA94" i="5" s="1"/>
  <c r="B105" i="5"/>
  <c r="V105" i="5"/>
  <c r="AK33" i="5" l="1"/>
  <c r="AM32" i="5"/>
  <c r="AO32" i="5" s="1"/>
  <c r="AP32" i="5" s="1"/>
  <c r="AT32" i="5" s="1"/>
  <c r="D43" i="5" s="1"/>
  <c r="AI34" i="5"/>
  <c r="AQ32" i="5"/>
  <c r="AS32" i="5" s="1"/>
  <c r="AH106" i="5"/>
  <c r="AB94" i="5"/>
  <c r="C94" i="5" s="1"/>
  <c r="W95" i="5"/>
  <c r="X95" i="5" s="1"/>
  <c r="R96" i="5"/>
  <c r="U96" i="5" s="1"/>
  <c r="Q96" i="5"/>
  <c r="Y95" i="5" s="1"/>
  <c r="AA95" i="5" s="1"/>
  <c r="B106" i="5"/>
  <c r="V106" i="5"/>
  <c r="AQ33" i="5" l="1"/>
  <c r="AS33" i="5" s="1"/>
  <c r="AI35" i="5"/>
  <c r="AK34" i="5"/>
  <c r="AM33" i="5"/>
  <c r="AO33" i="5" s="1"/>
  <c r="AP33" i="5" s="1"/>
  <c r="AT33" i="5" s="1"/>
  <c r="D44" i="5" s="1"/>
  <c r="AH107" i="5"/>
  <c r="P96" i="5"/>
  <c r="W96" i="5" s="1"/>
  <c r="X96" i="5" s="1"/>
  <c r="P97" i="5" s="1"/>
  <c r="AB95" i="5"/>
  <c r="C95" i="5" s="1"/>
  <c r="R97" i="5"/>
  <c r="U97" i="5" s="1"/>
  <c r="Q97" i="5"/>
  <c r="Y96" i="5" s="1"/>
  <c r="AA96" i="5" s="1"/>
  <c r="AJ85" i="5"/>
  <c r="B107" i="5"/>
  <c r="V107" i="5"/>
  <c r="AK35" i="5" l="1"/>
  <c r="AM34" i="5"/>
  <c r="AO34" i="5" s="1"/>
  <c r="AP34" i="5" s="1"/>
  <c r="AT34" i="5" s="1"/>
  <c r="D45" i="5" s="1"/>
  <c r="AQ34" i="5"/>
  <c r="AS34" i="5" s="1"/>
  <c r="AI36" i="5"/>
  <c r="AH108" i="5"/>
  <c r="W97" i="5"/>
  <c r="X97" i="5" s="1"/>
  <c r="P98" i="5" s="1"/>
  <c r="AB96" i="5"/>
  <c r="C96" i="5" s="1"/>
  <c r="R98" i="5"/>
  <c r="U98" i="5" s="1"/>
  <c r="Q98" i="5"/>
  <c r="Y97" i="5" s="1"/>
  <c r="AA97" i="5" s="1"/>
  <c r="AJ86" i="5"/>
  <c r="V108" i="5"/>
  <c r="B108" i="5"/>
  <c r="AQ35" i="5" l="1"/>
  <c r="AS35" i="5" s="1"/>
  <c r="AI37" i="5"/>
  <c r="AM35" i="5"/>
  <c r="AO35" i="5" s="1"/>
  <c r="AP35" i="5" s="1"/>
  <c r="AT35" i="5" s="1"/>
  <c r="D46" i="5" s="1"/>
  <c r="AK36" i="5"/>
  <c r="AH109" i="5"/>
  <c r="W98" i="5"/>
  <c r="X98" i="5" s="1"/>
  <c r="P99" i="5" s="1"/>
  <c r="AB97" i="5"/>
  <c r="C97" i="5" s="1"/>
  <c r="R99" i="5"/>
  <c r="Q99" i="5"/>
  <c r="Y98" i="5" s="1"/>
  <c r="AA98" i="5" s="1"/>
  <c r="AJ87" i="5"/>
  <c r="B109" i="5"/>
  <c r="V109" i="5"/>
  <c r="AK37" i="5" l="1"/>
  <c r="AM36" i="5"/>
  <c r="AO36" i="5" s="1"/>
  <c r="AP36" i="5" s="1"/>
  <c r="AT36" i="5" s="1"/>
  <c r="D47" i="5" s="1"/>
  <c r="AQ36" i="5"/>
  <c r="AS36" i="5" s="1"/>
  <c r="AI38" i="5"/>
  <c r="AH110" i="5"/>
  <c r="AB98" i="5"/>
  <c r="C98" i="5" s="1"/>
  <c r="U99" i="5"/>
  <c r="AJ88" i="5"/>
  <c r="B110" i="5"/>
  <c r="V110" i="5"/>
  <c r="AQ37" i="5" l="1"/>
  <c r="AS37" i="5" s="1"/>
  <c r="AI39" i="5"/>
  <c r="AM37" i="5"/>
  <c r="AO37" i="5" s="1"/>
  <c r="AP37" i="5" s="1"/>
  <c r="AT37" i="5" s="1"/>
  <c r="D48" i="5" s="1"/>
  <c r="AK38" i="5"/>
  <c r="AH111" i="5"/>
  <c r="W99" i="5"/>
  <c r="X99" i="5" s="1"/>
  <c r="AJ89" i="5"/>
  <c r="R100" i="5"/>
  <c r="U100" i="5" s="1"/>
  <c r="Q100" i="5"/>
  <c r="Y99" i="5" s="1"/>
  <c r="AA99" i="5" s="1"/>
  <c r="B111" i="5"/>
  <c r="V111" i="5"/>
  <c r="AI40" i="5" l="1"/>
  <c r="AQ38" i="5"/>
  <c r="AS38" i="5" s="1"/>
  <c r="AM38" i="5"/>
  <c r="AO38" i="5" s="1"/>
  <c r="AP38" i="5" s="1"/>
  <c r="AT38" i="5" s="1"/>
  <c r="D49" i="5" s="1"/>
  <c r="AK39" i="5"/>
  <c r="AH112" i="5"/>
  <c r="P100" i="5"/>
  <c r="W100" i="5" s="1"/>
  <c r="X100" i="5" s="1"/>
  <c r="AB99" i="5"/>
  <c r="C99" i="5" s="1"/>
  <c r="R101" i="5"/>
  <c r="U101" i="5" s="1"/>
  <c r="Q101" i="5"/>
  <c r="Y100" i="5" s="1"/>
  <c r="AA100" i="5" s="1"/>
  <c r="B112" i="5"/>
  <c r="V112" i="5"/>
  <c r="AK40" i="5" l="1"/>
  <c r="AM39" i="5"/>
  <c r="AO39" i="5" s="1"/>
  <c r="AP39" i="5" s="1"/>
  <c r="AT39" i="5" s="1"/>
  <c r="D50" i="5" s="1"/>
  <c r="AQ39" i="5"/>
  <c r="AS39" i="5" s="1"/>
  <c r="AI41" i="5"/>
  <c r="AH113" i="5"/>
  <c r="P101" i="5"/>
  <c r="W101" i="5" s="1"/>
  <c r="X101" i="5" s="1"/>
  <c r="AB100" i="5"/>
  <c r="C100" i="5" s="1"/>
  <c r="AJ90" i="5"/>
  <c r="Q102" i="5"/>
  <c r="Y101" i="5" s="1"/>
  <c r="AA101" i="5" s="1"/>
  <c r="R102" i="5"/>
  <c r="U102" i="5" s="1"/>
  <c r="V113" i="5"/>
  <c r="B113" i="5"/>
  <c r="AI42" i="5" l="1"/>
  <c r="AQ40" i="5"/>
  <c r="AS40" i="5" s="1"/>
  <c r="AK41" i="5"/>
  <c r="AM40" i="5"/>
  <c r="AO40" i="5" s="1"/>
  <c r="AP40" i="5" s="1"/>
  <c r="AT40" i="5" s="1"/>
  <c r="D51" i="5" s="1"/>
  <c r="AH114" i="5"/>
  <c r="P102" i="5"/>
  <c r="W102" i="5" s="1"/>
  <c r="X102" i="5" s="1"/>
  <c r="AB101" i="5"/>
  <c r="C101" i="5" s="1"/>
  <c r="Q103" i="5"/>
  <c r="Y102" i="5" s="1"/>
  <c r="AA102" i="5" s="1"/>
  <c r="R103" i="5"/>
  <c r="U103" i="5" s="1"/>
  <c r="S104" i="5" s="1"/>
  <c r="S105" i="5" s="1"/>
  <c r="S106" i="5" s="1"/>
  <c r="S107" i="5" s="1"/>
  <c r="S108" i="5" s="1"/>
  <c r="S109" i="5" s="1"/>
  <c r="S110" i="5" s="1"/>
  <c r="S111" i="5" s="1"/>
  <c r="S112" i="5" s="1"/>
  <c r="S113" i="5" s="1"/>
  <c r="S114" i="5" s="1"/>
  <c r="AJ91" i="5"/>
  <c r="B114" i="5"/>
  <c r="V114" i="5"/>
  <c r="AK42" i="5" l="1"/>
  <c r="AM41" i="5"/>
  <c r="AO41" i="5" s="1"/>
  <c r="AP41" i="5" s="1"/>
  <c r="AT41" i="5" s="1"/>
  <c r="D52" i="5" s="1"/>
  <c r="AI43" i="5"/>
  <c r="AQ41" i="5"/>
  <c r="AS41" i="5" s="1"/>
  <c r="S115" i="5"/>
  <c r="AH115" i="5"/>
  <c r="P103" i="5"/>
  <c r="W103" i="5" s="1"/>
  <c r="X103" i="5" s="1"/>
  <c r="P104" i="5" s="1"/>
  <c r="AB102" i="5"/>
  <c r="C102" i="5" s="1"/>
  <c r="AJ92" i="5"/>
  <c r="B115" i="5"/>
  <c r="V115" i="5"/>
  <c r="AQ42" i="5" l="1"/>
  <c r="AS42" i="5" s="1"/>
  <c r="AI44" i="5"/>
  <c r="AM42" i="5"/>
  <c r="AO42" i="5" s="1"/>
  <c r="AP42" i="5" s="1"/>
  <c r="AT42" i="5" s="1"/>
  <c r="D53" i="5" s="1"/>
  <c r="AK43" i="5"/>
  <c r="AM43" i="5" s="1"/>
  <c r="AH116" i="5"/>
  <c r="AJ93" i="5"/>
  <c r="Q104" i="5"/>
  <c r="Y103" i="5" s="1"/>
  <c r="AA103" i="5" s="1"/>
  <c r="R104" i="5"/>
  <c r="U104" i="5" s="1"/>
  <c r="AB103" i="5"/>
  <c r="C103" i="5" s="1"/>
  <c r="B116" i="5"/>
  <c r="V116" i="5"/>
  <c r="AK44" i="5" l="1"/>
  <c r="AO43" i="5"/>
  <c r="AP43" i="5" s="1"/>
  <c r="AT43" i="5" s="1"/>
  <c r="D54" i="5" s="1"/>
  <c r="AQ43" i="5"/>
  <c r="AS43" i="5" s="1"/>
  <c r="AI45" i="5"/>
  <c r="AH117" i="5"/>
  <c r="W104" i="5"/>
  <c r="X104" i="5" s="1"/>
  <c r="Q105" i="5"/>
  <c r="Y104" i="5" s="1"/>
  <c r="AA104" i="5" s="1"/>
  <c r="R105" i="5"/>
  <c r="U105" i="5" s="1"/>
  <c r="B117" i="5"/>
  <c r="V117" i="5"/>
  <c r="AI46" i="5" l="1"/>
  <c r="AQ44" i="5"/>
  <c r="AS44" i="5" s="1"/>
  <c r="AM44" i="5"/>
  <c r="AO44" i="5" s="1"/>
  <c r="AP44" i="5" s="1"/>
  <c r="AT44" i="5" s="1"/>
  <c r="D55" i="5" s="1"/>
  <c r="AK45" i="5"/>
  <c r="AH118" i="5"/>
  <c r="P105" i="5"/>
  <c r="W105" i="5" s="1"/>
  <c r="X105" i="5" s="1"/>
  <c r="AB104" i="5"/>
  <c r="C104" i="5" s="1"/>
  <c r="Q106" i="5"/>
  <c r="Y105" i="5" s="1"/>
  <c r="AA105" i="5" s="1"/>
  <c r="R106" i="5"/>
  <c r="U106" i="5" s="1"/>
  <c r="AJ94" i="5"/>
  <c r="B118" i="5"/>
  <c r="V118" i="5"/>
  <c r="AM45" i="5" l="1"/>
  <c r="AO45" i="5" s="1"/>
  <c r="AP45" i="5" s="1"/>
  <c r="AT45" i="5" s="1"/>
  <c r="D56" i="5" s="1"/>
  <c r="AK46" i="5"/>
  <c r="AI47" i="5"/>
  <c r="AQ45" i="5"/>
  <c r="AS45" i="5" s="1"/>
  <c r="AH119" i="5"/>
  <c r="P106" i="5"/>
  <c r="W106" i="5" s="1"/>
  <c r="X106" i="5" s="1"/>
  <c r="P107" i="5" s="1"/>
  <c r="AB105" i="5"/>
  <c r="C105" i="5" s="1"/>
  <c r="R107" i="5"/>
  <c r="U107" i="5" s="1"/>
  <c r="Q107" i="5"/>
  <c r="Y106" i="5" s="1"/>
  <c r="AA106" i="5" s="1"/>
  <c r="AJ95" i="5"/>
  <c r="B119" i="5"/>
  <c r="V119" i="5"/>
  <c r="AQ46" i="5" l="1"/>
  <c r="AS46" i="5" s="1"/>
  <c r="AI48" i="5"/>
  <c r="AK47" i="5"/>
  <c r="AM46" i="5"/>
  <c r="AO46" i="5" s="1"/>
  <c r="AP46" i="5" s="1"/>
  <c r="AT46" i="5" s="1"/>
  <c r="D57" i="5" s="1"/>
  <c r="AH120" i="5"/>
  <c r="W107" i="5"/>
  <c r="X107" i="5" s="1"/>
  <c r="AB106" i="5"/>
  <c r="C106" i="5" s="1"/>
  <c r="R108" i="5"/>
  <c r="U108" i="5" s="1"/>
  <c r="Q108" i="5"/>
  <c r="Y107" i="5" s="1"/>
  <c r="AA107" i="5" s="1"/>
  <c r="B120" i="5"/>
  <c r="V120" i="5"/>
  <c r="AM47" i="5" l="1"/>
  <c r="AO47" i="5" s="1"/>
  <c r="AP47" i="5" s="1"/>
  <c r="AT47" i="5" s="1"/>
  <c r="D58" i="5" s="1"/>
  <c r="AK48" i="5"/>
  <c r="AI49" i="5"/>
  <c r="AQ47" i="5"/>
  <c r="AS47" i="5" s="1"/>
  <c r="AH121" i="5"/>
  <c r="P108" i="5"/>
  <c r="W108" i="5" s="1"/>
  <c r="X108" i="5" s="1"/>
  <c r="AB107" i="5"/>
  <c r="C107" i="5" s="1"/>
  <c r="R109" i="5"/>
  <c r="U109" i="5" s="1"/>
  <c r="Q109" i="5"/>
  <c r="Y108" i="5" s="1"/>
  <c r="AA108" i="5" s="1"/>
  <c r="AJ96" i="5"/>
  <c r="B121" i="5"/>
  <c r="V121" i="5"/>
  <c r="C8" i="5" l="1"/>
  <c r="C9" i="5"/>
  <c r="C10" i="5"/>
  <c r="C11" i="5"/>
  <c r="C12" i="5"/>
  <c r="D8" i="5"/>
  <c r="E8" i="5" s="1"/>
  <c r="C13" i="5"/>
  <c r="D9" i="5"/>
  <c r="E9" i="5" s="1"/>
  <c r="AQ48" i="5"/>
  <c r="AS48" i="5" s="1"/>
  <c r="AI50" i="5"/>
  <c r="AM48" i="5"/>
  <c r="AO48" i="5" s="1"/>
  <c r="AP48" i="5" s="1"/>
  <c r="AT48" i="5" s="1"/>
  <c r="D59" i="5" s="1"/>
  <c r="AK49" i="5"/>
  <c r="AH122" i="5"/>
  <c r="P109" i="5"/>
  <c r="W109" i="5" s="1"/>
  <c r="X109" i="5" s="1"/>
  <c r="P110" i="5" s="1"/>
  <c r="AB108" i="5"/>
  <c r="C108" i="5" s="1"/>
  <c r="R110" i="5"/>
  <c r="U110" i="5" s="1"/>
  <c r="Q110" i="5"/>
  <c r="Y109" i="5" s="1"/>
  <c r="AA109" i="5" s="1"/>
  <c r="AJ97" i="5"/>
  <c r="B122" i="5"/>
  <c r="V122" i="5"/>
  <c r="AM49" i="5" l="1"/>
  <c r="AO49" i="5" s="1"/>
  <c r="AP49" i="5" s="1"/>
  <c r="AT49" i="5" s="1"/>
  <c r="D60" i="5" s="1"/>
  <c r="AK50" i="5"/>
  <c r="AI51" i="5"/>
  <c r="AQ49" i="5"/>
  <c r="AS49" i="5" s="1"/>
  <c r="AH123" i="5"/>
  <c r="W110" i="5"/>
  <c r="X110" i="5" s="1"/>
  <c r="AB109" i="5"/>
  <c r="C109" i="5" s="1"/>
  <c r="AJ98" i="5"/>
  <c r="Q111" i="5"/>
  <c r="Y110" i="5" s="1"/>
  <c r="AA110" i="5" s="1"/>
  <c r="R111" i="5"/>
  <c r="U111" i="5" s="1"/>
  <c r="B123" i="5"/>
  <c r="V123" i="5"/>
  <c r="AI52" i="5" l="1"/>
  <c r="AQ50" i="5"/>
  <c r="AS50" i="5" s="1"/>
  <c r="AM50" i="5"/>
  <c r="AO50" i="5" s="1"/>
  <c r="AP50" i="5" s="1"/>
  <c r="AT50" i="5" s="1"/>
  <c r="D61" i="5" s="1"/>
  <c r="AK51" i="5"/>
  <c r="AH124" i="5"/>
  <c r="P111" i="5"/>
  <c r="W111" i="5" s="1"/>
  <c r="X111" i="5" s="1"/>
  <c r="AB110" i="5"/>
  <c r="C110" i="5" s="1"/>
  <c r="AJ99" i="5"/>
  <c r="R112" i="5"/>
  <c r="U112" i="5" s="1"/>
  <c r="Q112" i="5"/>
  <c r="Y111" i="5" s="1"/>
  <c r="AA111" i="5" s="1"/>
  <c r="B124" i="5"/>
  <c r="V124" i="5"/>
  <c r="AK52" i="5" l="1"/>
  <c r="AM51" i="5"/>
  <c r="AO51" i="5" s="1"/>
  <c r="AP51" i="5" s="1"/>
  <c r="AT51" i="5" s="1"/>
  <c r="D62" i="5" s="1"/>
  <c r="AQ51" i="5"/>
  <c r="AS51" i="5" s="1"/>
  <c r="AI53" i="5"/>
  <c r="AH125" i="5"/>
  <c r="P112" i="5"/>
  <c r="W112" i="5" s="1"/>
  <c r="X112" i="5" s="1"/>
  <c r="AB111" i="5"/>
  <c r="C111" i="5" s="1"/>
  <c r="AJ100" i="5"/>
  <c r="Q113" i="5"/>
  <c r="Y112" i="5" s="1"/>
  <c r="AA112" i="5" s="1"/>
  <c r="R113" i="5"/>
  <c r="U113" i="5" s="1"/>
  <c r="B125" i="5"/>
  <c r="V125" i="5"/>
  <c r="AI54" i="5" l="1"/>
  <c r="AQ52" i="5"/>
  <c r="AS52" i="5" s="1"/>
  <c r="AM52" i="5"/>
  <c r="AO52" i="5" s="1"/>
  <c r="AP52" i="5" s="1"/>
  <c r="AT52" i="5" s="1"/>
  <c r="D63" i="5" s="1"/>
  <c r="AK53" i="5"/>
  <c r="AH126" i="5"/>
  <c r="P113" i="5"/>
  <c r="W113" i="5" s="1"/>
  <c r="X113" i="5" s="1"/>
  <c r="AB112" i="5"/>
  <c r="C112" i="5" s="1"/>
  <c r="Q114" i="5"/>
  <c r="Y113" i="5" s="1"/>
  <c r="AA113" i="5" s="1"/>
  <c r="R114" i="5"/>
  <c r="U114" i="5" s="1"/>
  <c r="AJ101" i="5"/>
  <c r="V126" i="5"/>
  <c r="B126" i="5"/>
  <c r="AK54" i="5" l="1"/>
  <c r="AM53" i="5"/>
  <c r="AO53" i="5" s="1"/>
  <c r="AP53" i="5" s="1"/>
  <c r="AT53" i="5" s="1"/>
  <c r="D64" i="5" s="1"/>
  <c r="AQ53" i="5"/>
  <c r="AS53" i="5" s="1"/>
  <c r="AI55" i="5"/>
  <c r="AH127" i="5"/>
  <c r="P114" i="5"/>
  <c r="W114" i="5" s="1"/>
  <c r="X114" i="5" s="1"/>
  <c r="AB113" i="5"/>
  <c r="C113" i="5" s="1"/>
  <c r="AJ102" i="5"/>
  <c r="R115" i="5"/>
  <c r="U115" i="5" s="1"/>
  <c r="S116" i="5" s="1"/>
  <c r="S117" i="5" s="1"/>
  <c r="S118" i="5" s="1"/>
  <c r="S119" i="5" s="1"/>
  <c r="S120" i="5" s="1"/>
  <c r="S121" i="5" s="1"/>
  <c r="S122" i="5" s="1"/>
  <c r="S123" i="5" s="1"/>
  <c r="S124" i="5" s="1"/>
  <c r="S125" i="5" s="1"/>
  <c r="S126" i="5" s="1"/>
  <c r="S127" i="5" s="1"/>
  <c r="Q115" i="5"/>
  <c r="Y114" i="5" s="1"/>
  <c r="AA114" i="5" s="1"/>
  <c r="B127" i="5"/>
  <c r="V127" i="5"/>
  <c r="AQ54" i="5" l="1"/>
  <c r="AS54" i="5" s="1"/>
  <c r="AI56" i="5"/>
  <c r="AK55" i="5"/>
  <c r="AM55" i="5" s="1"/>
  <c r="AM54" i="5"/>
  <c r="AO54" i="5" s="1"/>
  <c r="AP54" i="5" s="1"/>
  <c r="AT54" i="5" s="1"/>
  <c r="D65" i="5" s="1"/>
  <c r="AH128" i="5"/>
  <c r="P115" i="5"/>
  <c r="W115" i="5" s="1"/>
  <c r="X115" i="5" s="1"/>
  <c r="AB114" i="5"/>
  <c r="C114" i="5" s="1"/>
  <c r="R116" i="5"/>
  <c r="U116" i="5" s="1"/>
  <c r="Q116" i="5"/>
  <c r="Y115" i="5" s="1"/>
  <c r="AA115" i="5" s="1"/>
  <c r="AJ103" i="5"/>
  <c r="B128" i="5"/>
  <c r="V128" i="5"/>
  <c r="AK56" i="5" l="1"/>
  <c r="AM56" i="5" s="1"/>
  <c r="AO55" i="5"/>
  <c r="AP55" i="5" s="1"/>
  <c r="AT55" i="5" s="1"/>
  <c r="D66" i="5" s="1"/>
  <c r="AI57" i="5"/>
  <c r="AQ55" i="5"/>
  <c r="AS55" i="5" s="1"/>
  <c r="AH129" i="5"/>
  <c r="P116" i="5"/>
  <c r="W116" i="5" s="1"/>
  <c r="X116" i="5" s="1"/>
  <c r="AB115" i="5"/>
  <c r="C115" i="5" s="1"/>
  <c r="C14" i="5" s="1"/>
  <c r="R117" i="5"/>
  <c r="Q117" i="5"/>
  <c r="Y116" i="5" s="1"/>
  <c r="AA116" i="5" s="1"/>
  <c r="B129" i="5"/>
  <c r="V129" i="5"/>
  <c r="AQ56" i="5" l="1"/>
  <c r="AS56" i="5" s="1"/>
  <c r="AI58" i="5"/>
  <c r="AK57" i="5"/>
  <c r="AO56" i="5"/>
  <c r="AP56" i="5" s="1"/>
  <c r="AT56" i="5" s="1"/>
  <c r="D67" i="5" s="1"/>
  <c r="D10" i="5" s="1"/>
  <c r="E10" i="5" s="1"/>
  <c r="AH130" i="5"/>
  <c r="P117" i="5"/>
  <c r="AB116" i="5"/>
  <c r="C116" i="5" s="1"/>
  <c r="AJ104" i="5"/>
  <c r="U117" i="5"/>
  <c r="B130" i="5"/>
  <c r="V130" i="5"/>
  <c r="AK58" i="5" l="1"/>
  <c r="AM57" i="5"/>
  <c r="AO57" i="5" s="1"/>
  <c r="AP57" i="5" s="1"/>
  <c r="AT57" i="5" s="1"/>
  <c r="D68" i="5" s="1"/>
  <c r="AQ57" i="5"/>
  <c r="AS57" i="5" s="1"/>
  <c r="AI59" i="5"/>
  <c r="AH131" i="5"/>
  <c r="W117" i="5"/>
  <c r="X117" i="5" s="1"/>
  <c r="P118" i="5" s="1"/>
  <c r="Q118" i="5"/>
  <c r="Y117" i="5" s="1"/>
  <c r="AA117" i="5" s="1"/>
  <c r="R118" i="5"/>
  <c r="U118" i="5" s="1"/>
  <c r="B131" i="5"/>
  <c r="V131" i="5"/>
  <c r="AI60" i="5" l="1"/>
  <c r="AQ58" i="5"/>
  <c r="AS58" i="5" s="1"/>
  <c r="AM58" i="5"/>
  <c r="AO58" i="5" s="1"/>
  <c r="AP58" i="5" s="1"/>
  <c r="AT58" i="5" s="1"/>
  <c r="D69" i="5" s="1"/>
  <c r="AK59" i="5"/>
  <c r="AH132" i="5"/>
  <c r="AB117" i="5"/>
  <c r="C117" i="5" s="1"/>
  <c r="W118" i="5"/>
  <c r="X118" i="5" s="1"/>
  <c r="AJ105" i="5"/>
  <c r="R119" i="5"/>
  <c r="U119" i="5" s="1"/>
  <c r="Q119" i="5"/>
  <c r="Y118" i="5" s="1"/>
  <c r="AA118" i="5" s="1"/>
  <c r="B132" i="5"/>
  <c r="V132" i="5"/>
  <c r="AM59" i="5" l="1"/>
  <c r="AO59" i="5" s="1"/>
  <c r="AP59" i="5" s="1"/>
  <c r="AT59" i="5" s="1"/>
  <c r="D70" i="5" s="1"/>
  <c r="AK60" i="5"/>
  <c r="AI61" i="5"/>
  <c r="AQ59" i="5"/>
  <c r="AS59" i="5" s="1"/>
  <c r="AH133" i="5"/>
  <c r="P119" i="5"/>
  <c r="W119" i="5" s="1"/>
  <c r="X119" i="5" s="1"/>
  <c r="AB118" i="5"/>
  <c r="C118" i="5" s="1"/>
  <c r="Q120" i="5"/>
  <c r="Y119" i="5" s="1"/>
  <c r="AA119" i="5" s="1"/>
  <c r="R120" i="5"/>
  <c r="U120" i="5" s="1"/>
  <c r="AJ106" i="5"/>
  <c r="B133" i="5"/>
  <c r="V133" i="5"/>
  <c r="AI62" i="5" l="1"/>
  <c r="AQ60" i="5"/>
  <c r="AS60" i="5" s="1"/>
  <c r="AM60" i="5"/>
  <c r="AO60" i="5" s="1"/>
  <c r="AP60" i="5" s="1"/>
  <c r="AT60" i="5" s="1"/>
  <c r="D71" i="5" s="1"/>
  <c r="AK61" i="5"/>
  <c r="AH134" i="5"/>
  <c r="P120" i="5"/>
  <c r="W120" i="5" s="1"/>
  <c r="X120" i="5" s="1"/>
  <c r="AB119" i="5"/>
  <c r="C119" i="5" s="1"/>
  <c r="AJ107" i="5"/>
  <c r="R121" i="5"/>
  <c r="U121" i="5" s="1"/>
  <c r="Q121" i="5"/>
  <c r="Y120" i="5" s="1"/>
  <c r="AA120" i="5" s="1"/>
  <c r="B134" i="5"/>
  <c r="V134" i="5"/>
  <c r="AM61" i="5" l="1"/>
  <c r="AO61" i="5" s="1"/>
  <c r="AP61" i="5" s="1"/>
  <c r="AT61" i="5" s="1"/>
  <c r="D72" i="5" s="1"/>
  <c r="AK62" i="5"/>
  <c r="AI63" i="5"/>
  <c r="AQ61" i="5"/>
  <c r="AS61" i="5" s="1"/>
  <c r="AH135" i="5"/>
  <c r="P121" i="5"/>
  <c r="W121" i="5" s="1"/>
  <c r="X121" i="5" s="1"/>
  <c r="AB120" i="5"/>
  <c r="C120" i="5" s="1"/>
  <c r="R122" i="5"/>
  <c r="U122" i="5" s="1"/>
  <c r="Q122" i="5"/>
  <c r="Y121" i="5" s="1"/>
  <c r="AA121" i="5" s="1"/>
  <c r="AJ108" i="5"/>
  <c r="B135" i="5"/>
  <c r="V135" i="5"/>
  <c r="AQ62" i="5" l="1"/>
  <c r="AS62" i="5" s="1"/>
  <c r="AI64" i="5"/>
  <c r="AK63" i="5"/>
  <c r="AM62" i="5"/>
  <c r="AO62" i="5" s="1"/>
  <c r="AP62" i="5" s="1"/>
  <c r="AT62" i="5" s="1"/>
  <c r="D73" i="5" s="1"/>
  <c r="AH136" i="5"/>
  <c r="P122" i="5"/>
  <c r="W122" i="5" s="1"/>
  <c r="X122" i="5" s="1"/>
  <c r="AB121" i="5"/>
  <c r="C121" i="5" s="1"/>
  <c r="R123" i="5"/>
  <c r="U123" i="5" s="1"/>
  <c r="Q123" i="5"/>
  <c r="Y122" i="5" s="1"/>
  <c r="AA122" i="5" s="1"/>
  <c r="B136" i="5"/>
  <c r="V136" i="5"/>
  <c r="AM63" i="5" l="1"/>
  <c r="AO63" i="5" s="1"/>
  <c r="AP63" i="5" s="1"/>
  <c r="AT63" i="5" s="1"/>
  <c r="D74" i="5" s="1"/>
  <c r="AK64" i="5"/>
  <c r="AI65" i="5"/>
  <c r="AQ63" i="5"/>
  <c r="AS63" i="5" s="1"/>
  <c r="AH137" i="5"/>
  <c r="P123" i="5"/>
  <c r="W123" i="5" s="1"/>
  <c r="X123" i="5" s="1"/>
  <c r="AB122" i="5"/>
  <c r="C122" i="5" s="1"/>
  <c r="AJ109" i="5"/>
  <c r="R124" i="5"/>
  <c r="U124" i="5" s="1"/>
  <c r="Q124" i="5"/>
  <c r="Y123" i="5" s="1"/>
  <c r="AA123" i="5" s="1"/>
  <c r="B137" i="5"/>
  <c r="V137" i="5"/>
  <c r="AI66" i="5" l="1"/>
  <c r="AQ64" i="5"/>
  <c r="AS64" i="5" s="1"/>
  <c r="AK65" i="5"/>
  <c r="AM64" i="5"/>
  <c r="AO64" i="5" s="1"/>
  <c r="AP64" i="5" s="1"/>
  <c r="AT64" i="5" s="1"/>
  <c r="D75" i="5" s="1"/>
  <c r="AH138" i="5"/>
  <c r="P124" i="5"/>
  <c r="W124" i="5" s="1"/>
  <c r="X124" i="5" s="1"/>
  <c r="AB123" i="5"/>
  <c r="C123" i="5" s="1"/>
  <c r="R125" i="5"/>
  <c r="U125" i="5" s="1"/>
  <c r="Q125" i="5"/>
  <c r="Y124" i="5" s="1"/>
  <c r="AA124" i="5" s="1"/>
  <c r="B138" i="5"/>
  <c r="V138" i="5"/>
  <c r="AK66" i="5" l="1"/>
  <c r="AM65" i="5"/>
  <c r="AO65" i="5" s="1"/>
  <c r="AP65" i="5" s="1"/>
  <c r="AT65" i="5" s="1"/>
  <c r="D76" i="5" s="1"/>
  <c r="AQ65" i="5"/>
  <c r="AS65" i="5" s="1"/>
  <c r="AI67" i="5"/>
  <c r="AH139" i="5"/>
  <c r="P125" i="5"/>
  <c r="W125" i="5" s="1"/>
  <c r="X125" i="5" s="1"/>
  <c r="AB124" i="5"/>
  <c r="C124" i="5" s="1"/>
  <c r="R126" i="5"/>
  <c r="U126" i="5" s="1"/>
  <c r="Q126" i="5"/>
  <c r="Y125" i="5" s="1"/>
  <c r="AA125" i="5" s="1"/>
  <c r="AJ110" i="5"/>
  <c r="B139" i="5"/>
  <c r="V139" i="5"/>
  <c r="AQ66" i="5" l="1"/>
  <c r="AS66" i="5" s="1"/>
  <c r="AI68" i="5"/>
  <c r="AK67" i="5"/>
  <c r="AM67" i="5" s="1"/>
  <c r="AM66" i="5"/>
  <c r="AO66" i="5" s="1"/>
  <c r="AP66" i="5" s="1"/>
  <c r="AT66" i="5" s="1"/>
  <c r="D77" i="5" s="1"/>
  <c r="AH140" i="5"/>
  <c r="P126" i="5"/>
  <c r="W126" i="5" s="1"/>
  <c r="X126" i="5" s="1"/>
  <c r="P127" i="5" s="1"/>
  <c r="AB125" i="5"/>
  <c r="C125" i="5" s="1"/>
  <c r="R127" i="5"/>
  <c r="U127" i="5" s="1"/>
  <c r="S128" i="5" s="1"/>
  <c r="S129" i="5" s="1"/>
  <c r="S130" i="5" s="1"/>
  <c r="S131" i="5" s="1"/>
  <c r="S132" i="5" s="1"/>
  <c r="S133" i="5" s="1"/>
  <c r="S134" i="5" s="1"/>
  <c r="S135" i="5" s="1"/>
  <c r="S136" i="5" s="1"/>
  <c r="S137" i="5" s="1"/>
  <c r="S138" i="5" s="1"/>
  <c r="S139" i="5" s="1"/>
  <c r="Q127" i="5"/>
  <c r="Y126" i="5" s="1"/>
  <c r="AA126" i="5" s="1"/>
  <c r="B140" i="5"/>
  <c r="V140" i="5"/>
  <c r="AK68" i="5" l="1"/>
  <c r="AO67" i="5"/>
  <c r="AP67" i="5" s="1"/>
  <c r="AT67" i="5" s="1"/>
  <c r="D78" i="5" s="1"/>
  <c r="AI69" i="5"/>
  <c r="AQ67" i="5"/>
  <c r="AS67" i="5" s="1"/>
  <c r="AH141" i="5"/>
  <c r="AB126" i="5"/>
  <c r="C126" i="5" s="1"/>
  <c r="W127" i="5"/>
  <c r="X127" i="5" s="1"/>
  <c r="P128" i="5" s="1"/>
  <c r="AJ111" i="5"/>
  <c r="B141" i="5"/>
  <c r="V141" i="5"/>
  <c r="AQ68" i="5" l="1"/>
  <c r="AS68" i="5" s="1"/>
  <c r="AI70" i="5"/>
  <c r="AK69" i="5"/>
  <c r="AM68" i="5"/>
  <c r="AO68" i="5" s="1"/>
  <c r="AP68" i="5" s="1"/>
  <c r="AT68" i="5" s="1"/>
  <c r="D79" i="5" s="1"/>
  <c r="D11" i="5" s="1"/>
  <c r="E11" i="5" s="1"/>
  <c r="AH142" i="5"/>
  <c r="AJ112" i="5"/>
  <c r="AB127" i="5"/>
  <c r="C127" i="5" s="1"/>
  <c r="Q128" i="5"/>
  <c r="Y127" i="5" s="1"/>
  <c r="AA127" i="5" s="1"/>
  <c r="R128" i="5"/>
  <c r="U128" i="5" s="1"/>
  <c r="V142" i="5"/>
  <c r="B142" i="5"/>
  <c r="AM69" i="5" l="1"/>
  <c r="AO69" i="5" s="1"/>
  <c r="AP69" i="5" s="1"/>
  <c r="AT69" i="5" s="1"/>
  <c r="D80" i="5" s="1"/>
  <c r="AK70" i="5"/>
  <c r="AI71" i="5"/>
  <c r="AQ69" i="5"/>
  <c r="AS69" i="5" s="1"/>
  <c r="AH143" i="5"/>
  <c r="W128" i="5"/>
  <c r="X128" i="5" s="1"/>
  <c r="R129" i="5"/>
  <c r="U129" i="5" s="1"/>
  <c r="Q129" i="5"/>
  <c r="Y128" i="5" s="1"/>
  <c r="AA128" i="5" s="1"/>
  <c r="B143" i="5"/>
  <c r="V143" i="5"/>
  <c r="AI72" i="5" l="1"/>
  <c r="AQ70" i="5"/>
  <c r="AS70" i="5" s="1"/>
  <c r="AK71" i="5"/>
  <c r="AM70" i="5"/>
  <c r="AO70" i="5" s="1"/>
  <c r="AP70" i="5" s="1"/>
  <c r="AT70" i="5" s="1"/>
  <c r="D81" i="5" s="1"/>
  <c r="AH144" i="5"/>
  <c r="P129" i="5"/>
  <c r="W129" i="5" s="1"/>
  <c r="X129" i="5" s="1"/>
  <c r="P130" i="5" s="1"/>
  <c r="AB128" i="5"/>
  <c r="C128" i="5" s="1"/>
  <c r="R130" i="5"/>
  <c r="U130" i="5" s="1"/>
  <c r="Q130" i="5"/>
  <c r="Y129" i="5" s="1"/>
  <c r="AA129" i="5" s="1"/>
  <c r="AJ113" i="5"/>
  <c r="V144" i="5"/>
  <c r="B144" i="5"/>
  <c r="AK72" i="5" l="1"/>
  <c r="AM71" i="5"/>
  <c r="AO71" i="5" s="1"/>
  <c r="AP71" i="5" s="1"/>
  <c r="AT71" i="5" s="1"/>
  <c r="D82" i="5" s="1"/>
  <c r="AI73" i="5"/>
  <c r="AQ71" i="5"/>
  <c r="AS71" i="5" s="1"/>
  <c r="AH145" i="5"/>
  <c r="W130" i="5"/>
  <c r="X130" i="5" s="1"/>
  <c r="AB129" i="5"/>
  <c r="C129" i="5" s="1"/>
  <c r="R131" i="5"/>
  <c r="U131" i="5" s="1"/>
  <c r="Q131" i="5"/>
  <c r="Y130" i="5" s="1"/>
  <c r="AA130" i="5" s="1"/>
  <c r="AJ114" i="5"/>
  <c r="B145" i="5"/>
  <c r="V145" i="5"/>
  <c r="AQ72" i="5" l="1"/>
  <c r="AS72" i="5" s="1"/>
  <c r="AI74" i="5"/>
  <c r="AK73" i="5"/>
  <c r="AM72" i="5"/>
  <c r="AO72" i="5" s="1"/>
  <c r="AP72" i="5" s="1"/>
  <c r="AT72" i="5" s="1"/>
  <c r="D83" i="5" s="1"/>
  <c r="AH146" i="5"/>
  <c r="P131" i="5"/>
  <c r="W131" i="5" s="1"/>
  <c r="X131" i="5" s="1"/>
  <c r="AB130" i="5"/>
  <c r="C130" i="5" s="1"/>
  <c r="R132" i="5"/>
  <c r="U132" i="5" s="1"/>
  <c r="Q132" i="5"/>
  <c r="Y131" i="5" s="1"/>
  <c r="AA131" i="5" s="1"/>
  <c r="AJ115" i="5"/>
  <c r="B146" i="5"/>
  <c r="V146" i="5"/>
  <c r="AM73" i="5" l="1"/>
  <c r="AO73" i="5" s="1"/>
  <c r="AP73" i="5" s="1"/>
  <c r="AT73" i="5" s="1"/>
  <c r="D84" i="5" s="1"/>
  <c r="AK74" i="5"/>
  <c r="AI75" i="5"/>
  <c r="AQ73" i="5"/>
  <c r="AS73" i="5" s="1"/>
  <c r="AH147" i="5"/>
  <c r="P132" i="5"/>
  <c r="W132" i="5" s="1"/>
  <c r="X132" i="5" s="1"/>
  <c r="AB131" i="5"/>
  <c r="C131" i="5" s="1"/>
  <c r="Q133" i="5"/>
  <c r="Y132" i="5" s="1"/>
  <c r="AA132" i="5" s="1"/>
  <c r="R133" i="5"/>
  <c r="U133" i="5" s="1"/>
  <c r="B147" i="5"/>
  <c r="V147" i="5"/>
  <c r="AI76" i="5" l="1"/>
  <c r="AQ74" i="5"/>
  <c r="AS74" i="5" s="1"/>
  <c r="AK75" i="5"/>
  <c r="AM74" i="5"/>
  <c r="AO74" i="5" s="1"/>
  <c r="AP74" i="5" s="1"/>
  <c r="AT74" i="5" s="1"/>
  <c r="D85" i="5" s="1"/>
  <c r="AH148" i="5"/>
  <c r="P133" i="5"/>
  <c r="W133" i="5" s="1"/>
  <c r="X133" i="5" s="1"/>
  <c r="AB132" i="5"/>
  <c r="C132" i="5" s="1"/>
  <c r="R134" i="5"/>
  <c r="U134" i="5" s="1"/>
  <c r="Q134" i="5"/>
  <c r="Y133" i="5" s="1"/>
  <c r="AA133" i="5" s="1"/>
  <c r="AJ116" i="5"/>
  <c r="B148" i="5"/>
  <c r="V148" i="5"/>
  <c r="AK76" i="5" l="1"/>
  <c r="AM75" i="5"/>
  <c r="AO75" i="5" s="1"/>
  <c r="AP75" i="5" s="1"/>
  <c r="AT75" i="5" s="1"/>
  <c r="D86" i="5" s="1"/>
  <c r="AI77" i="5"/>
  <c r="AQ75" i="5"/>
  <c r="AS75" i="5" s="1"/>
  <c r="AH149" i="5"/>
  <c r="P134" i="5"/>
  <c r="W134" i="5" s="1"/>
  <c r="X134" i="5" s="1"/>
  <c r="AB133" i="5"/>
  <c r="C133" i="5" s="1"/>
  <c r="Q135" i="5"/>
  <c r="Y134" i="5" s="1"/>
  <c r="AA134" i="5" s="1"/>
  <c r="R135" i="5"/>
  <c r="U135" i="5" s="1"/>
  <c r="B149" i="5"/>
  <c r="V149" i="5"/>
  <c r="AQ76" i="5" l="1"/>
  <c r="AS76" i="5" s="1"/>
  <c r="AI78" i="5"/>
  <c r="AM76" i="5"/>
  <c r="AO76" i="5" s="1"/>
  <c r="AP76" i="5" s="1"/>
  <c r="AT76" i="5" s="1"/>
  <c r="D87" i="5" s="1"/>
  <c r="AK77" i="5"/>
  <c r="AH150" i="5"/>
  <c r="P135" i="5"/>
  <c r="W135" i="5" s="1"/>
  <c r="X135" i="5" s="1"/>
  <c r="AB134" i="5"/>
  <c r="C134" i="5" s="1"/>
  <c r="Q136" i="5"/>
  <c r="Y135" i="5" s="1"/>
  <c r="AA135" i="5" s="1"/>
  <c r="R136" i="5"/>
  <c r="U136" i="5" s="1"/>
  <c r="AJ117" i="5"/>
  <c r="B150" i="5"/>
  <c r="V150" i="5"/>
  <c r="AM77" i="5" l="1"/>
  <c r="AO77" i="5" s="1"/>
  <c r="AP77" i="5" s="1"/>
  <c r="AT77" i="5" s="1"/>
  <c r="D88" i="5" s="1"/>
  <c r="AK78" i="5"/>
  <c r="AI79" i="5"/>
  <c r="AQ77" i="5"/>
  <c r="AS77" i="5" s="1"/>
  <c r="AH151" i="5"/>
  <c r="P136" i="5"/>
  <c r="W136" i="5" s="1"/>
  <c r="X136" i="5" s="1"/>
  <c r="AB135" i="5"/>
  <c r="C135" i="5" s="1"/>
  <c r="AJ118" i="5"/>
  <c r="R137" i="5"/>
  <c r="U137" i="5" s="1"/>
  <c r="Q137" i="5"/>
  <c r="Y136" i="5" s="1"/>
  <c r="AA136" i="5" s="1"/>
  <c r="B151" i="5"/>
  <c r="V151" i="5"/>
  <c r="W151" i="5"/>
  <c r="AQ78" i="5" l="1"/>
  <c r="AS78" i="5" s="1"/>
  <c r="AI80" i="5"/>
  <c r="AM78" i="5"/>
  <c r="AO78" i="5" s="1"/>
  <c r="AP78" i="5" s="1"/>
  <c r="AT78" i="5" s="1"/>
  <c r="D89" i="5" s="1"/>
  <c r="AK79" i="5"/>
  <c r="AM79" i="5" s="1"/>
  <c r="P137" i="5"/>
  <c r="W137" i="5" s="1"/>
  <c r="X137" i="5" s="1"/>
  <c r="AB136" i="5"/>
  <c r="C136" i="5" s="1"/>
  <c r="R138" i="5"/>
  <c r="U138" i="5" s="1"/>
  <c r="Q138" i="5"/>
  <c r="Y137" i="5" s="1"/>
  <c r="AA137" i="5" s="1"/>
  <c r="AJ119" i="5"/>
  <c r="B152" i="5"/>
  <c r="V152" i="5"/>
  <c r="AK80" i="5" l="1"/>
  <c r="AO79" i="5"/>
  <c r="AP79" i="5" s="1"/>
  <c r="AT79" i="5" s="1"/>
  <c r="D90" i="5" s="1"/>
  <c r="AI81" i="5"/>
  <c r="AQ79" i="5"/>
  <c r="AS79" i="5" s="1"/>
  <c r="P138" i="5"/>
  <c r="W138" i="5" s="1"/>
  <c r="X138" i="5" s="1"/>
  <c r="AB137" i="5"/>
  <c r="C137" i="5" s="1"/>
  <c r="Q139" i="5"/>
  <c r="Y138" i="5" s="1"/>
  <c r="AA138" i="5" s="1"/>
  <c r="R139" i="5"/>
  <c r="U139" i="5" s="1"/>
  <c r="S140" i="5" s="1"/>
  <c r="S141" i="5" s="1"/>
  <c r="S142" i="5" s="1"/>
  <c r="S143" i="5" s="1"/>
  <c r="S144" i="5" s="1"/>
  <c r="S145" i="5" s="1"/>
  <c r="S146" i="5" s="1"/>
  <c r="S147" i="5" s="1"/>
  <c r="S148" i="5" s="1"/>
  <c r="S149" i="5" s="1"/>
  <c r="S150" i="5" s="1"/>
  <c r="S151" i="5" s="1"/>
  <c r="B153" i="5"/>
  <c r="V153" i="5"/>
  <c r="AQ80" i="5" l="1"/>
  <c r="AS80" i="5" s="1"/>
  <c r="AI82" i="5"/>
  <c r="AM80" i="5"/>
  <c r="AO80" i="5" s="1"/>
  <c r="AP80" i="5" s="1"/>
  <c r="AT80" i="5" s="1"/>
  <c r="D91" i="5" s="1"/>
  <c r="D12" i="5" s="1"/>
  <c r="E12" i="5" s="1"/>
  <c r="AK81" i="5"/>
  <c r="P139" i="5"/>
  <c r="W139" i="5" s="1"/>
  <c r="X139" i="5" s="1"/>
  <c r="P140" i="5" s="1"/>
  <c r="AB138" i="5"/>
  <c r="C138" i="5" s="1"/>
  <c r="B154" i="5"/>
  <c r="V154" i="5"/>
  <c r="AI83" i="5" l="1"/>
  <c r="AQ81" i="5"/>
  <c r="AS81" i="5" s="1"/>
  <c r="AM81" i="5"/>
  <c r="AO81" i="5" s="1"/>
  <c r="AP81" i="5" s="1"/>
  <c r="AT81" i="5" s="1"/>
  <c r="D92" i="5" s="1"/>
  <c r="AK82" i="5"/>
  <c r="AJ120" i="5"/>
  <c r="Q140" i="5"/>
  <c r="Y139" i="5" s="1"/>
  <c r="AA139" i="5" s="1"/>
  <c r="R140" i="5"/>
  <c r="U140" i="5" s="1"/>
  <c r="W140" i="5" s="1"/>
  <c r="X140" i="5" s="1"/>
  <c r="P141" i="5" s="1"/>
  <c r="AB139" i="5"/>
  <c r="C139" i="5" s="1"/>
  <c r="B155" i="5"/>
  <c r="V155" i="5"/>
  <c r="AK83" i="5" l="1"/>
  <c r="AM82" i="5"/>
  <c r="AO82" i="5" s="1"/>
  <c r="AP82" i="5" s="1"/>
  <c r="AT82" i="5" s="1"/>
  <c r="D93" i="5" s="1"/>
  <c r="AQ82" i="5"/>
  <c r="AS82" i="5" s="1"/>
  <c r="AI84" i="5"/>
  <c r="R141" i="5"/>
  <c r="U141" i="5" s="1"/>
  <c r="W141" i="5" s="1"/>
  <c r="X141" i="5" s="1"/>
  <c r="P142" i="5" s="1"/>
  <c r="Q141" i="5"/>
  <c r="Y140" i="5" s="1"/>
  <c r="AA140" i="5" s="1"/>
  <c r="AB140" i="5"/>
  <c r="C140" i="5" s="1"/>
  <c r="AJ121" i="5"/>
  <c r="B156" i="5"/>
  <c r="V156" i="5"/>
  <c r="AQ83" i="5" l="1"/>
  <c r="AS83" i="5" s="1"/>
  <c r="AI85" i="5"/>
  <c r="AM83" i="5"/>
  <c r="AO83" i="5" s="1"/>
  <c r="AP83" i="5" s="1"/>
  <c r="AT83" i="5" s="1"/>
  <c r="D94" i="5" s="1"/>
  <c r="AK84" i="5"/>
  <c r="AB141" i="5"/>
  <c r="C141" i="5" s="1"/>
  <c r="Q142" i="5"/>
  <c r="Y141" i="5" s="1"/>
  <c r="AA141" i="5" s="1"/>
  <c r="R142" i="5"/>
  <c r="U142" i="5" s="1"/>
  <c r="B157" i="5"/>
  <c r="V157" i="5"/>
  <c r="AM84" i="5" l="1"/>
  <c r="AO84" i="5" s="1"/>
  <c r="AP84" i="5" s="1"/>
  <c r="AT84" i="5" s="1"/>
  <c r="D95" i="5" s="1"/>
  <c r="AK85" i="5"/>
  <c r="AQ84" i="5"/>
  <c r="AS84" i="5" s="1"/>
  <c r="AI86" i="5"/>
  <c r="W142" i="5"/>
  <c r="X142" i="5" s="1"/>
  <c r="AJ122" i="5"/>
  <c r="R143" i="5"/>
  <c r="U143" i="5" s="1"/>
  <c r="Q143" i="5"/>
  <c r="Y142" i="5" s="1"/>
  <c r="AA142" i="5" s="1"/>
  <c r="B158" i="5"/>
  <c r="V158" i="5"/>
  <c r="AI87" i="5" l="1"/>
  <c r="AQ85" i="5"/>
  <c r="AS85" i="5" s="1"/>
  <c r="AM85" i="5"/>
  <c r="AO85" i="5" s="1"/>
  <c r="AP85" i="5" s="1"/>
  <c r="AT85" i="5" s="1"/>
  <c r="D96" i="5" s="1"/>
  <c r="AK86" i="5"/>
  <c r="P143" i="5"/>
  <c r="W143" i="5" s="1"/>
  <c r="X143" i="5" s="1"/>
  <c r="AB142" i="5"/>
  <c r="C142" i="5" s="1"/>
  <c r="AJ123" i="5"/>
  <c r="Q144" i="5"/>
  <c r="Y143" i="5" s="1"/>
  <c r="AA143" i="5" s="1"/>
  <c r="R144" i="5"/>
  <c r="U144" i="5" s="1"/>
  <c r="B159" i="5"/>
  <c r="V159" i="5"/>
  <c r="AK87" i="5" l="1"/>
  <c r="AM86" i="5"/>
  <c r="AO86" i="5" s="1"/>
  <c r="AP86" i="5" s="1"/>
  <c r="AT86" i="5" s="1"/>
  <c r="D97" i="5" s="1"/>
  <c r="AQ86" i="5"/>
  <c r="AS86" i="5" s="1"/>
  <c r="AI88" i="5"/>
  <c r="P144" i="5"/>
  <c r="W144" i="5" s="1"/>
  <c r="X144" i="5" s="1"/>
  <c r="AB143" i="5"/>
  <c r="C143" i="5" s="1"/>
  <c r="R145" i="5"/>
  <c r="U145" i="5" s="1"/>
  <c r="Q145" i="5"/>
  <c r="Y144" i="5" s="1"/>
  <c r="AA144" i="5" s="1"/>
  <c r="B160" i="5"/>
  <c r="V160" i="5"/>
  <c r="AQ87" i="5" l="1"/>
  <c r="AS87" i="5" s="1"/>
  <c r="AI89" i="5"/>
  <c r="AM87" i="5"/>
  <c r="AO87" i="5" s="1"/>
  <c r="AP87" i="5" s="1"/>
  <c r="AT87" i="5" s="1"/>
  <c r="D98" i="5" s="1"/>
  <c r="AK88" i="5"/>
  <c r="P145" i="5"/>
  <c r="W145" i="5" s="1"/>
  <c r="X145" i="5" s="1"/>
  <c r="AB144" i="5"/>
  <c r="C144" i="5" s="1"/>
  <c r="AJ124" i="5"/>
  <c r="Q146" i="5"/>
  <c r="Y145" i="5" s="1"/>
  <c r="AA145" i="5" s="1"/>
  <c r="R146" i="5"/>
  <c r="U146" i="5" s="1"/>
  <c r="B161" i="5"/>
  <c r="V161" i="5"/>
  <c r="AI90" i="5" l="1"/>
  <c r="AQ88" i="5"/>
  <c r="AS88" i="5" s="1"/>
  <c r="AM88" i="5"/>
  <c r="AO88" i="5" s="1"/>
  <c r="AP88" i="5" s="1"/>
  <c r="AT88" i="5" s="1"/>
  <c r="D99" i="5" s="1"/>
  <c r="AK89" i="5"/>
  <c r="P146" i="5"/>
  <c r="W146" i="5" s="1"/>
  <c r="X146" i="5" s="1"/>
  <c r="AB145" i="5"/>
  <c r="C145" i="5" s="1"/>
  <c r="Q147" i="5"/>
  <c r="Y146" i="5" s="1"/>
  <c r="AA146" i="5" s="1"/>
  <c r="R147" i="5"/>
  <c r="U147" i="5" s="1"/>
  <c r="B162" i="5"/>
  <c r="V162" i="5"/>
  <c r="AM89" i="5" l="1"/>
  <c r="AO89" i="5" s="1"/>
  <c r="AP89" i="5" s="1"/>
  <c r="AT89" i="5" s="1"/>
  <c r="D100" i="5" s="1"/>
  <c r="AK90" i="5"/>
  <c r="AQ89" i="5"/>
  <c r="AS89" i="5" s="1"/>
  <c r="AI91" i="5"/>
  <c r="P147" i="5"/>
  <c r="W147" i="5" s="1"/>
  <c r="X147" i="5" s="1"/>
  <c r="AB146" i="5"/>
  <c r="C146" i="5" s="1"/>
  <c r="R148" i="5"/>
  <c r="U148" i="5" s="1"/>
  <c r="Q148" i="5"/>
  <c r="Y147" i="5" s="1"/>
  <c r="AA147" i="5" s="1"/>
  <c r="AJ125" i="5"/>
  <c r="B163" i="5"/>
  <c r="V163" i="5"/>
  <c r="AK91" i="5" l="1"/>
  <c r="AM91" i="5" s="1"/>
  <c r="AM90" i="5"/>
  <c r="AO90" i="5" s="1"/>
  <c r="AP90" i="5" s="1"/>
  <c r="AT90" i="5" s="1"/>
  <c r="D101" i="5" s="1"/>
  <c r="AI92" i="5"/>
  <c r="AQ90" i="5"/>
  <c r="AS90" i="5" s="1"/>
  <c r="P148" i="5"/>
  <c r="W148" i="5" s="1"/>
  <c r="X148" i="5" s="1"/>
  <c r="AB147" i="5"/>
  <c r="C147" i="5" s="1"/>
  <c r="AJ126" i="5"/>
  <c r="R149" i="5"/>
  <c r="U149" i="5" s="1"/>
  <c r="Q149" i="5"/>
  <c r="Y148" i="5" s="1"/>
  <c r="AA148" i="5" s="1"/>
  <c r="V164" i="5"/>
  <c r="B164" i="5"/>
  <c r="AQ91" i="5" l="1"/>
  <c r="AS91" i="5" s="1"/>
  <c r="AI93" i="5"/>
  <c r="AO91" i="5"/>
  <c r="AP91" i="5" s="1"/>
  <c r="AT91" i="5" s="1"/>
  <c r="D102" i="5" s="1"/>
  <c r="AK92" i="5"/>
  <c r="P149" i="5"/>
  <c r="W149" i="5" s="1"/>
  <c r="X149" i="5" s="1"/>
  <c r="AB148" i="5"/>
  <c r="C148" i="5" s="1"/>
  <c r="AJ127" i="5"/>
  <c r="R150" i="5"/>
  <c r="U150" i="5" s="1"/>
  <c r="Q150" i="5"/>
  <c r="Y149" i="5" s="1"/>
  <c r="AA149" i="5" s="1"/>
  <c r="B165" i="5"/>
  <c r="V165" i="5"/>
  <c r="AI94" i="5" l="1"/>
  <c r="AQ92" i="5"/>
  <c r="AS92" i="5" s="1"/>
  <c r="AM92" i="5"/>
  <c r="AO92" i="5" s="1"/>
  <c r="AP92" i="5" s="1"/>
  <c r="AT92" i="5" s="1"/>
  <c r="D103" i="5" s="1"/>
  <c r="D13" i="5" s="1"/>
  <c r="E13" i="5" s="1"/>
  <c r="AK93" i="5"/>
  <c r="P150" i="5"/>
  <c r="W150" i="5" s="1"/>
  <c r="X150" i="5" s="1"/>
  <c r="AB149" i="5"/>
  <c r="C149" i="5" s="1"/>
  <c r="AJ128" i="5"/>
  <c r="R151" i="5"/>
  <c r="U151" i="5" s="1"/>
  <c r="X151" i="5" s="1"/>
  <c r="P152" i="5" s="1"/>
  <c r="Q151" i="5"/>
  <c r="Y150" i="5" s="1"/>
  <c r="AA150" i="5" s="1"/>
  <c r="V166" i="5"/>
  <c r="B166" i="5"/>
  <c r="C15" i="5" l="1"/>
  <c r="C16" i="5"/>
  <c r="AK94" i="5"/>
  <c r="AM93" i="5"/>
  <c r="AO93" i="5" s="1"/>
  <c r="AP93" i="5" s="1"/>
  <c r="AT93" i="5" s="1"/>
  <c r="D104" i="5" s="1"/>
  <c r="AQ93" i="5"/>
  <c r="AS93" i="5" s="1"/>
  <c r="AI95" i="5"/>
  <c r="P151" i="5"/>
  <c r="AB150" i="5"/>
  <c r="C150" i="5" s="1"/>
  <c r="AB151" i="5"/>
  <c r="C151" i="5" s="1"/>
  <c r="C17" i="5" s="1"/>
  <c r="Q152" i="5"/>
  <c r="Y151" i="5" s="1"/>
  <c r="AA151" i="5" s="1"/>
  <c r="R152" i="5"/>
  <c r="AJ129" i="5"/>
  <c r="B167" i="5"/>
  <c r="V167" i="5"/>
  <c r="AI96" i="5" l="1"/>
  <c r="AQ94" i="5"/>
  <c r="AS94" i="5" s="1"/>
  <c r="AK95" i="5"/>
  <c r="AM94" i="5"/>
  <c r="AO94" i="5" s="1"/>
  <c r="AP94" i="5" s="1"/>
  <c r="AT94" i="5" s="1"/>
  <c r="D105" i="5" s="1"/>
  <c r="S152" i="5"/>
  <c r="S153" i="5" s="1"/>
  <c r="S154" i="5" s="1"/>
  <c r="S155" i="5" s="1"/>
  <c r="S156" i="5" s="1"/>
  <c r="S157" i="5" s="1"/>
  <c r="S158" i="5" s="1"/>
  <c r="S159" i="5" s="1"/>
  <c r="S160" i="5" s="1"/>
  <c r="S161" i="5" s="1"/>
  <c r="S162" i="5" s="1"/>
  <c r="S163" i="5" s="1"/>
  <c r="R153" i="5"/>
  <c r="Q153" i="5"/>
  <c r="Y152" i="5" s="1"/>
  <c r="AA152" i="5" s="1"/>
  <c r="V168" i="5"/>
  <c r="B168" i="5"/>
  <c r="AM95" i="5" l="1"/>
  <c r="AO95" i="5" s="1"/>
  <c r="AP95" i="5" s="1"/>
  <c r="AT95" i="5" s="1"/>
  <c r="D106" i="5" s="1"/>
  <c r="AK96" i="5"/>
  <c r="AQ95" i="5"/>
  <c r="AS95" i="5" s="1"/>
  <c r="AI97" i="5"/>
  <c r="U152" i="5"/>
  <c r="W152" i="5" s="1"/>
  <c r="X152" i="5" s="1"/>
  <c r="AB152" i="5" s="1"/>
  <c r="C152" i="5" s="1"/>
  <c r="P153" i="5"/>
  <c r="R154" i="5"/>
  <c r="U153" i="5"/>
  <c r="AJ130" i="5"/>
  <c r="B169" i="5"/>
  <c r="V169" i="5"/>
  <c r="AQ96" i="5" l="1"/>
  <c r="AS96" i="5" s="1"/>
  <c r="AI98" i="5"/>
  <c r="AM96" i="5"/>
  <c r="AO96" i="5" s="1"/>
  <c r="AP96" i="5" s="1"/>
  <c r="AT96" i="5" s="1"/>
  <c r="D107" i="5" s="1"/>
  <c r="AK97" i="5"/>
  <c r="U154" i="5"/>
  <c r="W153" i="5"/>
  <c r="X153" i="5" s="1"/>
  <c r="R155" i="5"/>
  <c r="B170" i="5"/>
  <c r="V170" i="5"/>
  <c r="AM97" i="5" l="1"/>
  <c r="AO97" i="5" s="1"/>
  <c r="AP97" i="5" s="1"/>
  <c r="AT97" i="5" s="1"/>
  <c r="D108" i="5" s="1"/>
  <c r="AK98" i="5"/>
  <c r="AQ97" i="5"/>
  <c r="AS97" i="5" s="1"/>
  <c r="AI99" i="5"/>
  <c r="U155" i="5"/>
  <c r="P154" i="5"/>
  <c r="AB153" i="5"/>
  <c r="C153" i="5" s="1"/>
  <c r="R156" i="5"/>
  <c r="AJ131" i="5"/>
  <c r="B171" i="5"/>
  <c r="V171" i="5"/>
  <c r="AQ98" i="5" l="1"/>
  <c r="AS98" i="5" s="1"/>
  <c r="AI100" i="5"/>
  <c r="AK99" i="5"/>
  <c r="AM98" i="5"/>
  <c r="AO98" i="5" s="1"/>
  <c r="AP98" i="5" s="1"/>
  <c r="AT98" i="5" s="1"/>
  <c r="D109" i="5" s="1"/>
  <c r="U156" i="5"/>
  <c r="Q154" i="5"/>
  <c r="W154" i="5"/>
  <c r="X154" i="5" s="1"/>
  <c r="P155" i="5" s="1"/>
  <c r="W155" i="5" s="1"/>
  <c r="X155" i="5" s="1"/>
  <c r="P156" i="5" s="1"/>
  <c r="V172" i="5"/>
  <c r="B172" i="5"/>
  <c r="AQ99" i="5" l="1"/>
  <c r="AS99" i="5" s="1"/>
  <c r="AI101" i="5"/>
  <c r="AM99" i="5"/>
  <c r="AO99" i="5" s="1"/>
  <c r="AP99" i="5" s="1"/>
  <c r="AT99" i="5" s="1"/>
  <c r="D110" i="5" s="1"/>
  <c r="AK100" i="5"/>
  <c r="Y153" i="5"/>
  <c r="AA153" i="5" s="1"/>
  <c r="Q155" i="5"/>
  <c r="W156" i="5"/>
  <c r="X156" i="5" s="1"/>
  <c r="P157" i="5" s="1"/>
  <c r="AJ132" i="5"/>
  <c r="R157" i="5"/>
  <c r="U157" i="5" s="1"/>
  <c r="B173" i="5"/>
  <c r="V173" i="5"/>
  <c r="AK101" i="5" l="1"/>
  <c r="AM100" i="5"/>
  <c r="AO100" i="5" s="1"/>
  <c r="AP100" i="5" s="1"/>
  <c r="AT100" i="5" s="1"/>
  <c r="D111" i="5" s="1"/>
  <c r="AI102" i="5"/>
  <c r="AQ100" i="5"/>
  <c r="AS100" i="5" s="1"/>
  <c r="Y154" i="5"/>
  <c r="AA154" i="5" s="1"/>
  <c r="Q156" i="5"/>
  <c r="W157" i="5"/>
  <c r="X157" i="5" s="1"/>
  <c r="P158" i="5" s="1"/>
  <c r="AJ133" i="5"/>
  <c r="R158" i="5"/>
  <c r="U158" i="5" s="1"/>
  <c r="V174" i="5"/>
  <c r="B174" i="5"/>
  <c r="AQ101" i="5" l="1"/>
  <c r="AS101" i="5" s="1"/>
  <c r="AI103" i="5"/>
  <c r="AM101" i="5"/>
  <c r="AO101" i="5" s="1"/>
  <c r="AP101" i="5" s="1"/>
  <c r="AT101" i="5" s="1"/>
  <c r="D112" i="5" s="1"/>
  <c r="AK102" i="5"/>
  <c r="AB154" i="5"/>
  <c r="C154" i="5" s="1"/>
  <c r="Y155" i="5"/>
  <c r="AA155" i="5" s="1"/>
  <c r="Q157" i="5"/>
  <c r="W158" i="5"/>
  <c r="X158" i="5" s="1"/>
  <c r="P159" i="5" s="1"/>
  <c r="R159" i="5"/>
  <c r="U159" i="5" s="1"/>
  <c r="V175" i="5"/>
  <c r="B175" i="5"/>
  <c r="AM102" i="5" l="1"/>
  <c r="AO102" i="5" s="1"/>
  <c r="AP102" i="5" s="1"/>
  <c r="AT102" i="5" s="1"/>
  <c r="D113" i="5" s="1"/>
  <c r="AK103" i="5"/>
  <c r="AM103" i="5" s="1"/>
  <c r="AQ102" i="5"/>
  <c r="AS102" i="5" s="1"/>
  <c r="AI104" i="5"/>
  <c r="AB155" i="5"/>
  <c r="C155" i="5" s="1"/>
  <c r="W159" i="5"/>
  <c r="X159" i="5" s="1"/>
  <c r="P160" i="5" s="1"/>
  <c r="Y156" i="5"/>
  <c r="AA156" i="5" s="1"/>
  <c r="Q158" i="5"/>
  <c r="R160" i="5"/>
  <c r="U160" i="5" s="1"/>
  <c r="AJ134" i="5"/>
  <c r="AQ103" i="5" l="1"/>
  <c r="AS103" i="5" s="1"/>
  <c r="AI105" i="5"/>
  <c r="AO103" i="5"/>
  <c r="AP103" i="5" s="1"/>
  <c r="AT103" i="5" s="1"/>
  <c r="D114" i="5" s="1"/>
  <c r="AK104" i="5"/>
  <c r="AB157" i="5"/>
  <c r="C157" i="5" s="1"/>
  <c r="AB156" i="5"/>
  <c r="C156" i="5" s="1"/>
  <c r="Y157" i="5"/>
  <c r="AA157" i="5" s="1"/>
  <c r="Q159" i="5"/>
  <c r="W160" i="5"/>
  <c r="X160" i="5" s="1"/>
  <c r="P161" i="5" s="1"/>
  <c r="R161" i="5"/>
  <c r="U161" i="5" s="1"/>
  <c r="AM104" i="5" l="1"/>
  <c r="AO104" i="5" s="1"/>
  <c r="AP104" i="5" s="1"/>
  <c r="AT104" i="5" s="1"/>
  <c r="D115" i="5" s="1"/>
  <c r="D14" i="5" s="1"/>
  <c r="E14" i="5" s="1"/>
  <c r="AK105" i="5"/>
  <c r="AI106" i="5"/>
  <c r="AQ104" i="5"/>
  <c r="AS104" i="5" s="1"/>
  <c r="Y158" i="5"/>
  <c r="AA158" i="5" s="1"/>
  <c r="Q160" i="5"/>
  <c r="W161" i="5"/>
  <c r="X161" i="5" s="1"/>
  <c r="P162" i="5" s="1"/>
  <c r="AJ135" i="5"/>
  <c r="R162" i="5"/>
  <c r="U162" i="5" s="1"/>
  <c r="AI107" i="5" l="1"/>
  <c r="AQ105" i="5"/>
  <c r="AS105" i="5" s="1"/>
  <c r="AK106" i="5"/>
  <c r="AM105" i="5"/>
  <c r="AO105" i="5" s="1"/>
  <c r="AP105" i="5" s="1"/>
  <c r="AT105" i="5" s="1"/>
  <c r="D116" i="5" s="1"/>
  <c r="AB158" i="5"/>
  <c r="C158" i="5" s="1"/>
  <c r="Y159" i="5"/>
  <c r="AA159" i="5" s="1"/>
  <c r="Q161" i="5"/>
  <c r="W162" i="5"/>
  <c r="X162" i="5" s="1"/>
  <c r="P163" i="5" s="1"/>
  <c r="R163" i="5"/>
  <c r="U163" i="5" s="1"/>
  <c r="S164" i="5" s="1"/>
  <c r="S165" i="5" s="1"/>
  <c r="S166" i="5" s="1"/>
  <c r="S167" i="5" s="1"/>
  <c r="S168" i="5" s="1"/>
  <c r="S169" i="5" s="1"/>
  <c r="S170" i="5" s="1"/>
  <c r="S171" i="5" s="1"/>
  <c r="S172" i="5" s="1"/>
  <c r="S173" i="5" s="1"/>
  <c r="S174" i="5" s="1"/>
  <c r="S175" i="5" s="1"/>
  <c r="AJ136" i="5"/>
  <c r="AK107" i="5" l="1"/>
  <c r="AM106" i="5"/>
  <c r="AO106" i="5" s="1"/>
  <c r="AP106" i="5" s="1"/>
  <c r="AT106" i="5" s="1"/>
  <c r="D117" i="5" s="1"/>
  <c r="AI108" i="5"/>
  <c r="AQ106" i="5"/>
  <c r="AS106" i="5" s="1"/>
  <c r="AB159" i="5"/>
  <c r="C159" i="5" s="1"/>
  <c r="W163" i="5"/>
  <c r="X163" i="5" s="1"/>
  <c r="P164" i="5" s="1"/>
  <c r="Y160" i="5"/>
  <c r="AA160" i="5" s="1"/>
  <c r="Q162" i="5"/>
  <c r="AJ137" i="5"/>
  <c r="AQ107" i="5" l="1"/>
  <c r="AS107" i="5" s="1"/>
  <c r="AI109" i="5"/>
  <c r="AM107" i="5"/>
  <c r="AO107" i="5" s="1"/>
  <c r="AP107" i="5" s="1"/>
  <c r="AT107" i="5" s="1"/>
  <c r="D118" i="5" s="1"/>
  <c r="AK108" i="5"/>
  <c r="AB160" i="5"/>
  <c r="C160" i="5" s="1"/>
  <c r="Y161" i="5"/>
  <c r="AA161" i="5" s="1"/>
  <c r="Q163" i="5"/>
  <c r="Y162" i="5" s="1"/>
  <c r="R164" i="5"/>
  <c r="U164" i="5" s="1"/>
  <c r="AK109" i="5" l="1"/>
  <c r="AM108" i="5"/>
  <c r="AO108" i="5" s="1"/>
  <c r="AP108" i="5" s="1"/>
  <c r="AT108" i="5" s="1"/>
  <c r="D119" i="5" s="1"/>
  <c r="AI110" i="5"/>
  <c r="AQ108" i="5"/>
  <c r="AS108" i="5" s="1"/>
  <c r="AA162" i="5"/>
  <c r="AB163" i="5" s="1"/>
  <c r="C163" i="5" s="1"/>
  <c r="C18" i="5" s="1"/>
  <c r="AB161" i="5"/>
  <c r="C161" i="5" s="1"/>
  <c r="Q164" i="5"/>
  <c r="Y163" i="5" s="1"/>
  <c r="W164" i="5"/>
  <c r="X164" i="5" s="1"/>
  <c r="AJ138" i="5"/>
  <c r="AI111" i="5" l="1"/>
  <c r="AQ109" i="5"/>
  <c r="AS109" i="5" s="1"/>
  <c r="AM109" i="5"/>
  <c r="AO109" i="5" s="1"/>
  <c r="AP109" i="5" s="1"/>
  <c r="AT109" i="5" s="1"/>
  <c r="D120" i="5" s="1"/>
  <c r="AK110" i="5"/>
  <c r="AA163" i="5"/>
  <c r="AB164" i="5" s="1"/>
  <c r="C164" i="5" s="1"/>
  <c r="AB162" i="5"/>
  <c r="C162" i="5" s="1"/>
  <c r="P165" i="5"/>
  <c r="AM110" i="5" l="1"/>
  <c r="AO110" i="5" s="1"/>
  <c r="AP110" i="5" s="1"/>
  <c r="AT110" i="5" s="1"/>
  <c r="D121" i="5" s="1"/>
  <c r="AK111" i="5"/>
  <c r="AQ110" i="5"/>
  <c r="AS110" i="5" s="1"/>
  <c r="AI112" i="5"/>
  <c r="AJ139" i="5"/>
  <c r="R165" i="5"/>
  <c r="U165" i="5" s="1"/>
  <c r="Q165" i="5"/>
  <c r="Y164" i="5" s="1"/>
  <c r="AA164" i="5" s="1"/>
  <c r="AI113" i="5" l="1"/>
  <c r="AQ111" i="5"/>
  <c r="AS111" i="5" s="1"/>
  <c r="AM111" i="5"/>
  <c r="AO111" i="5" s="1"/>
  <c r="AP111" i="5" s="1"/>
  <c r="AT111" i="5" s="1"/>
  <c r="D122" i="5" s="1"/>
  <c r="AK112" i="5"/>
  <c r="W165" i="5"/>
  <c r="X165" i="5" s="1"/>
  <c r="R166" i="5"/>
  <c r="U166" i="5" s="1"/>
  <c r="Q166" i="5"/>
  <c r="Y165" i="5" s="1"/>
  <c r="AA165" i="5" s="1"/>
  <c r="AK113" i="5" l="1"/>
  <c r="AM112" i="5"/>
  <c r="AO112" i="5" s="1"/>
  <c r="AP112" i="5" s="1"/>
  <c r="AT112" i="5" s="1"/>
  <c r="D123" i="5" s="1"/>
  <c r="AQ112" i="5"/>
  <c r="AS112" i="5" s="1"/>
  <c r="AI114" i="5"/>
  <c r="P166" i="5"/>
  <c r="W166" i="5" s="1"/>
  <c r="X166" i="5" s="1"/>
  <c r="AB165" i="5"/>
  <c r="C165" i="5" s="1"/>
  <c r="AJ140" i="5"/>
  <c r="R167" i="5"/>
  <c r="U167" i="5" s="1"/>
  <c r="Q167" i="5"/>
  <c r="Y166" i="5" s="1"/>
  <c r="AA166" i="5" s="1"/>
  <c r="AQ113" i="5" l="1"/>
  <c r="AS113" i="5" s="1"/>
  <c r="AI115" i="5"/>
  <c r="AM113" i="5"/>
  <c r="AO113" i="5" s="1"/>
  <c r="AP113" i="5" s="1"/>
  <c r="AT113" i="5" s="1"/>
  <c r="D124" i="5" s="1"/>
  <c r="AK114" i="5"/>
  <c r="P167" i="5"/>
  <c r="W167" i="5" s="1"/>
  <c r="X167" i="5" s="1"/>
  <c r="AB166" i="5"/>
  <c r="C166" i="5" s="1"/>
  <c r="AJ141" i="5"/>
  <c r="R168" i="5"/>
  <c r="U168" i="5" s="1"/>
  <c r="Q168" i="5"/>
  <c r="Y167" i="5" s="1"/>
  <c r="AA167" i="5" s="1"/>
  <c r="AK115" i="5" l="1"/>
  <c r="AM115" i="5" s="1"/>
  <c r="AM114" i="5"/>
  <c r="AO114" i="5" s="1"/>
  <c r="AP114" i="5" s="1"/>
  <c r="AT114" i="5" s="1"/>
  <c r="D125" i="5" s="1"/>
  <c r="AQ114" i="5"/>
  <c r="AS114" i="5" s="1"/>
  <c r="AI116" i="5"/>
  <c r="P168" i="5"/>
  <c r="W168" i="5" s="1"/>
  <c r="X168" i="5" s="1"/>
  <c r="AB167" i="5"/>
  <c r="C167" i="5" s="1"/>
  <c r="Q169" i="5"/>
  <c r="Y168" i="5" s="1"/>
  <c r="AA168" i="5" s="1"/>
  <c r="R169" i="5"/>
  <c r="U169" i="5" s="1"/>
  <c r="AI117" i="5" l="1"/>
  <c r="AQ115" i="5"/>
  <c r="AS115" i="5" s="1"/>
  <c r="AK116" i="5"/>
  <c r="AO115" i="5"/>
  <c r="AP115" i="5" s="1"/>
  <c r="AT115" i="5" s="1"/>
  <c r="D126" i="5" s="1"/>
  <c r="P169" i="5"/>
  <c r="W169" i="5" s="1"/>
  <c r="X169" i="5" s="1"/>
  <c r="AB168" i="5"/>
  <c r="C168" i="5" s="1"/>
  <c r="Q170" i="5"/>
  <c r="Y169" i="5" s="1"/>
  <c r="AA169" i="5" s="1"/>
  <c r="R170" i="5"/>
  <c r="U170" i="5" s="1"/>
  <c r="AJ142" i="5"/>
  <c r="AM116" i="5" l="1"/>
  <c r="AO116" i="5" s="1"/>
  <c r="AP116" i="5" s="1"/>
  <c r="AT116" i="5" s="1"/>
  <c r="D127" i="5" s="1"/>
  <c r="D15" i="5" s="1"/>
  <c r="E15" i="5" s="1"/>
  <c r="AK117" i="5"/>
  <c r="AQ116" i="5"/>
  <c r="AS116" i="5" s="1"/>
  <c r="AI118" i="5"/>
  <c r="P170" i="5"/>
  <c r="W170" i="5" s="1"/>
  <c r="X170" i="5" s="1"/>
  <c r="AB169" i="5"/>
  <c r="C169" i="5" s="1"/>
  <c r="R171" i="5"/>
  <c r="U171" i="5" s="1"/>
  <c r="Q171" i="5"/>
  <c r="Y170" i="5" s="1"/>
  <c r="AA170" i="5" s="1"/>
  <c r="AJ143" i="5"/>
  <c r="AQ117" i="5" l="1"/>
  <c r="AS117" i="5" s="1"/>
  <c r="AI119" i="5"/>
  <c r="AM117" i="5"/>
  <c r="AO117" i="5" s="1"/>
  <c r="AP117" i="5" s="1"/>
  <c r="AT117" i="5" s="1"/>
  <c r="D128" i="5" s="1"/>
  <c r="AK118" i="5"/>
  <c r="P171" i="5"/>
  <c r="W171" i="5" s="1"/>
  <c r="X171" i="5" s="1"/>
  <c r="AB170" i="5"/>
  <c r="C170" i="5" s="1"/>
  <c r="AJ144" i="5"/>
  <c r="Q172" i="5"/>
  <c r="Y171" i="5" s="1"/>
  <c r="AA171" i="5" s="1"/>
  <c r="R172" i="5"/>
  <c r="U172" i="5" s="1"/>
  <c r="AK119" i="5" l="1"/>
  <c r="AM118" i="5"/>
  <c r="AO118" i="5" s="1"/>
  <c r="AP118" i="5" s="1"/>
  <c r="AT118" i="5" s="1"/>
  <c r="D129" i="5" s="1"/>
  <c r="AI120" i="5"/>
  <c r="AQ118" i="5"/>
  <c r="AS118" i="5" s="1"/>
  <c r="P172" i="5"/>
  <c r="W172" i="5" s="1"/>
  <c r="X172" i="5" s="1"/>
  <c r="P173" i="5" s="1"/>
  <c r="AB171" i="5"/>
  <c r="C171" i="5" s="1"/>
  <c r="Q173" i="5"/>
  <c r="Y172" i="5" s="1"/>
  <c r="AA172" i="5" s="1"/>
  <c r="R173" i="5"/>
  <c r="U173" i="5" s="1"/>
  <c r="AJ145" i="5"/>
  <c r="AQ119" i="5" l="1"/>
  <c r="AS119" i="5" s="1"/>
  <c r="AI121" i="5"/>
  <c r="AM119" i="5"/>
  <c r="AO119" i="5" s="1"/>
  <c r="AP119" i="5" s="1"/>
  <c r="AT119" i="5" s="1"/>
  <c r="D130" i="5" s="1"/>
  <c r="AK120" i="5"/>
  <c r="AB172" i="5"/>
  <c r="C172" i="5" s="1"/>
  <c r="W173" i="5"/>
  <c r="X173" i="5" s="1"/>
  <c r="R174" i="5"/>
  <c r="U174" i="5" s="1"/>
  <c r="Q174" i="5"/>
  <c r="Y173" i="5" s="1"/>
  <c r="AA173" i="5" s="1"/>
  <c r="AK121" i="5" l="1"/>
  <c r="AM120" i="5"/>
  <c r="AO120" i="5" s="1"/>
  <c r="AP120" i="5" s="1"/>
  <c r="AT120" i="5" s="1"/>
  <c r="D131" i="5" s="1"/>
  <c r="AI122" i="5"/>
  <c r="AQ120" i="5"/>
  <c r="AS120" i="5" s="1"/>
  <c r="P174" i="5"/>
  <c r="W174" i="5" s="1"/>
  <c r="X174" i="5" s="1"/>
  <c r="AB173" i="5"/>
  <c r="C173" i="5" s="1"/>
  <c r="R175" i="5"/>
  <c r="Q175" i="5"/>
  <c r="AJ146" i="5"/>
  <c r="AI123" i="5" l="1"/>
  <c r="AQ121" i="5"/>
  <c r="AS121" i="5" s="1"/>
  <c r="AK122" i="5"/>
  <c r="AM121" i="5"/>
  <c r="AO121" i="5" s="1"/>
  <c r="AP121" i="5" s="1"/>
  <c r="AT121" i="5" s="1"/>
  <c r="D132" i="5" s="1"/>
  <c r="Y174" i="5"/>
  <c r="AA174" i="5" s="1"/>
  <c r="Q176" i="5"/>
  <c r="U175" i="5"/>
  <c r="S176" i="5" s="1"/>
  <c r="R176" i="5"/>
  <c r="R177" i="5" s="1"/>
  <c r="R178" i="5" s="1"/>
  <c r="R179" i="5" s="1"/>
  <c r="R180" i="5" s="1"/>
  <c r="R181" i="5" s="1"/>
  <c r="R182" i="5" s="1"/>
  <c r="R183" i="5" s="1"/>
  <c r="R184" i="5" s="1"/>
  <c r="R185" i="5" s="1"/>
  <c r="R186" i="5" s="1"/>
  <c r="R187" i="5" s="1"/>
  <c r="R188" i="5" s="1"/>
  <c r="R189" i="5" s="1"/>
  <c r="R190" i="5" s="1"/>
  <c r="R191" i="5" s="1"/>
  <c r="R192" i="5" s="1"/>
  <c r="R193" i="5" s="1"/>
  <c r="R194" i="5" s="1"/>
  <c r="R195" i="5" s="1"/>
  <c r="R196" i="5" s="1"/>
  <c r="R197" i="5" s="1"/>
  <c r="R198" i="5" s="1"/>
  <c r="R199" i="5" s="1"/>
  <c r="R200" i="5" s="1"/>
  <c r="R201" i="5" s="1"/>
  <c r="R202" i="5" s="1"/>
  <c r="R203" i="5" s="1"/>
  <c r="R204" i="5" s="1"/>
  <c r="R205" i="5" s="1"/>
  <c r="R206" i="5" s="1"/>
  <c r="R207" i="5" s="1"/>
  <c r="R208" i="5" s="1"/>
  <c r="R209" i="5" s="1"/>
  <c r="R210" i="5" s="1"/>
  <c r="R211" i="5" s="1"/>
  <c r="R212" i="5" s="1"/>
  <c r="P175" i="5"/>
  <c r="AB174" i="5"/>
  <c r="C174" i="5" s="1"/>
  <c r="AM122" i="5" l="1"/>
  <c r="AO122" i="5" s="1"/>
  <c r="AP122" i="5" s="1"/>
  <c r="AT122" i="5" s="1"/>
  <c r="D133" i="5" s="1"/>
  <c r="AK123" i="5"/>
  <c r="AI124" i="5"/>
  <c r="AQ122" i="5"/>
  <c r="AS122" i="5" s="1"/>
  <c r="Q177" i="5"/>
  <c r="Y175" i="5"/>
  <c r="AA175" i="5" s="1"/>
  <c r="W175" i="5"/>
  <c r="X175" i="5" s="1"/>
  <c r="AB175" i="5" s="1"/>
  <c r="C175" i="5" s="1"/>
  <c r="C19" i="5" s="1"/>
  <c r="P176" i="5"/>
  <c r="P177" i="5" s="1"/>
  <c r="P178" i="5" s="1"/>
  <c r="P179" i="5" s="1"/>
  <c r="P180" i="5" s="1"/>
  <c r="P181" i="5" s="1"/>
  <c r="P182" i="5" s="1"/>
  <c r="P183" i="5" s="1"/>
  <c r="P184" i="5" s="1"/>
  <c r="P185" i="5" s="1"/>
  <c r="P186" i="5" s="1"/>
  <c r="P187" i="5" s="1"/>
  <c r="P188" i="5" s="1"/>
  <c r="P189" i="5" s="1"/>
  <c r="P190" i="5" s="1"/>
  <c r="P191" i="5" s="1"/>
  <c r="P192" i="5" s="1"/>
  <c r="P193" i="5" s="1"/>
  <c r="P194" i="5" s="1"/>
  <c r="P195" i="5" s="1"/>
  <c r="P196" i="5" s="1"/>
  <c r="P197" i="5" s="1"/>
  <c r="P198" i="5" s="1"/>
  <c r="P199" i="5" s="1"/>
  <c r="P200" i="5" s="1"/>
  <c r="P201" i="5" s="1"/>
  <c r="P202" i="5" s="1"/>
  <c r="P203" i="5" s="1"/>
  <c r="P204" i="5" s="1"/>
  <c r="P205" i="5" s="1"/>
  <c r="P206" i="5" s="1"/>
  <c r="P207" i="5" s="1"/>
  <c r="P208" i="5" s="1"/>
  <c r="P209" i="5" s="1"/>
  <c r="P210" i="5" s="1"/>
  <c r="P211" i="5" s="1"/>
  <c r="P212" i="5" s="1"/>
  <c r="U176" i="5"/>
  <c r="S177" i="5"/>
  <c r="AJ147" i="5"/>
  <c r="AQ123" i="5" l="1"/>
  <c r="AS123" i="5" s="1"/>
  <c r="AI125" i="5"/>
  <c r="AM123" i="5"/>
  <c r="AO123" i="5" s="1"/>
  <c r="AP123" i="5" s="1"/>
  <c r="AT123" i="5" s="1"/>
  <c r="D134" i="5" s="1"/>
  <c r="AK124" i="5"/>
  <c r="C4" i="5"/>
  <c r="W176" i="5"/>
  <c r="X176" i="5" s="1"/>
  <c r="AB176" i="5" s="1"/>
  <c r="C176" i="5" s="1"/>
  <c r="Q178" i="5"/>
  <c r="Y176" i="5"/>
  <c r="AA176" i="5" s="1"/>
  <c r="U177" i="5"/>
  <c r="W177" i="5" s="1"/>
  <c r="X177" i="5" s="1"/>
  <c r="S178" i="5"/>
  <c r="AJ148" i="5"/>
  <c r="AK125" i="5" l="1"/>
  <c r="AM124" i="5"/>
  <c r="AO124" i="5" s="1"/>
  <c r="AP124" i="5" s="1"/>
  <c r="AT124" i="5" s="1"/>
  <c r="D135" i="5" s="1"/>
  <c r="AQ124" i="5"/>
  <c r="AS124" i="5" s="1"/>
  <c r="AI126" i="5"/>
  <c r="AB177" i="5"/>
  <c r="C177" i="5" s="1"/>
  <c r="Q179" i="5"/>
  <c r="Y177" i="5"/>
  <c r="AA177" i="5" s="1"/>
  <c r="U178" i="5"/>
  <c r="S179" i="5"/>
  <c r="AJ149" i="5"/>
  <c r="AQ125" i="5" l="1"/>
  <c r="AS125" i="5" s="1"/>
  <c r="AI127" i="5"/>
  <c r="AK126" i="5"/>
  <c r="AM125" i="5"/>
  <c r="AO125" i="5" s="1"/>
  <c r="AP125" i="5" s="1"/>
  <c r="AT125" i="5" s="1"/>
  <c r="D136" i="5" s="1"/>
  <c r="Q180" i="5"/>
  <c r="Y178" i="5"/>
  <c r="AA178" i="5" s="1"/>
  <c r="U179" i="5"/>
  <c r="W179" i="5" s="1"/>
  <c r="X179" i="5" s="1"/>
  <c r="S180" i="5"/>
  <c r="W178" i="5"/>
  <c r="X178" i="5" s="1"/>
  <c r="AK127" i="5" l="1"/>
  <c r="AM127" i="5" s="1"/>
  <c r="AM126" i="5"/>
  <c r="AO126" i="5" s="1"/>
  <c r="AP126" i="5" s="1"/>
  <c r="AT126" i="5" s="1"/>
  <c r="D137" i="5" s="1"/>
  <c r="AQ126" i="5"/>
  <c r="AS126" i="5" s="1"/>
  <c r="AI128" i="5"/>
  <c r="AB179" i="5"/>
  <c r="C179" i="5" s="1"/>
  <c r="Q181" i="5"/>
  <c r="Y179" i="5"/>
  <c r="AA179" i="5" s="1"/>
  <c r="AB178" i="5"/>
  <c r="C178" i="5" s="1"/>
  <c r="U180" i="5"/>
  <c r="W180" i="5" s="1"/>
  <c r="X180" i="5" s="1"/>
  <c r="S181" i="5"/>
  <c r="AJ150" i="5"/>
  <c r="AQ127" i="5" l="1"/>
  <c r="AS127" i="5" s="1"/>
  <c r="AI129" i="5"/>
  <c r="AK128" i="5"/>
  <c r="AO127" i="5"/>
  <c r="AP127" i="5" s="1"/>
  <c r="AT127" i="5" s="1"/>
  <c r="D138" i="5" s="1"/>
  <c r="AB180" i="5"/>
  <c r="C180" i="5" s="1"/>
  <c r="Q182" i="5"/>
  <c r="Y180" i="5"/>
  <c r="AA180" i="5" s="1"/>
  <c r="U181" i="5"/>
  <c r="S182" i="5"/>
  <c r="AK129" i="5" l="1"/>
  <c r="AM128" i="5"/>
  <c r="AO128" i="5" s="1"/>
  <c r="AP128" i="5" s="1"/>
  <c r="AT128" i="5" s="1"/>
  <c r="D139" i="5" s="1"/>
  <c r="D16" i="5" s="1"/>
  <c r="E16" i="5" s="1"/>
  <c r="AQ128" i="5"/>
  <c r="AS128" i="5" s="1"/>
  <c r="AI130" i="5"/>
  <c r="Q183" i="5"/>
  <c r="Y181" i="5"/>
  <c r="AA181" i="5" s="1"/>
  <c r="U182" i="5"/>
  <c r="W182" i="5" s="1"/>
  <c r="X182" i="5" s="1"/>
  <c r="S183" i="5"/>
  <c r="W181" i="5"/>
  <c r="X181" i="5" s="1"/>
  <c r="AJ151" i="5"/>
  <c r="AQ129" i="5" l="1"/>
  <c r="AS129" i="5" s="1"/>
  <c r="AI131" i="5"/>
  <c r="AM129" i="5"/>
  <c r="AO129" i="5" s="1"/>
  <c r="AP129" i="5" s="1"/>
  <c r="AT129" i="5" s="1"/>
  <c r="D140" i="5" s="1"/>
  <c r="AK130" i="5"/>
  <c r="AB182" i="5"/>
  <c r="C182" i="5" s="1"/>
  <c r="Q184" i="5"/>
  <c r="Y182" i="5"/>
  <c r="AA182" i="5" s="1"/>
  <c r="AB181" i="5"/>
  <c r="C181" i="5" s="1"/>
  <c r="S184" i="5"/>
  <c r="U183" i="5"/>
  <c r="W183" i="5" s="1"/>
  <c r="X183" i="5" s="1"/>
  <c r="AM130" i="5" l="1"/>
  <c r="AO130" i="5" s="1"/>
  <c r="AP130" i="5" s="1"/>
  <c r="AT130" i="5" s="1"/>
  <c r="D141" i="5" s="1"/>
  <c r="AK131" i="5"/>
  <c r="AI132" i="5"/>
  <c r="AQ130" i="5"/>
  <c r="AS130" i="5" s="1"/>
  <c r="AB183" i="5"/>
  <c r="C183" i="5" s="1"/>
  <c r="Q185" i="5"/>
  <c r="Y183" i="5"/>
  <c r="AA183" i="5" s="1"/>
  <c r="U184" i="5"/>
  <c r="W184" i="5" s="1"/>
  <c r="X184" i="5" s="1"/>
  <c r="S185" i="5"/>
  <c r="AQ131" i="5" l="1"/>
  <c r="AS131" i="5" s="1"/>
  <c r="AI133" i="5"/>
  <c r="AM131" i="5"/>
  <c r="AO131" i="5" s="1"/>
  <c r="AP131" i="5" s="1"/>
  <c r="AT131" i="5" s="1"/>
  <c r="D142" i="5" s="1"/>
  <c r="AK132" i="5"/>
  <c r="AB184" i="5"/>
  <c r="C184" i="5" s="1"/>
  <c r="Q186" i="5"/>
  <c r="Y184" i="5"/>
  <c r="AA184" i="5" s="1"/>
  <c r="U185" i="5"/>
  <c r="W185" i="5" s="1"/>
  <c r="X185" i="5" s="1"/>
  <c r="S186" i="5"/>
  <c r="AI134" i="5" l="1"/>
  <c r="AQ132" i="5"/>
  <c r="AS132" i="5" s="1"/>
  <c r="AK133" i="5"/>
  <c r="AM132" i="5"/>
  <c r="AO132" i="5" s="1"/>
  <c r="AP132" i="5" s="1"/>
  <c r="AT132" i="5" s="1"/>
  <c r="D143" i="5" s="1"/>
  <c r="AB185" i="5"/>
  <c r="C185" i="5" s="1"/>
  <c r="Q187" i="5"/>
  <c r="Y185" i="5"/>
  <c r="AA185" i="5" s="1"/>
  <c r="U186" i="5"/>
  <c r="W186" i="5" s="1"/>
  <c r="X186" i="5" s="1"/>
  <c r="S187" i="5"/>
  <c r="U187" i="5" s="1"/>
  <c r="AK134" i="5" l="1"/>
  <c r="AM133" i="5"/>
  <c r="AO133" i="5" s="1"/>
  <c r="AP133" i="5" s="1"/>
  <c r="AT133" i="5" s="1"/>
  <c r="D144" i="5" s="1"/>
  <c r="AI135" i="5"/>
  <c r="AQ133" i="5"/>
  <c r="AS133" i="5" s="1"/>
  <c r="AB186" i="5"/>
  <c r="C186" i="5" s="1"/>
  <c r="Q188" i="5"/>
  <c r="Y186" i="5"/>
  <c r="AA186" i="5" s="1"/>
  <c r="W187" i="5"/>
  <c r="X187" i="5" s="1"/>
  <c r="S188" i="5"/>
  <c r="AI136" i="5" l="1"/>
  <c r="AQ134" i="5"/>
  <c r="AS134" i="5" s="1"/>
  <c r="AK135" i="5"/>
  <c r="AM134" i="5"/>
  <c r="AO134" i="5" s="1"/>
  <c r="AP134" i="5" s="1"/>
  <c r="AT134" i="5" s="1"/>
  <c r="D145" i="5" s="1"/>
  <c r="AB187" i="5"/>
  <c r="C187" i="5" s="1"/>
  <c r="C20" i="5" s="1"/>
  <c r="Q189" i="5"/>
  <c r="Y187" i="5"/>
  <c r="AA187" i="5" s="1"/>
  <c r="U188" i="5"/>
  <c r="W188" i="5" s="1"/>
  <c r="X188" i="5" s="1"/>
  <c r="S189" i="5"/>
  <c r="AM135" i="5" l="1"/>
  <c r="AO135" i="5" s="1"/>
  <c r="AP135" i="5" s="1"/>
  <c r="AT135" i="5" s="1"/>
  <c r="D146" i="5" s="1"/>
  <c r="AK136" i="5"/>
  <c r="AQ135" i="5"/>
  <c r="AS135" i="5" s="1"/>
  <c r="AI137" i="5"/>
  <c r="AB188" i="5"/>
  <c r="C188" i="5" s="1"/>
  <c r="Q190" i="5"/>
  <c r="Y188" i="5"/>
  <c r="AA188" i="5" s="1"/>
  <c r="U189" i="5"/>
  <c r="W189" i="5" s="1"/>
  <c r="X189" i="5" s="1"/>
  <c r="S190" i="5"/>
  <c r="AQ136" i="5" l="1"/>
  <c r="AS136" i="5" s="1"/>
  <c r="AI138" i="5"/>
  <c r="AM136" i="5"/>
  <c r="AO136" i="5" s="1"/>
  <c r="AP136" i="5" s="1"/>
  <c r="AT136" i="5" s="1"/>
  <c r="D147" i="5" s="1"/>
  <c r="AK137" i="5"/>
  <c r="AB189" i="5"/>
  <c r="C189" i="5" s="1"/>
  <c r="Q191" i="5"/>
  <c r="Y189" i="5"/>
  <c r="AA189" i="5" s="1"/>
  <c r="U190" i="5"/>
  <c r="W190" i="5" s="1"/>
  <c r="X190" i="5" s="1"/>
  <c r="S191" i="5"/>
  <c r="AK138" i="5" l="1"/>
  <c r="AM137" i="5"/>
  <c r="AO137" i="5" s="1"/>
  <c r="AP137" i="5" s="1"/>
  <c r="AT137" i="5" s="1"/>
  <c r="D148" i="5" s="1"/>
  <c r="AQ137" i="5"/>
  <c r="AS137" i="5" s="1"/>
  <c r="AI139" i="5"/>
  <c r="AB190" i="5"/>
  <c r="C190" i="5" s="1"/>
  <c r="Q192" i="5"/>
  <c r="Y190" i="5"/>
  <c r="AA190" i="5" s="1"/>
  <c r="S192" i="5"/>
  <c r="U191" i="5"/>
  <c r="W191" i="5" s="1"/>
  <c r="X191" i="5" s="1"/>
  <c r="AQ138" i="5" l="1"/>
  <c r="AS138" i="5" s="1"/>
  <c r="AI140" i="5"/>
  <c r="AK139" i="5"/>
  <c r="AM139" i="5" s="1"/>
  <c r="AM138" i="5"/>
  <c r="AO138" i="5" s="1"/>
  <c r="AP138" i="5" s="1"/>
  <c r="AT138" i="5" s="1"/>
  <c r="AO151" i="5"/>
  <c r="AB191" i="5"/>
  <c r="C191" i="5" s="1"/>
  <c r="Q193" i="5"/>
  <c r="Y191" i="5"/>
  <c r="AA191" i="5" s="1"/>
  <c r="U192" i="5"/>
  <c r="W192" i="5" s="1"/>
  <c r="X192" i="5" s="1"/>
  <c r="S193" i="5"/>
  <c r="D149" i="5" l="1"/>
  <c r="AK140" i="5"/>
  <c r="AO139" i="5"/>
  <c r="AI141" i="5"/>
  <c r="AQ139" i="5"/>
  <c r="AS139" i="5" s="1"/>
  <c r="AB192" i="5"/>
  <c r="C192" i="5" s="1"/>
  <c r="Q194" i="5"/>
  <c r="Y192" i="5"/>
  <c r="AA192" i="5" s="1"/>
  <c r="U193" i="5"/>
  <c r="S194" i="5"/>
  <c r="AP139" i="5" l="1"/>
  <c r="AT139" i="5" s="1"/>
  <c r="D150" i="5" s="1"/>
  <c r="AI142" i="5"/>
  <c r="AQ140" i="5"/>
  <c r="AS140" i="5" s="1"/>
  <c r="AM140" i="5"/>
  <c r="AO140" i="5" s="1"/>
  <c r="AP140" i="5" s="1"/>
  <c r="AT140" i="5" s="1"/>
  <c r="AK141" i="5"/>
  <c r="Q195" i="5"/>
  <c r="Y193" i="5"/>
  <c r="AA193" i="5" s="1"/>
  <c r="U194" i="5"/>
  <c r="W194" i="5" s="1"/>
  <c r="X194" i="5" s="1"/>
  <c r="S195" i="5"/>
  <c r="W193" i="5"/>
  <c r="X193" i="5" s="1"/>
  <c r="D151" i="5" l="1"/>
  <c r="D17" i="5" s="1"/>
  <c r="E17" i="5" s="1"/>
  <c r="AK142" i="5"/>
  <c r="AM141" i="5"/>
  <c r="AO141" i="5" s="1"/>
  <c r="AP141" i="5" s="1"/>
  <c r="AT141" i="5" s="1"/>
  <c r="D152" i="5" s="1"/>
  <c r="AQ141" i="5"/>
  <c r="AS141" i="5" s="1"/>
  <c r="AI143" i="5"/>
  <c r="AB194" i="5"/>
  <c r="C194" i="5" s="1"/>
  <c r="Q196" i="5"/>
  <c r="Y194" i="5"/>
  <c r="AA194" i="5" s="1"/>
  <c r="AB193" i="5"/>
  <c r="C193" i="5" s="1"/>
  <c r="U195" i="5"/>
  <c r="S196" i="5"/>
  <c r="AQ142" i="5" l="1"/>
  <c r="AS142" i="5" s="1"/>
  <c r="AI144" i="5"/>
  <c r="AK143" i="5"/>
  <c r="AM142" i="5"/>
  <c r="AO142" i="5" s="1"/>
  <c r="AP142" i="5" s="1"/>
  <c r="AT142" i="5" s="1"/>
  <c r="D153" i="5" s="1"/>
  <c r="Q197" i="5"/>
  <c r="Y195" i="5"/>
  <c r="AA195" i="5" s="1"/>
  <c r="U196" i="5"/>
  <c r="W196" i="5" s="1"/>
  <c r="X196" i="5" s="1"/>
  <c r="S197" i="5"/>
  <c r="W195" i="5"/>
  <c r="X195" i="5" s="1"/>
  <c r="AM143" i="5" l="1"/>
  <c r="AO143" i="5" s="1"/>
  <c r="AP143" i="5" s="1"/>
  <c r="AT143" i="5" s="1"/>
  <c r="D154" i="5" s="1"/>
  <c r="AK144" i="5"/>
  <c r="AQ143" i="5"/>
  <c r="AS143" i="5" s="1"/>
  <c r="AI145" i="5"/>
  <c r="AB196" i="5"/>
  <c r="C196" i="5" s="1"/>
  <c r="Q198" i="5"/>
  <c r="Y196" i="5"/>
  <c r="AA196" i="5" s="1"/>
  <c r="AB195" i="5"/>
  <c r="C195" i="5" s="1"/>
  <c r="U197" i="5"/>
  <c r="S198" i="5"/>
  <c r="AI146" i="5" l="1"/>
  <c r="AQ144" i="5"/>
  <c r="AS144" i="5" s="1"/>
  <c r="AM144" i="5"/>
  <c r="AO144" i="5" s="1"/>
  <c r="AP144" i="5" s="1"/>
  <c r="AT144" i="5" s="1"/>
  <c r="D155" i="5" s="1"/>
  <c r="AK145" i="5"/>
  <c r="Q199" i="5"/>
  <c r="Y197" i="5"/>
  <c r="AA197" i="5" s="1"/>
  <c r="U198" i="5"/>
  <c r="W198" i="5" s="1"/>
  <c r="X198" i="5" s="1"/>
  <c r="S199" i="5"/>
  <c r="U199" i="5" s="1"/>
  <c r="W197" i="5"/>
  <c r="X197" i="5" s="1"/>
  <c r="AK146" i="5" l="1"/>
  <c r="AM145" i="5"/>
  <c r="AO145" i="5" s="1"/>
  <c r="AP145" i="5" s="1"/>
  <c r="AT145" i="5" s="1"/>
  <c r="D156" i="5" s="1"/>
  <c r="AI147" i="5"/>
  <c r="AQ145" i="5"/>
  <c r="AS145" i="5" s="1"/>
  <c r="AB198" i="5"/>
  <c r="C198" i="5" s="1"/>
  <c r="Q200" i="5"/>
  <c r="Y198" i="5"/>
  <c r="AA198" i="5" s="1"/>
  <c r="AB197" i="5"/>
  <c r="C197" i="5" s="1"/>
  <c r="W199" i="5"/>
  <c r="X199" i="5" s="1"/>
  <c r="S200" i="5"/>
  <c r="AI148" i="5" l="1"/>
  <c r="AQ146" i="5"/>
  <c r="AS146" i="5" s="1"/>
  <c r="AK147" i="5"/>
  <c r="AM146" i="5"/>
  <c r="AO146" i="5" s="1"/>
  <c r="AP146" i="5" s="1"/>
  <c r="AT146" i="5" s="1"/>
  <c r="D157" i="5" s="1"/>
  <c r="AB199" i="5"/>
  <c r="C199" i="5" s="1"/>
  <c r="C21" i="5" s="1"/>
  <c r="Q201" i="5"/>
  <c r="Y199" i="5"/>
  <c r="AA199" i="5" s="1"/>
  <c r="U200" i="5"/>
  <c r="W200" i="5" s="1"/>
  <c r="X200" i="5" s="1"/>
  <c r="S201" i="5"/>
  <c r="AM147" i="5" l="1"/>
  <c r="AO147" i="5" s="1"/>
  <c r="AP147" i="5" s="1"/>
  <c r="AT147" i="5" s="1"/>
  <c r="D158" i="5" s="1"/>
  <c r="AK148" i="5"/>
  <c r="AQ147" i="5"/>
  <c r="AS147" i="5" s="1"/>
  <c r="AI149" i="5"/>
  <c r="AB200" i="5"/>
  <c r="C200" i="5" s="1"/>
  <c r="Q202" i="5"/>
  <c r="Y200" i="5"/>
  <c r="AA200" i="5" s="1"/>
  <c r="U201" i="5"/>
  <c r="W201" i="5" s="1"/>
  <c r="X201" i="5" s="1"/>
  <c r="S202" i="5"/>
  <c r="AQ148" i="5" l="1"/>
  <c r="AS148" i="5" s="1"/>
  <c r="AI150" i="5"/>
  <c r="AK149" i="5"/>
  <c r="AM148" i="5"/>
  <c r="AO148" i="5" s="1"/>
  <c r="AP148" i="5" s="1"/>
  <c r="AT148" i="5" s="1"/>
  <c r="D159" i="5" s="1"/>
  <c r="AB201" i="5"/>
  <c r="C201" i="5" s="1"/>
  <c r="Q203" i="5"/>
  <c r="Y201" i="5"/>
  <c r="AA201" i="5" s="1"/>
  <c r="U202" i="5"/>
  <c r="W202" i="5" s="1"/>
  <c r="X202" i="5" s="1"/>
  <c r="S203" i="5"/>
  <c r="AK150" i="5" l="1"/>
  <c r="AM149" i="5"/>
  <c r="AO149" i="5" s="1"/>
  <c r="AP149" i="5" s="1"/>
  <c r="AT149" i="5" s="1"/>
  <c r="D160" i="5" s="1"/>
  <c r="AI151" i="5"/>
  <c r="AQ150" i="5" s="1"/>
  <c r="AQ149" i="5"/>
  <c r="AS149" i="5" s="1"/>
  <c r="AB202" i="5"/>
  <c r="C202" i="5" s="1"/>
  <c r="Q204" i="5"/>
  <c r="Y202" i="5"/>
  <c r="AA202" i="5" s="1"/>
  <c r="U203" i="5"/>
  <c r="W203" i="5" s="1"/>
  <c r="X203" i="5" s="1"/>
  <c r="S204" i="5"/>
  <c r="AS150" i="5" l="1"/>
  <c r="AM150" i="5"/>
  <c r="AO150" i="5" s="1"/>
  <c r="AP150" i="5" s="1"/>
  <c r="AT150" i="5" s="1"/>
  <c r="D161" i="5" s="1"/>
  <c r="AK151" i="5"/>
  <c r="AM151" i="5" s="1"/>
  <c r="AP151" i="5" s="1"/>
  <c r="AH152" i="5" s="1"/>
  <c r="AB203" i="5"/>
  <c r="C203" i="5" s="1"/>
  <c r="Q205" i="5"/>
  <c r="Y203" i="5"/>
  <c r="AA203" i="5" s="1"/>
  <c r="U204" i="5"/>
  <c r="W204" i="5" s="1"/>
  <c r="X204" i="5" s="1"/>
  <c r="S205" i="5"/>
  <c r="AI152" i="5" l="1"/>
  <c r="AH153" i="5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164" i="5" s="1"/>
  <c r="AH165" i="5" s="1"/>
  <c r="AH166" i="5" s="1"/>
  <c r="AH167" i="5" s="1"/>
  <c r="AH168" i="5" s="1"/>
  <c r="AH169" i="5" s="1"/>
  <c r="AH170" i="5" s="1"/>
  <c r="AH171" i="5" s="1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AH182" i="5" s="1"/>
  <c r="AH183" i="5" s="1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4" i="5" s="1"/>
  <c r="AH195" i="5" s="1"/>
  <c r="AH196" i="5" s="1"/>
  <c r="AH197" i="5" s="1"/>
  <c r="AH198" i="5" s="1"/>
  <c r="AH199" i="5" s="1"/>
  <c r="AH200" i="5" s="1"/>
  <c r="AH201" i="5" s="1"/>
  <c r="AH202" i="5" s="1"/>
  <c r="AH203" i="5" s="1"/>
  <c r="AH204" i="5" s="1"/>
  <c r="AH205" i="5" s="1"/>
  <c r="AH206" i="5" s="1"/>
  <c r="AH207" i="5" s="1"/>
  <c r="AH208" i="5" s="1"/>
  <c r="AH209" i="5" s="1"/>
  <c r="AH210" i="5" s="1"/>
  <c r="AH211" i="5" s="1"/>
  <c r="AH212" i="5" s="1"/>
  <c r="AJ152" i="5"/>
  <c r="AT151" i="5"/>
  <c r="AB204" i="5"/>
  <c r="C204" i="5" s="1"/>
  <c r="Q206" i="5"/>
  <c r="Y204" i="5"/>
  <c r="AA204" i="5" s="1"/>
  <c r="U205" i="5"/>
  <c r="W205" i="5" s="1"/>
  <c r="X205" i="5" s="1"/>
  <c r="S206" i="5"/>
  <c r="D162" i="5" l="1"/>
  <c r="AK152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J164" i="5" s="1"/>
  <c r="AJ165" i="5" s="1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AJ176" i="5" s="1"/>
  <c r="AJ177" i="5" s="1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AJ188" i="5" s="1"/>
  <c r="AJ189" i="5" s="1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AJ200" i="5" s="1"/>
  <c r="AJ201" i="5" s="1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AJ212" i="5" s="1"/>
  <c r="AQ151" i="5"/>
  <c r="AS151" i="5" s="1"/>
  <c r="AI153" i="5"/>
  <c r="AB205" i="5"/>
  <c r="C205" i="5" s="1"/>
  <c r="Q207" i="5"/>
  <c r="Y205" i="5"/>
  <c r="AA205" i="5" s="1"/>
  <c r="U206" i="5"/>
  <c r="W206" i="5" s="1"/>
  <c r="X206" i="5" s="1"/>
  <c r="S207" i="5"/>
  <c r="AI154" i="5" l="1"/>
  <c r="AQ152" i="5"/>
  <c r="AS152" i="5" s="1"/>
  <c r="AK153" i="5"/>
  <c r="AM152" i="5"/>
  <c r="AO152" i="5" s="1"/>
  <c r="AP152" i="5" s="1"/>
  <c r="AT152" i="5" s="1"/>
  <c r="D163" i="5" s="1"/>
  <c r="D18" i="5" s="1"/>
  <c r="E18" i="5" s="1"/>
  <c r="AB206" i="5"/>
  <c r="C206" i="5" s="1"/>
  <c r="Q208" i="5"/>
  <c r="Y206" i="5"/>
  <c r="AA206" i="5" s="1"/>
  <c r="U207" i="5"/>
  <c r="W207" i="5" s="1"/>
  <c r="X207" i="5" s="1"/>
  <c r="S208" i="5"/>
  <c r="AK154" i="5" l="1"/>
  <c r="AM153" i="5"/>
  <c r="AO153" i="5" s="1"/>
  <c r="AP153" i="5" s="1"/>
  <c r="AT153" i="5" s="1"/>
  <c r="D164" i="5" s="1"/>
  <c r="AI155" i="5"/>
  <c r="AQ153" i="5"/>
  <c r="AS153" i="5" s="1"/>
  <c r="AB207" i="5"/>
  <c r="C207" i="5" s="1"/>
  <c r="Q209" i="5"/>
  <c r="Y207" i="5"/>
  <c r="AA207" i="5" s="1"/>
  <c r="U208" i="5"/>
  <c r="W208" i="5" s="1"/>
  <c r="X208" i="5" s="1"/>
  <c r="S209" i="5"/>
  <c r="AI156" i="5" l="1"/>
  <c r="AQ154" i="5"/>
  <c r="AS154" i="5" s="1"/>
  <c r="AK155" i="5"/>
  <c r="AM154" i="5"/>
  <c r="AO154" i="5" s="1"/>
  <c r="AP154" i="5" s="1"/>
  <c r="AT154" i="5" s="1"/>
  <c r="D165" i="5" s="1"/>
  <c r="AB208" i="5"/>
  <c r="C208" i="5" s="1"/>
  <c r="Q210" i="5"/>
  <c r="Y208" i="5"/>
  <c r="AA208" i="5" s="1"/>
  <c r="S210" i="5"/>
  <c r="U209" i="5"/>
  <c r="W209" i="5" s="1"/>
  <c r="X209" i="5" s="1"/>
  <c r="AK156" i="5" l="1"/>
  <c r="AM155" i="5"/>
  <c r="AO155" i="5" s="1"/>
  <c r="AP155" i="5" s="1"/>
  <c r="AT155" i="5" s="1"/>
  <c r="D166" i="5" s="1"/>
  <c r="AQ155" i="5"/>
  <c r="AS155" i="5" s="1"/>
  <c r="AI157" i="5"/>
  <c r="AB209" i="5"/>
  <c r="C209" i="5" s="1"/>
  <c r="Q211" i="5"/>
  <c r="Y209" i="5"/>
  <c r="AA209" i="5" s="1"/>
  <c r="U210" i="5"/>
  <c r="S211" i="5"/>
  <c r="U211" i="5" s="1"/>
  <c r="AQ156" i="5" l="1"/>
  <c r="AS156" i="5" s="1"/>
  <c r="AI158" i="5"/>
  <c r="AK157" i="5"/>
  <c r="AM156" i="5"/>
  <c r="AO156" i="5" s="1"/>
  <c r="AP156" i="5" s="1"/>
  <c r="AT156" i="5" s="1"/>
  <c r="D167" i="5" s="1"/>
  <c r="Q212" i="5"/>
  <c r="Y211" i="5" s="1"/>
  <c r="Y210" i="5"/>
  <c r="AA210" i="5" s="1"/>
  <c r="W210" i="5"/>
  <c r="X210" i="5" s="1"/>
  <c r="W211" i="5"/>
  <c r="X211" i="5" s="1"/>
  <c r="S212" i="5"/>
  <c r="U212" i="5" s="1"/>
  <c r="W212" i="5" s="1"/>
  <c r="X212" i="5" s="1"/>
  <c r="AM157" i="5" l="1"/>
  <c r="AO157" i="5" s="1"/>
  <c r="AP157" i="5" s="1"/>
  <c r="AT157" i="5" s="1"/>
  <c r="D168" i="5" s="1"/>
  <c r="AK158" i="5"/>
  <c r="AI159" i="5"/>
  <c r="AQ157" i="5"/>
  <c r="AS157" i="5" s="1"/>
  <c r="AA211" i="5"/>
  <c r="AB211" i="5"/>
  <c r="C211" i="5" s="1"/>
  <c r="C22" i="5" s="1"/>
  <c r="AB210" i="5"/>
  <c r="C210" i="5" s="1"/>
  <c r="AI160" i="5" l="1"/>
  <c r="AQ158" i="5"/>
  <c r="AS158" i="5" s="1"/>
  <c r="AK159" i="5"/>
  <c r="AM158" i="5"/>
  <c r="AO158" i="5" s="1"/>
  <c r="AP158" i="5" s="1"/>
  <c r="AT158" i="5" s="1"/>
  <c r="D169" i="5" s="1"/>
  <c r="AA212" i="5"/>
  <c r="AB212" i="5"/>
  <c r="C212" i="5" s="1"/>
  <c r="AM159" i="5" l="1"/>
  <c r="AO159" i="5" s="1"/>
  <c r="AP159" i="5" s="1"/>
  <c r="AT159" i="5" s="1"/>
  <c r="D170" i="5" s="1"/>
  <c r="AK160" i="5"/>
  <c r="AQ159" i="5"/>
  <c r="AS159" i="5" s="1"/>
  <c r="AI161" i="5"/>
  <c r="AQ160" i="5" l="1"/>
  <c r="AS160" i="5" s="1"/>
  <c r="AI162" i="5"/>
  <c r="AM160" i="5"/>
  <c r="AO160" i="5" s="1"/>
  <c r="AP160" i="5" s="1"/>
  <c r="AT160" i="5" s="1"/>
  <c r="D171" i="5" s="1"/>
  <c r="AK161" i="5"/>
  <c r="AM161" i="5" l="1"/>
  <c r="AO161" i="5" s="1"/>
  <c r="AP161" i="5" s="1"/>
  <c r="AT161" i="5" s="1"/>
  <c r="D172" i="5" s="1"/>
  <c r="AK162" i="5"/>
  <c r="AI163" i="5"/>
  <c r="AQ161" i="5"/>
  <c r="AS161" i="5" s="1"/>
  <c r="AI164" i="5" l="1"/>
  <c r="AQ162" i="5"/>
  <c r="AS162" i="5" s="1"/>
  <c r="AK163" i="5"/>
  <c r="AM163" i="5" s="1"/>
  <c r="AM162" i="5"/>
  <c r="AO162" i="5" s="1"/>
  <c r="AP162" i="5" s="1"/>
  <c r="AT162" i="5" s="1"/>
  <c r="D173" i="5" s="1"/>
  <c r="AO163" i="5" l="1"/>
  <c r="AP163" i="5" s="1"/>
  <c r="AT163" i="5" s="1"/>
  <c r="D174" i="5" s="1"/>
  <c r="AK164" i="5"/>
  <c r="AQ163" i="5"/>
  <c r="AS163" i="5" s="1"/>
  <c r="AI165" i="5"/>
  <c r="AQ164" i="5" l="1"/>
  <c r="AS164" i="5" s="1"/>
  <c r="AI166" i="5"/>
  <c r="AM164" i="5"/>
  <c r="AO164" i="5" s="1"/>
  <c r="AP164" i="5" s="1"/>
  <c r="AT164" i="5" s="1"/>
  <c r="D175" i="5" s="1"/>
  <c r="AK165" i="5"/>
  <c r="D4" i="5" l="1"/>
  <c r="D19" i="5"/>
  <c r="E19" i="5" s="1"/>
  <c r="AQ165" i="5"/>
  <c r="AS165" i="5" s="1"/>
  <c r="AI167" i="5"/>
  <c r="AK166" i="5"/>
  <c r="AM165" i="5"/>
  <c r="AO165" i="5" s="1"/>
  <c r="AP165" i="5" s="1"/>
  <c r="AT165" i="5" s="1"/>
  <c r="D176" i="5" s="1"/>
  <c r="AI168" i="5" l="1"/>
  <c r="AQ166" i="5"/>
  <c r="AS166" i="5" s="1"/>
  <c r="AM166" i="5"/>
  <c r="AO166" i="5" s="1"/>
  <c r="AP166" i="5" s="1"/>
  <c r="AT166" i="5" s="1"/>
  <c r="D177" i="5" s="1"/>
  <c r="AK167" i="5"/>
  <c r="AM167" i="5" l="1"/>
  <c r="AO167" i="5" s="1"/>
  <c r="AP167" i="5" s="1"/>
  <c r="AT167" i="5" s="1"/>
  <c r="D178" i="5" s="1"/>
  <c r="AK168" i="5"/>
  <c r="AQ167" i="5"/>
  <c r="AS167" i="5" s="1"/>
  <c r="AI169" i="5"/>
  <c r="AQ168" i="5" l="1"/>
  <c r="AS168" i="5" s="1"/>
  <c r="AI170" i="5"/>
  <c r="AM168" i="5"/>
  <c r="AO168" i="5" s="1"/>
  <c r="AP168" i="5" s="1"/>
  <c r="AT168" i="5" s="1"/>
  <c r="D179" i="5" s="1"/>
  <c r="AK169" i="5"/>
  <c r="AK170" i="5" l="1"/>
  <c r="AM169" i="5"/>
  <c r="AO169" i="5" s="1"/>
  <c r="AP169" i="5" s="1"/>
  <c r="AT169" i="5" s="1"/>
  <c r="D180" i="5" s="1"/>
  <c r="AQ169" i="5"/>
  <c r="AS169" i="5" s="1"/>
  <c r="AI171" i="5"/>
  <c r="AQ170" i="5" l="1"/>
  <c r="AS170" i="5" s="1"/>
  <c r="AI172" i="5"/>
  <c r="AK171" i="5"/>
  <c r="AM170" i="5"/>
  <c r="AO170" i="5" s="1"/>
  <c r="AP170" i="5" s="1"/>
  <c r="AT170" i="5" s="1"/>
  <c r="D181" i="5" s="1"/>
  <c r="AK172" i="5" l="1"/>
  <c r="AM171" i="5"/>
  <c r="AO171" i="5" s="1"/>
  <c r="AP171" i="5" s="1"/>
  <c r="AT171" i="5" s="1"/>
  <c r="D182" i="5" s="1"/>
  <c r="AI173" i="5"/>
  <c r="AQ171" i="5"/>
  <c r="AS171" i="5" s="1"/>
  <c r="AQ172" i="5" l="1"/>
  <c r="AS172" i="5" s="1"/>
  <c r="AI174" i="5"/>
  <c r="AK173" i="5"/>
  <c r="AM172" i="5"/>
  <c r="AO172" i="5" s="1"/>
  <c r="AP172" i="5" s="1"/>
  <c r="AT172" i="5" s="1"/>
  <c r="D183" i="5" s="1"/>
  <c r="AM173" i="5" l="1"/>
  <c r="AO173" i="5" s="1"/>
  <c r="AP173" i="5" s="1"/>
  <c r="AT173" i="5" s="1"/>
  <c r="D184" i="5" s="1"/>
  <c r="AK174" i="5"/>
  <c r="AI175" i="5"/>
  <c r="AQ173" i="5"/>
  <c r="AS173" i="5" s="1"/>
  <c r="AQ174" i="5" l="1"/>
  <c r="AS174" i="5" s="1"/>
  <c r="AI176" i="5"/>
  <c r="AK175" i="5"/>
  <c r="AM175" i="5" s="1"/>
  <c r="AM174" i="5"/>
  <c r="AO174" i="5" s="1"/>
  <c r="AP174" i="5" s="1"/>
  <c r="AT174" i="5" s="1"/>
  <c r="D185" i="5" s="1"/>
  <c r="AO175" i="5" l="1"/>
  <c r="AP175" i="5" s="1"/>
  <c r="AT175" i="5" s="1"/>
  <c r="D186" i="5" s="1"/>
  <c r="AK176" i="5"/>
  <c r="AI177" i="5"/>
  <c r="AQ175" i="5"/>
  <c r="AS175" i="5" s="1"/>
  <c r="AQ176" i="5" l="1"/>
  <c r="AS176" i="5" s="1"/>
  <c r="AI178" i="5"/>
  <c r="AK177" i="5"/>
  <c r="AM176" i="5"/>
  <c r="AO176" i="5" s="1"/>
  <c r="AP176" i="5" s="1"/>
  <c r="AT176" i="5" s="1"/>
  <c r="D187" i="5" s="1"/>
  <c r="D20" i="5" s="1"/>
  <c r="E20" i="5" s="1"/>
  <c r="AK178" i="5" l="1"/>
  <c r="AM177" i="5"/>
  <c r="AO177" i="5" s="1"/>
  <c r="AP177" i="5" s="1"/>
  <c r="AT177" i="5" s="1"/>
  <c r="D188" i="5" s="1"/>
  <c r="AQ177" i="5"/>
  <c r="AS177" i="5" s="1"/>
  <c r="AI179" i="5"/>
  <c r="AQ178" i="5" l="1"/>
  <c r="AS178" i="5" s="1"/>
  <c r="AI180" i="5"/>
  <c r="AM178" i="5"/>
  <c r="AO178" i="5" s="1"/>
  <c r="AP178" i="5" s="1"/>
  <c r="AT178" i="5" s="1"/>
  <c r="D189" i="5" s="1"/>
  <c r="AK179" i="5"/>
  <c r="C23" i="5"/>
  <c r="AK180" i="5" l="1"/>
  <c r="AM179" i="5"/>
  <c r="AO179" i="5" s="1"/>
  <c r="AP179" i="5" s="1"/>
  <c r="AT179" i="5" s="1"/>
  <c r="D190" i="5" s="1"/>
  <c r="AI181" i="5"/>
  <c r="AQ179" i="5"/>
  <c r="AS179" i="5" s="1"/>
  <c r="AI182" i="5" l="1"/>
  <c r="AQ180" i="5"/>
  <c r="AS180" i="5" s="1"/>
  <c r="AM180" i="5"/>
  <c r="AO180" i="5" s="1"/>
  <c r="AP180" i="5" s="1"/>
  <c r="AT180" i="5" s="1"/>
  <c r="D191" i="5" s="1"/>
  <c r="AK181" i="5"/>
  <c r="AM181" i="5" l="1"/>
  <c r="AO181" i="5" s="1"/>
  <c r="AP181" i="5" s="1"/>
  <c r="AT181" i="5" s="1"/>
  <c r="D192" i="5" s="1"/>
  <c r="AK182" i="5"/>
  <c r="AQ181" i="5"/>
  <c r="AS181" i="5" s="1"/>
  <c r="AI183" i="5"/>
  <c r="AQ182" i="5" l="1"/>
  <c r="AS182" i="5" s="1"/>
  <c r="AI184" i="5"/>
  <c r="AM182" i="5"/>
  <c r="AO182" i="5" s="1"/>
  <c r="AP182" i="5" s="1"/>
  <c r="AT182" i="5" s="1"/>
  <c r="D193" i="5" s="1"/>
  <c r="AK183" i="5"/>
  <c r="AK184" i="5" l="1"/>
  <c r="AM183" i="5"/>
  <c r="AO183" i="5" s="1"/>
  <c r="AP183" i="5" s="1"/>
  <c r="AT183" i="5" s="1"/>
  <c r="D194" i="5" s="1"/>
  <c r="AQ183" i="5"/>
  <c r="AS183" i="5" s="1"/>
  <c r="AI185" i="5"/>
  <c r="AQ184" i="5" l="1"/>
  <c r="AS184" i="5" s="1"/>
  <c r="AI186" i="5"/>
  <c r="AK185" i="5"/>
  <c r="AM184" i="5"/>
  <c r="AO184" i="5" s="1"/>
  <c r="AP184" i="5" s="1"/>
  <c r="AT184" i="5" s="1"/>
  <c r="D195" i="5" s="1"/>
  <c r="AK186" i="5" l="1"/>
  <c r="AM185" i="5"/>
  <c r="AO185" i="5" s="1"/>
  <c r="AP185" i="5" s="1"/>
  <c r="AT185" i="5" s="1"/>
  <c r="D196" i="5" s="1"/>
  <c r="AI187" i="5"/>
  <c r="AQ185" i="5"/>
  <c r="AS185" i="5" s="1"/>
  <c r="AI188" i="5" l="1"/>
  <c r="AQ186" i="5"/>
  <c r="AS186" i="5" s="1"/>
  <c r="AM186" i="5"/>
  <c r="AO186" i="5" s="1"/>
  <c r="AP186" i="5" s="1"/>
  <c r="AT186" i="5" s="1"/>
  <c r="D197" i="5" s="1"/>
  <c r="AK187" i="5"/>
  <c r="AM187" i="5" s="1"/>
  <c r="AO187" i="5" l="1"/>
  <c r="AP187" i="5" s="1"/>
  <c r="AT187" i="5" s="1"/>
  <c r="AK188" i="5"/>
  <c r="AQ187" i="5"/>
  <c r="AS187" i="5" s="1"/>
  <c r="AI189" i="5"/>
  <c r="D198" i="5" l="1"/>
  <c r="AQ188" i="5"/>
  <c r="AS188" i="5" s="1"/>
  <c r="AI190" i="5"/>
  <c r="AK189" i="5"/>
  <c r="AM188" i="5"/>
  <c r="AO188" i="5" s="1"/>
  <c r="AP188" i="5" s="1"/>
  <c r="AT188" i="5" s="1"/>
  <c r="D199" i="5" l="1"/>
  <c r="D21" i="5" s="1"/>
  <c r="E21" i="5" s="1"/>
  <c r="AM189" i="5"/>
  <c r="AO189" i="5" s="1"/>
  <c r="AP189" i="5" s="1"/>
  <c r="AT189" i="5" s="1"/>
  <c r="AK190" i="5"/>
  <c r="AI191" i="5"/>
  <c r="AQ189" i="5"/>
  <c r="AS189" i="5" s="1"/>
  <c r="D200" i="5" l="1"/>
  <c r="AQ190" i="5"/>
  <c r="AS190" i="5" s="1"/>
  <c r="AI192" i="5"/>
  <c r="AK191" i="5"/>
  <c r="AM190" i="5"/>
  <c r="AO190" i="5" s="1"/>
  <c r="AP190" i="5" s="1"/>
  <c r="AT190" i="5" s="1"/>
  <c r="D201" i="5" l="1"/>
  <c r="AM191" i="5"/>
  <c r="AO191" i="5" s="1"/>
  <c r="AP191" i="5" s="1"/>
  <c r="AT191" i="5" s="1"/>
  <c r="AK192" i="5"/>
  <c r="AI193" i="5"/>
  <c r="AQ191" i="5"/>
  <c r="AS191" i="5" s="1"/>
  <c r="D202" i="5" l="1"/>
  <c r="AI194" i="5"/>
  <c r="AQ192" i="5"/>
  <c r="AS192" i="5" s="1"/>
  <c r="AM192" i="5"/>
  <c r="AO192" i="5" s="1"/>
  <c r="AP192" i="5" s="1"/>
  <c r="AT192" i="5" s="1"/>
  <c r="AK193" i="5"/>
  <c r="D203" i="5" l="1"/>
  <c r="AM193" i="5"/>
  <c r="AO193" i="5" s="1"/>
  <c r="AP193" i="5" s="1"/>
  <c r="AT193" i="5" s="1"/>
  <c r="AK194" i="5"/>
  <c r="AQ193" i="5"/>
  <c r="AS193" i="5" s="1"/>
  <c r="AI195" i="5"/>
  <c r="D204" i="5" l="1"/>
  <c r="AQ194" i="5"/>
  <c r="AS194" i="5" s="1"/>
  <c r="AI196" i="5"/>
  <c r="AK195" i="5"/>
  <c r="AM194" i="5"/>
  <c r="AO194" i="5" s="1"/>
  <c r="AP194" i="5" s="1"/>
  <c r="AT194" i="5" s="1"/>
  <c r="D205" i="5" l="1"/>
  <c r="AQ195" i="5"/>
  <c r="AS195" i="5" s="1"/>
  <c r="AI197" i="5"/>
  <c r="AM195" i="5"/>
  <c r="AO195" i="5" s="1"/>
  <c r="AP195" i="5" s="1"/>
  <c r="AT195" i="5" s="1"/>
  <c r="AK196" i="5"/>
  <c r="D206" i="5" l="1"/>
  <c r="AK197" i="5"/>
  <c r="AM196" i="5"/>
  <c r="AO196" i="5" s="1"/>
  <c r="AP196" i="5" s="1"/>
  <c r="AT196" i="5" s="1"/>
  <c r="AI198" i="5"/>
  <c r="AQ196" i="5"/>
  <c r="AS196" i="5" s="1"/>
  <c r="D207" i="5" l="1"/>
  <c r="AI199" i="5"/>
  <c r="AQ197" i="5"/>
  <c r="AS197" i="5" s="1"/>
  <c r="AK198" i="5"/>
  <c r="AM197" i="5"/>
  <c r="AO197" i="5" s="1"/>
  <c r="AP197" i="5" s="1"/>
  <c r="AT197" i="5" s="1"/>
  <c r="D208" i="5" l="1"/>
  <c r="AK199" i="5"/>
  <c r="AM199" i="5" s="1"/>
  <c r="AM198" i="5"/>
  <c r="AO198" i="5" s="1"/>
  <c r="AP198" i="5" s="1"/>
  <c r="AT198" i="5" s="1"/>
  <c r="AQ198" i="5"/>
  <c r="AS198" i="5" s="1"/>
  <c r="AI200" i="5"/>
  <c r="D209" i="5" l="1"/>
  <c r="AI201" i="5"/>
  <c r="AQ199" i="5"/>
  <c r="AS199" i="5" s="1"/>
  <c r="AO199" i="5"/>
  <c r="AP199" i="5" s="1"/>
  <c r="AT199" i="5" s="1"/>
  <c r="D210" i="5" s="1"/>
  <c r="AK200" i="5"/>
  <c r="AM200" i="5" l="1"/>
  <c r="AO200" i="5" s="1"/>
  <c r="AP200" i="5" s="1"/>
  <c r="AT200" i="5" s="1"/>
  <c r="D211" i="5" s="1"/>
  <c r="AK201" i="5"/>
  <c r="AQ200" i="5"/>
  <c r="AS200" i="5" s="1"/>
  <c r="AI202" i="5"/>
  <c r="AI203" i="5" l="1"/>
  <c r="AQ201" i="5"/>
  <c r="AS201" i="5" s="1"/>
  <c r="AK202" i="5"/>
  <c r="AM201" i="5"/>
  <c r="AO201" i="5" s="1"/>
  <c r="AP201" i="5" s="1"/>
  <c r="AT201" i="5" s="1"/>
  <c r="D212" i="5" s="1"/>
  <c r="D22" i="5"/>
  <c r="E22" i="5" s="1"/>
  <c r="D23" i="5"/>
  <c r="E23" i="5" s="1"/>
  <c r="AK203" i="5" l="1"/>
  <c r="AM202" i="5"/>
  <c r="AO202" i="5" s="1"/>
  <c r="AP202" i="5" s="1"/>
  <c r="AT202" i="5" s="1"/>
  <c r="AI204" i="5"/>
  <c r="AQ202" i="5"/>
  <c r="AS202" i="5" s="1"/>
  <c r="AI205" i="5" l="1"/>
  <c r="AQ203" i="5"/>
  <c r="AS203" i="5" s="1"/>
  <c r="AM203" i="5"/>
  <c r="AO203" i="5" s="1"/>
  <c r="AP203" i="5" s="1"/>
  <c r="AT203" i="5" s="1"/>
  <c r="AK204" i="5"/>
  <c r="AM204" i="5" l="1"/>
  <c r="AO204" i="5" s="1"/>
  <c r="AP204" i="5" s="1"/>
  <c r="AT204" i="5" s="1"/>
  <c r="AK205" i="5"/>
  <c r="AQ204" i="5"/>
  <c r="AS204" i="5" s="1"/>
  <c r="AI206" i="5"/>
  <c r="AI207" i="5" l="1"/>
  <c r="AQ205" i="5"/>
  <c r="AS205" i="5" s="1"/>
  <c r="AK206" i="5"/>
  <c r="AM205" i="5"/>
  <c r="AO205" i="5" s="1"/>
  <c r="AP205" i="5" s="1"/>
  <c r="AT205" i="5" s="1"/>
  <c r="AK207" i="5" l="1"/>
  <c r="AM206" i="5"/>
  <c r="AO206" i="5" s="1"/>
  <c r="AP206" i="5" s="1"/>
  <c r="AT206" i="5" s="1"/>
  <c r="AI208" i="5"/>
  <c r="AQ206" i="5"/>
  <c r="AS206" i="5" s="1"/>
  <c r="AQ207" i="5" l="1"/>
  <c r="AS207" i="5" s="1"/>
  <c r="AI209" i="5"/>
  <c r="AM207" i="5"/>
  <c r="AO207" i="5" s="1"/>
  <c r="AP207" i="5" s="1"/>
  <c r="AT207" i="5" s="1"/>
  <c r="AK208" i="5"/>
  <c r="AI210" i="5" l="1"/>
  <c r="AQ208" i="5"/>
  <c r="AS208" i="5" s="1"/>
  <c r="AK209" i="5"/>
  <c r="AM208" i="5"/>
  <c r="AO208" i="5" s="1"/>
  <c r="AP208" i="5" s="1"/>
  <c r="AT208" i="5" s="1"/>
  <c r="AM209" i="5" l="1"/>
  <c r="AO209" i="5" s="1"/>
  <c r="AP209" i="5" s="1"/>
  <c r="AT209" i="5" s="1"/>
  <c r="AK210" i="5"/>
  <c r="AI211" i="5"/>
  <c r="AQ209" i="5"/>
  <c r="AS209" i="5" s="1"/>
  <c r="AI212" i="5" l="1"/>
  <c r="AQ211" i="5" s="1"/>
  <c r="AQ210" i="5"/>
  <c r="AS210" i="5" s="1"/>
  <c r="AM210" i="5"/>
  <c r="AO210" i="5" s="1"/>
  <c r="AP210" i="5" s="1"/>
  <c r="AT210" i="5" s="1"/>
  <c r="AK211" i="5"/>
  <c r="AM211" i="5" s="1"/>
  <c r="AS211" i="5" l="1"/>
  <c r="AS212" i="5" s="1"/>
  <c r="AK212" i="5"/>
  <c r="AM212" i="5" s="1"/>
  <c r="AO212" i="5" s="1"/>
  <c r="AP212" i="5" s="1"/>
  <c r="AO211" i="5"/>
  <c r="AP211" i="5" s="1"/>
  <c r="AT211" i="5" s="1"/>
  <c r="AT212" i="5" l="1"/>
</calcChain>
</file>

<file path=xl/sharedStrings.xml><?xml version="1.0" encoding="utf-8"?>
<sst xmlns="http://schemas.openxmlformats.org/spreadsheetml/2006/main" count="197" uniqueCount="90">
  <si>
    <t>Cena zamiany</t>
  </si>
  <si>
    <t>-</t>
  </si>
  <si>
    <t>inflacja</t>
  </si>
  <si>
    <t>rok</t>
  </si>
  <si>
    <t>zapadalność</t>
  </si>
  <si>
    <t>na konto
z końcem 
miesiąca</t>
  </si>
  <si>
    <t>saldo konta
z końcem
miesiąca</t>
  </si>
  <si>
    <t>inflacja dla 
obligacji
indeksowanych</t>
  </si>
  <si>
    <t>miesiąc</t>
  </si>
  <si>
    <t>wartość nominalna</t>
  </si>
  <si>
    <t>podstawa 
kapitalizacji</t>
  </si>
  <si>
    <t>kara za
wcześniejszy
wykup</t>
  </si>
  <si>
    <t>oprocento-
wanie</t>
  </si>
  <si>
    <t>wartość
brutto
koniec  
miesiąca</t>
  </si>
  <si>
    <t>wykup z 
końcem 
miesiąca</t>
  </si>
  <si>
    <t>wynik końcowy
wykup z 
końcem 
miesiąca</t>
  </si>
  <si>
    <t>FV wpłaty
skumulowana inflacja</t>
  </si>
  <si>
    <t>na konto z 
końcem miesiąca
jeśli nie wypłacę!</t>
  </si>
  <si>
    <t>cena zakupu</t>
  </si>
  <si>
    <t>x</t>
  </si>
  <si>
    <t>liczba obligacji</t>
  </si>
  <si>
    <t>skumulowana
inflacja</t>
  </si>
  <si>
    <t>EDO (10-latki)</t>
  </si>
  <si>
    <t>oprocentowanie
konta</t>
  </si>
  <si>
    <t>start</t>
  </si>
  <si>
    <t>Zapadalność
m-c</t>
  </si>
  <si>
    <t>Wypłata
odsetek
co ile mc</t>
  </si>
  <si>
    <t>Kapitalizacja odsetek co  ile miesięcy</t>
  </si>
  <si>
    <t>Koszt
wcześniejszego
wykupu (za szt.)</t>
  </si>
  <si>
    <t>Co ile m-c zmiana oprocentowania</t>
  </si>
  <si>
    <t>Rodzaj Obligacji:</t>
  </si>
  <si>
    <t>Ochrona
wartości 
nominalnej przy wcześniejszym wykupie
(ile miesięcy)</t>
  </si>
  <si>
    <t>pełny okres</t>
  </si>
  <si>
    <t>TOS (3-latki)</t>
  </si>
  <si>
    <t>TOS, obligacje 3 letnie</t>
  </si>
  <si>
    <t>LATA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</si>
  <si>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roku oszczędzania</t>
    </r>
  </si>
  <si>
    <t>Wpłata powiększona o INFLACJĘ</t>
  </si>
  <si>
    <t>wpłata</t>
  </si>
  <si>
    <t>Wartość nominalna obligacji na koniec wybranego miesiąca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</si>
  <si>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</si>
  <si>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WARTOŚCI NOMINALNE OBLIGACJI NA KONIEC MIESIĘCY</t>
  </si>
  <si>
    <t>Tu wpisz liczbę obligacji, które zamierzasz kupić. wartość nominalna jednej obligacji równa się 100 zł.</t>
  </si>
  <si>
    <t>TEN EKRAN SŁUŻY WPISANIU TWOICH ZAŁOŻEŃ - WPISZ JE TYLKO W POLA ZAZNACZONE ŻÓŁTYM KOLOREM</t>
  </si>
  <si>
    <t>Wartość zakupu (1 obligacja = 100 zł)</t>
  </si>
  <si>
    <t>Podatek od zysków kapitałowych (podatek "Belki")</t>
  </si>
  <si>
    <r>
      <t xml:space="preserve">wpisz miesiąc, który Cię interesuje (wpisz numer tego miesiąca np. 40) </t>
    </r>
    <r>
      <rPr>
        <b/>
        <sz val="12"/>
        <color theme="1"/>
        <rFont val="Garamond"/>
        <family val="1"/>
        <charset val="238"/>
      </rPr>
      <t>↓</t>
    </r>
  </si>
  <si>
    <t>"Stare EDO"</t>
  </si>
  <si>
    <t>"Nowe EDO"</t>
  </si>
  <si>
    <t>Nowe EDO</t>
  </si>
  <si>
    <t>Różnica miesięcy</t>
  </si>
  <si>
    <t>start okresu</t>
  </si>
  <si>
    <t>koniec okresu</t>
  </si>
  <si>
    <t>miesiąc oszczędzania</t>
  </si>
  <si>
    <t>EDO nowe</t>
  </si>
  <si>
    <t>TOS (3-latki) PIERWSZE 3 lata</t>
  </si>
  <si>
    <t>TOS (3-latki) DRUGIE 3 lata</t>
  </si>
  <si>
    <t>TOS (3-latki) TRZECIE 3 lata</t>
  </si>
  <si>
    <t>TOS (3-latki) CZWARTE 3 lata</t>
  </si>
  <si>
    <t>INFLACJA</t>
  </si>
  <si>
    <t>Oprocentowanie w pierwszym roku</t>
  </si>
  <si>
    <t xml:space="preserve">MARŻA od 2go roku </t>
  </si>
  <si>
    <t>INFLACJA jaką  zaindeksują się "NOWE EDO"</t>
  </si>
  <si>
    <t>Tu wpisz liczbę obligacji, które kupiłeś wartość nominalna jednej obligacji równa się 100 zł.</t>
  </si>
  <si>
    <t>Kiedy kupiłeś "Stare EDO", podaj miesiąc i rok (np.. mar.2023)</t>
  </si>
  <si>
    <t>Wpłata powiększona o inflację</t>
  </si>
  <si>
    <t>Wpisz miesiąc i rok zakupu obligacji np.. mar.2024</t>
  </si>
  <si>
    <t>PODAJ OPROCENTOWANIE obligacji TOS (3-latkiI)</t>
  </si>
  <si>
    <t xml:space="preserve">Podaj oprocentowanie konta </t>
  </si>
  <si>
    <t>Jest to inflacja za 12 miesięcy kończące się w poniższym miesiącu</t>
  </si>
  <si>
    <t>Pozostałe dane: nieć nie zmieniaj ;)</t>
  </si>
  <si>
    <t>Wskaźnik
indeksacji
obligacji</t>
  </si>
  <si>
    <t>EDO - obligacje 10 letnie tzw. "stare"</t>
  </si>
  <si>
    <t>INFLACJA jaką  zaindeksują się "STARE EDO"</t>
  </si>
  <si>
    <t>Jest to inflacja za 12 miesięcy kończące się w poniższym miesiącu:</t>
  </si>
  <si>
    <t>EDO - obligacje 10 letnie tzw. "nowe"</t>
  </si>
  <si>
    <r>
      <t xml:space="preserve">Oprocentowanie w pierwszym roku </t>
    </r>
    <r>
      <rPr>
        <b/>
        <sz val="12"/>
        <color rgb="FFFF5050"/>
        <rFont val="Calibri  "/>
        <charset val="238"/>
      </rPr>
      <t>po wykupie obligacji</t>
    </r>
  </si>
  <si>
    <t>Konto oszędnościowe</t>
  </si>
  <si>
    <t>KONTO 
OSZCZĘDNOŚCIOWE</t>
  </si>
  <si>
    <r>
      <t xml:space="preserve">MARŻA od 2go roku </t>
    </r>
    <r>
      <rPr>
        <b/>
        <sz val="12"/>
        <color rgb="FFFF0000"/>
        <rFont val="Calibri  "/>
        <charset val="238"/>
      </rPr>
      <t>po wykupie obligacji</t>
    </r>
  </si>
  <si>
    <t>"Stare Obligacje" mają termin 10 lat .Po upływie tego terminu będziesz kupować kolejne EDO - wpisz poniżej Twoje założenia co do warunków. Zadbaj aby to było spójne z innymi nanymi np.. inflacją jaką założysz w 11 stym i kolejnych latach. Te dane maja znacenie dla 11stego i kolejnych lat.</t>
  </si>
  <si>
    <t>Jeśli zamierzasz inwestować w obligacjeTOS (3-latki) przez wiele lat to kupisz obligacje różnych emisji, które będą różnie oprocentowane. Wpisz swoje założenia. Pamiętaj o spójności danych (jeśli np. zakładasz, ze inflacja wyniesie 1% to nie ma co liczyć na oprocentowanie TOS na poziomie np. 6%).</t>
  </si>
  <si>
    <t>Różnica TOS minus EDO</t>
  </si>
  <si>
    <t>Różnica "Stare EDO" minus "Nowe EDO"</t>
  </si>
  <si>
    <t>"Stare" EDO (10-latki)</t>
  </si>
  <si>
    <t xml:space="preserve">Wpisz poziom INFLACJI w kolejnych latach. Tą wartością zaindeksują się obligacje EDO. </t>
  </si>
  <si>
    <t>PODAJ OPROCENTOWANIE E10DO (10-latki)</t>
  </si>
  <si>
    <t>Różnica "Nowe EDO" minus "Stare EDO"</t>
  </si>
  <si>
    <r>
      <t xml:space="preserve">Wpisz jakie jest oprocentowanie tych obligacji, które porównujesz. </t>
    </r>
    <r>
      <rPr>
        <sz val="12"/>
        <color theme="1"/>
        <rFont val="Calibri"/>
        <family val="2"/>
        <charset val="238"/>
        <scheme val="minor"/>
      </rPr>
      <t>Informacje znajdziesz w listach emisyjnych: https://www.obligacjeskarbowe.pl/listy-emisyjne/</t>
    </r>
  </si>
  <si>
    <r>
      <t xml:space="preserve">Kiedy chcesz zamienić "STARE EDO" na nowe EDO, podaj miesiąc i rok </t>
    </r>
    <r>
      <rPr>
        <b/>
        <sz val="12"/>
        <color rgb="FFFF0000"/>
        <rFont val="Calibri  "/>
        <charset val="238"/>
      </rPr>
      <t>(maks 60 miesięcy po zakupie "Starego EDO")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</si>
</sst>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.00\ &quot;zł&quot;"/>
    <numFmt numFmtId="166" formatCode="#,##0\ &quot;zł&quot;"/>
    <numFmt numFmtId="167" formatCode="0.0%"/>
    <numFmt numFmtId="168" formatCode="0&quot; szt&quot;"/>
    <numFmt numFmtId="169" formatCode="0&quot; rok&quot;"/>
    <numFmt numFmtId="170" formatCode="&quot;koniec &quot;General&quot; roku&quot;"/>
    <numFmt numFmtId="171" formatCode="0&quot; miesiąc&quot;"/>
    <numFmt numFmtId="172" formatCode="\ General&quot; mies.&quot;"/>
    <numFmt numFmtId="173" formatCode="&quot;wykup starych EDO, koniec &quot;General&quot; roku&quot;"/>
  </numFmts>
  <fonts count="3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sz val="16"/>
      <color theme="1"/>
      <name val="Calibri  "/>
      <charset val="238"/>
    </font>
    <font>
      <b/>
      <sz val="14"/>
      <color theme="1"/>
      <name val="Calibri  "/>
      <charset val="238"/>
    </font>
    <font>
      <b/>
      <sz val="22"/>
      <color theme="1"/>
      <name val="Calibri  "/>
      <charset val="238"/>
    </font>
    <font>
      <b/>
      <sz val="11"/>
      <color theme="0"/>
      <name val="Calibri  "/>
      <charset val="238"/>
    </font>
    <font>
      <b/>
      <sz val="12"/>
      <color theme="1"/>
      <name val="Calibri  "/>
      <charset val="238"/>
    </font>
    <font>
      <sz val="12"/>
      <color theme="1"/>
      <name val="Calibri  "/>
      <charset val="238"/>
    </font>
    <font>
      <b/>
      <sz val="18"/>
      <color theme="1"/>
      <name val="Calibri  "/>
      <charset val="238"/>
    </font>
    <font>
      <b/>
      <sz val="18"/>
      <color rgb="FF0070C0"/>
      <name val="Calibri  "/>
      <charset val="238"/>
    </font>
    <font>
      <b/>
      <sz val="12"/>
      <color theme="0"/>
      <name val="Calibri  "/>
      <charset val="238"/>
    </font>
    <font>
      <b/>
      <sz val="12"/>
      <name val="Calibri  "/>
      <charset val="238"/>
    </font>
    <font>
      <b/>
      <sz val="12"/>
      <color rgb="FFC00000"/>
      <name val="Calibri  "/>
      <charset val="238"/>
    </font>
    <font>
      <sz val="12"/>
      <color rgb="FFFF0000"/>
      <name val="Calibri  "/>
      <charset val="238"/>
    </font>
    <font>
      <b/>
      <sz val="12"/>
      <color theme="1"/>
      <name val="Garamond"/>
      <family val="1"/>
      <charset val="238"/>
    </font>
    <font>
      <b/>
      <sz val="16"/>
      <color theme="1"/>
      <name val="Calibri  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C00000"/>
      <name val="Calibri  "/>
      <charset val="238"/>
    </font>
    <font>
      <sz val="16"/>
      <color theme="1"/>
      <name val="Calibri"/>
      <family val="2"/>
      <charset val="238"/>
      <scheme val="minor"/>
    </font>
    <font>
      <b/>
      <sz val="12"/>
      <color rgb="FFFF5050"/>
      <name val="Calibri  "/>
      <charset val="238"/>
    </font>
    <font>
      <b/>
      <sz val="12"/>
      <color rgb="FFFF0000"/>
      <name val="Calibri  "/>
      <charset val="238"/>
    </font>
    <font>
      <b/>
      <sz val="14"/>
      <color theme="0"/>
      <name val="Calibri  "/>
      <charset val="238"/>
    </font>
    <font>
      <b/>
      <sz val="12"/>
      <color theme="9" tint="-0.249977111117893"/>
      <name val="Calibri  "/>
      <charset val="238"/>
    </font>
    <font>
      <sz val="14"/>
      <color theme="1"/>
      <name val="Calibri  "/>
      <charset val="238"/>
    </font>
    <font>
      <sz val="14"/>
      <name val="Calibri  "/>
      <charset val="238"/>
    </font>
    <font>
      <sz val="14"/>
      <color theme="9" tint="-0.249977111117893"/>
      <name val="Calibri  "/>
      <charset val="238"/>
    </font>
    <font>
      <b/>
      <sz val="14"/>
      <color theme="9" tint="-0.249977111117893"/>
      <name val="Calibri  "/>
      <charset val="238"/>
    </font>
    <font>
      <b/>
      <i/>
      <sz val="14"/>
      <color theme="0"/>
      <name val="Calibri  "/>
      <charset val="238"/>
    </font>
    <font>
      <sz val="11"/>
      <color theme="9" tint="-0.499984740745262"/>
      <name val="Calibri  "/>
      <charset val="238"/>
    </font>
    <font>
      <b/>
      <sz val="12"/>
      <color theme="9" tint="-0.499984740745262"/>
      <name val="Calibri  "/>
      <charset val="238"/>
    </font>
    <font>
      <b/>
      <sz val="14"/>
      <name val="Calibri  "/>
      <charset val="238"/>
    </font>
    <font>
      <sz val="14"/>
      <color theme="0"/>
      <name val="Calibri  "/>
      <charset val="238"/>
    </font>
    <font>
      <b/>
      <i/>
      <sz val="8"/>
      <color theme="0"/>
      <name val="Calibri  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60D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46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8">
    <xf numFmtId="0" fontId="0" fillId="0" borderId="0" xfId="0"/>
    <xf numFmtId="0" fontId="3" fillId="8" borderId="0" xfId="0" applyFont="1" applyFill="1"/>
    <xf numFmtId="167" fontId="3" fillId="8" borderId="0" xfId="1" applyNumberFormat="1" applyFont="1" applyFill="1" applyBorder="1"/>
    <xf numFmtId="0" fontId="0" fillId="8" borderId="0" xfId="0" applyFill="1"/>
    <xf numFmtId="0" fontId="5" fillId="8" borderId="0" xfId="0" applyFont="1" applyFill="1" applyAlignment="1">
      <alignment horizontal="center"/>
    </xf>
    <xf numFmtId="165" fontId="3" fillId="8" borderId="0" xfId="0" applyNumberFormat="1" applyFont="1" applyFill="1"/>
    <xf numFmtId="0" fontId="7" fillId="8" borderId="0" xfId="0" applyFont="1" applyFill="1"/>
    <xf numFmtId="0" fontId="14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/>
    <xf numFmtId="0" fontId="13" fillId="10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0" fontId="10" fillId="3" borderId="2" xfId="0" applyNumberFormat="1" applyFont="1" applyFill="1" applyBorder="1"/>
    <xf numFmtId="0" fontId="13" fillId="7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0" fillId="13" borderId="0" xfId="0" applyFont="1" applyFill="1"/>
    <xf numFmtId="0" fontId="15" fillId="13" borderId="0" xfId="0" applyFont="1" applyFill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 applyAlignment="1">
      <alignment wrapText="1"/>
    </xf>
    <xf numFmtId="3" fontId="3" fillId="3" borderId="2" xfId="0" applyNumberFormat="1" applyFont="1" applyFill="1" applyBorder="1"/>
    <xf numFmtId="165" fontId="3" fillId="3" borderId="2" xfId="0" applyNumberFormat="1" applyFont="1" applyFill="1" applyBorder="1"/>
    <xf numFmtId="10" fontId="3" fillId="3" borderId="2" xfId="1" applyNumberFormat="1" applyFont="1" applyFill="1" applyBorder="1"/>
    <xf numFmtId="0" fontId="3" fillId="8" borderId="2" xfId="0" applyFont="1" applyFill="1" applyBorder="1"/>
    <xf numFmtId="165" fontId="3" fillId="8" borderId="2" xfId="0" applyNumberFormat="1" applyFont="1" applyFill="1" applyBorder="1"/>
    <xf numFmtId="10" fontId="3" fillId="8" borderId="2" xfId="1" applyNumberFormat="1" applyFont="1" applyFill="1" applyBorder="1"/>
    <xf numFmtId="0" fontId="8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3" fontId="3" fillId="8" borderId="2" xfId="0" applyNumberFormat="1" applyFont="1" applyFill="1" applyBorder="1"/>
    <xf numFmtId="0" fontId="8" fillId="12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wrapText="1"/>
    </xf>
    <xf numFmtId="0" fontId="13" fillId="11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/>
    <xf numFmtId="0" fontId="9" fillId="8" borderId="0" xfId="0" applyFont="1" applyFill="1" applyAlignment="1">
      <alignment wrapText="1"/>
    </xf>
    <xf numFmtId="0" fontId="3" fillId="4" borderId="0" xfId="0" applyFont="1" applyFill="1"/>
    <xf numFmtId="0" fontId="3" fillId="9" borderId="0" xfId="0" applyFont="1" applyFill="1"/>
    <xf numFmtId="0" fontId="13" fillId="5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171" fontId="3" fillId="3" borderId="2" xfId="0" applyNumberFormat="1" applyFont="1" applyFill="1" applyBorder="1"/>
    <xf numFmtId="0" fontId="13" fillId="6" borderId="16" xfId="0" applyFont="1" applyFill="1" applyBorder="1" applyAlignment="1">
      <alignment horizontal="center" vertical="center" wrapText="1"/>
    </xf>
    <xf numFmtId="172" fontId="6" fillId="2" borderId="17" xfId="0" applyNumberFormat="1" applyFont="1" applyFill="1" applyBorder="1" applyAlignment="1">
      <alignment horizontal="left"/>
    </xf>
    <xf numFmtId="166" fontId="9" fillId="3" borderId="13" xfId="0" applyNumberFormat="1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171" fontId="3" fillId="4" borderId="2" xfId="0" applyNumberFormat="1" applyFont="1" applyFill="1" applyBorder="1"/>
    <xf numFmtId="165" fontId="3" fillId="4" borderId="2" xfId="0" applyNumberFormat="1" applyFont="1" applyFill="1" applyBorder="1"/>
    <xf numFmtId="167" fontId="3" fillId="4" borderId="0" xfId="1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10" fontId="3" fillId="4" borderId="2" xfId="1" applyNumberFormat="1" applyFont="1" applyFill="1" applyBorder="1"/>
    <xf numFmtId="3" fontId="3" fillId="8" borderId="0" xfId="0" applyNumberFormat="1" applyFont="1" applyFill="1"/>
    <xf numFmtId="10" fontId="10" fillId="13" borderId="2" xfId="0" applyNumberFormat="1" applyFont="1" applyFill="1" applyBorder="1"/>
    <xf numFmtId="1" fontId="3" fillId="8" borderId="0" xfId="0" applyNumberFormat="1" applyFont="1" applyFill="1"/>
    <xf numFmtId="165" fontId="3" fillId="3" borderId="0" xfId="0" applyNumberFormat="1" applyFont="1" applyFill="1"/>
    <xf numFmtId="14" fontId="3" fillId="3" borderId="0" xfId="0" applyNumberFormat="1" applyFont="1" applyFill="1"/>
    <xf numFmtId="14" fontId="3" fillId="8" borderId="0" xfId="0" applyNumberFormat="1" applyFont="1" applyFill="1"/>
    <xf numFmtId="14" fontId="3" fillId="4" borderId="0" xfId="0" applyNumberFormat="1" applyFont="1" applyFill="1"/>
    <xf numFmtId="1" fontId="3" fillId="4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168" fontId="9" fillId="13" borderId="1" xfId="0" applyNumberFormat="1" applyFont="1" applyFill="1" applyBorder="1" applyAlignment="1">
      <alignment vertical="center"/>
    </xf>
    <xf numFmtId="166" fontId="10" fillId="4" borderId="1" xfId="0" applyNumberFormat="1" applyFont="1" applyFill="1" applyBorder="1" applyAlignment="1">
      <alignment vertical="center"/>
    </xf>
    <xf numFmtId="0" fontId="16" fillId="8" borderId="0" xfId="0" applyFont="1" applyFill="1"/>
    <xf numFmtId="0" fontId="10" fillId="8" borderId="0" xfId="0" applyFont="1" applyFill="1"/>
    <xf numFmtId="10" fontId="9" fillId="13" borderId="2" xfId="0" applyNumberFormat="1" applyFont="1" applyFill="1" applyBorder="1"/>
    <xf numFmtId="0" fontId="3" fillId="8" borderId="0" xfId="0" applyFont="1" applyFill="1" applyAlignment="1">
      <alignment wrapText="1"/>
    </xf>
    <xf numFmtId="1" fontId="9" fillId="8" borderId="1" xfId="0" applyNumberFormat="1" applyFont="1" applyFill="1" applyBorder="1"/>
    <xf numFmtId="10" fontId="10" fillId="13" borderId="20" xfId="0" applyNumberFormat="1" applyFont="1" applyFill="1" applyBorder="1"/>
    <xf numFmtId="10" fontId="10" fillId="13" borderId="10" xfId="0" applyNumberFormat="1" applyFont="1" applyFill="1" applyBorder="1"/>
    <xf numFmtId="17" fontId="3" fillId="8" borderId="18" xfId="0" applyNumberFormat="1" applyFont="1" applyFill="1" applyBorder="1"/>
    <xf numFmtId="10" fontId="10" fillId="13" borderId="12" xfId="0" applyNumberFormat="1" applyFont="1" applyFill="1" applyBorder="1"/>
    <xf numFmtId="17" fontId="3" fillId="8" borderId="21" xfId="0" applyNumberFormat="1" applyFont="1" applyFill="1" applyBorder="1"/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9" fillId="3" borderId="19" xfId="0" applyFont="1" applyFill="1" applyBorder="1" applyAlignment="1">
      <alignment horizontal="center"/>
    </xf>
    <xf numFmtId="0" fontId="9" fillId="3" borderId="24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21" fillId="13" borderId="0" xfId="0" applyFont="1" applyFill="1" applyAlignment="1">
      <alignment vertical="center"/>
    </xf>
    <xf numFmtId="0" fontId="5" fillId="13" borderId="0" xfId="0" applyFont="1" applyFill="1"/>
    <xf numFmtId="0" fontId="22" fillId="13" borderId="0" xfId="0" applyFont="1" applyFill="1"/>
    <xf numFmtId="166" fontId="9" fillId="3" borderId="14" xfId="0" applyNumberFormat="1" applyFont="1" applyFill="1" applyBorder="1" applyAlignment="1">
      <alignment wrapText="1"/>
    </xf>
    <xf numFmtId="0" fontId="0" fillId="4" borderId="0" xfId="0" applyFill="1"/>
    <xf numFmtId="0" fontId="18" fillId="3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17" fontId="3" fillId="8" borderId="2" xfId="0" applyNumberFormat="1" applyFont="1" applyFill="1" applyBorder="1"/>
    <xf numFmtId="10" fontId="9" fillId="8" borderId="0" xfId="0" applyNumberFormat="1" applyFont="1" applyFill="1"/>
    <xf numFmtId="0" fontId="9" fillId="3" borderId="2" xfId="0" applyFont="1" applyFill="1" applyBorder="1" applyAlignment="1">
      <alignment vertical="center" wrapText="1"/>
    </xf>
    <xf numFmtId="168" fontId="9" fillId="13" borderId="2" xfId="0" applyNumberFormat="1" applyFont="1" applyFill="1" applyBorder="1" applyAlignment="1">
      <alignment vertical="center"/>
    </xf>
    <xf numFmtId="166" fontId="10" fillId="4" borderId="2" xfId="0" applyNumberFormat="1" applyFont="1" applyFill="1" applyBorder="1" applyAlignment="1">
      <alignment vertical="center"/>
    </xf>
    <xf numFmtId="9" fontId="10" fillId="4" borderId="2" xfId="0" applyNumberFormat="1" applyFont="1" applyFill="1" applyBorder="1" applyAlignment="1">
      <alignment vertical="center"/>
    </xf>
    <xf numFmtId="0" fontId="13" fillId="8" borderId="0" xfId="0" applyFont="1" applyFill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wrapText="1"/>
    </xf>
    <xf numFmtId="172" fontId="6" fillId="2" borderId="2" xfId="0" applyNumberFormat="1" applyFont="1" applyFill="1" applyBorder="1" applyAlignment="1">
      <alignment horizontal="left"/>
    </xf>
    <xf numFmtId="166" fontId="9" fillId="3" borderId="2" xfId="0" applyNumberFormat="1" applyFont="1" applyFill="1" applyBorder="1" applyAlignment="1">
      <alignment wrapText="1"/>
    </xf>
    <xf numFmtId="170" fontId="4" fillId="3" borderId="2" xfId="0" applyNumberFormat="1" applyFont="1" applyFill="1" applyBorder="1" applyAlignment="1">
      <alignment horizontal="left"/>
    </xf>
    <xf numFmtId="10" fontId="3" fillId="2" borderId="2" xfId="1" applyNumberFormat="1" applyFont="1" applyFill="1" applyBorder="1"/>
    <xf numFmtId="166" fontId="3" fillId="8" borderId="0" xfId="0" applyNumberFormat="1" applyFont="1" applyFill="1"/>
    <xf numFmtId="164" fontId="3" fillId="8" borderId="0" xfId="2" applyFont="1" applyFill="1"/>
    <xf numFmtId="1" fontId="4" fillId="3" borderId="18" xfId="0" applyNumberFormat="1" applyFont="1" applyFill="1" applyBorder="1" applyAlignment="1">
      <alignment textRotation="90" wrapText="1"/>
    </xf>
    <xf numFmtId="0" fontId="4" fillId="3" borderId="18" xfId="0" applyFont="1" applyFill="1" applyBorder="1" applyAlignment="1">
      <alignment textRotation="90" wrapText="1"/>
    </xf>
    <xf numFmtId="1" fontId="4" fillId="3" borderId="26" xfId="0" applyNumberFormat="1" applyFont="1" applyFill="1" applyBorder="1"/>
    <xf numFmtId="0" fontId="3" fillId="15" borderId="0" xfId="0" applyFont="1" applyFill="1"/>
    <xf numFmtId="0" fontId="13" fillId="14" borderId="2" xfId="0" applyFont="1" applyFill="1" applyBorder="1" applyAlignment="1">
      <alignment horizontal="center" vertical="center" wrapText="1"/>
    </xf>
    <xf numFmtId="17" fontId="10" fillId="13" borderId="2" xfId="0" applyNumberFormat="1" applyFont="1" applyFill="1" applyBorder="1" applyAlignment="1">
      <alignment vertical="center"/>
    </xf>
    <xf numFmtId="0" fontId="25" fillId="5" borderId="2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167" fontId="3" fillId="3" borderId="0" xfId="1" applyNumberFormat="1" applyFont="1" applyFill="1" applyBorder="1"/>
    <xf numFmtId="1" fontId="3" fillId="3" borderId="0" xfId="0" applyNumberFormat="1" applyFont="1" applyFill="1"/>
    <xf numFmtId="0" fontId="26" fillId="3" borderId="2" xfId="0" applyFont="1" applyFill="1" applyBorder="1" applyAlignment="1">
      <alignment horizontal="center" vertical="center" wrapText="1"/>
    </xf>
    <xf numFmtId="170" fontId="6" fillId="3" borderId="10" xfId="0" applyNumberFormat="1" applyFont="1" applyFill="1" applyBorder="1" applyAlignment="1">
      <alignment horizontal="left"/>
    </xf>
    <xf numFmtId="166" fontId="27" fillId="3" borderId="2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0" fontId="25" fillId="14" borderId="2" xfId="0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166" fontId="28" fillId="3" borderId="2" xfId="0" applyNumberFormat="1" applyFont="1" applyFill="1" applyBorder="1"/>
    <xf numFmtId="170" fontId="6" fillId="3" borderId="2" xfId="0" applyNumberFormat="1" applyFont="1" applyFill="1" applyBorder="1" applyAlignment="1">
      <alignment horizontal="left"/>
    </xf>
    <xf numFmtId="166" fontId="29" fillId="3" borderId="2" xfId="0" applyNumberFormat="1" applyFont="1" applyFill="1" applyBorder="1"/>
    <xf numFmtId="0" fontId="30" fillId="3" borderId="2" xfId="0" applyFont="1" applyFill="1" applyBorder="1" applyAlignment="1">
      <alignment horizontal="center" vertical="center" wrapText="1"/>
    </xf>
    <xf numFmtId="170" fontId="31" fillId="11" borderId="2" xfId="0" applyNumberFormat="1" applyFont="1" applyFill="1" applyBorder="1" applyAlignment="1">
      <alignment horizontal="left"/>
    </xf>
    <xf numFmtId="166" fontId="25" fillId="11" borderId="2" xfId="0" applyNumberFormat="1" applyFont="1" applyFill="1" applyBorder="1"/>
    <xf numFmtId="166" fontId="31" fillId="11" borderId="2" xfId="0" applyNumberFormat="1" applyFont="1" applyFill="1" applyBorder="1"/>
    <xf numFmtId="165" fontId="32" fillId="3" borderId="2" xfId="0" applyNumberFormat="1" applyFont="1" applyFill="1" applyBorder="1"/>
    <xf numFmtId="0" fontId="33" fillId="3" borderId="2" xfId="0" applyFont="1" applyFill="1" applyBorder="1" applyAlignment="1">
      <alignment horizontal="center" vertical="center" wrapText="1"/>
    </xf>
    <xf numFmtId="166" fontId="33" fillId="3" borderId="2" xfId="0" applyNumberFormat="1" applyFont="1" applyFill="1" applyBorder="1" applyAlignment="1">
      <alignment wrapText="1"/>
    </xf>
    <xf numFmtId="9" fontId="3" fillId="8" borderId="0" xfId="1" applyFont="1" applyFill="1"/>
    <xf numFmtId="10" fontId="6" fillId="13" borderId="2" xfId="0" applyNumberFormat="1" applyFont="1" applyFill="1" applyBorder="1"/>
    <xf numFmtId="166" fontId="25" fillId="16" borderId="2" xfId="0" applyNumberFormat="1" applyFont="1" applyFill="1" applyBorder="1"/>
    <xf numFmtId="166" fontId="35" fillId="16" borderId="2" xfId="0" applyNumberFormat="1" applyFont="1" applyFill="1" applyBorder="1"/>
    <xf numFmtId="166" fontId="31" fillId="16" borderId="11" xfId="0" applyNumberFormat="1" applyFont="1" applyFill="1" applyBorder="1"/>
    <xf numFmtId="166" fontId="26" fillId="3" borderId="13" xfId="0" applyNumberFormat="1" applyFont="1" applyFill="1" applyBorder="1" applyAlignment="1">
      <alignment wrapText="1"/>
    </xf>
    <xf numFmtId="166" fontId="30" fillId="3" borderId="2" xfId="0" applyNumberFormat="1" applyFont="1" applyFill="1" applyBorder="1"/>
    <xf numFmtId="173" fontId="36" fillId="16" borderId="10" xfId="0" applyNumberFormat="1" applyFont="1" applyFill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166" fontId="28" fillId="3" borderId="11" xfId="0" applyNumberFormat="1" applyFont="1" applyFill="1" applyBorder="1"/>
    <xf numFmtId="166" fontId="27" fillId="3" borderId="11" xfId="0" applyNumberFormat="1" applyFont="1" applyFill="1" applyBorder="1"/>
    <xf numFmtId="166" fontId="27" fillId="3" borderId="5" xfId="0" applyNumberFormat="1" applyFont="1" applyFill="1" applyBorder="1"/>
    <xf numFmtId="166" fontId="28" fillId="3" borderId="6" xfId="0" applyNumberFormat="1" applyFont="1" applyFill="1" applyBorder="1"/>
    <xf numFmtId="170" fontId="6" fillId="3" borderId="27" xfId="0" applyNumberFormat="1" applyFont="1" applyFill="1" applyBorder="1" applyAlignment="1">
      <alignment horizontal="left"/>
    </xf>
    <xf numFmtId="166" fontId="27" fillId="3" borderId="28" xfId="0" applyNumberFormat="1" applyFont="1" applyFill="1" applyBorder="1"/>
    <xf numFmtId="166" fontId="30" fillId="3" borderId="28" xfId="0" applyNumberFormat="1" applyFont="1" applyFill="1" applyBorder="1"/>
    <xf numFmtId="166" fontId="27" fillId="3" borderId="29" xfId="0" applyNumberFormat="1" applyFont="1" applyFill="1" applyBorder="1"/>
    <xf numFmtId="166" fontId="30" fillId="3" borderId="5" xfId="0" applyNumberFormat="1" applyFont="1" applyFill="1" applyBorder="1"/>
    <xf numFmtId="0" fontId="19" fillId="8" borderId="0" xfId="0" applyFont="1" applyFill="1"/>
    <xf numFmtId="9" fontId="10" fillId="4" borderId="1" xfId="0" applyNumberFormat="1" applyFont="1" applyFill="1" applyBorder="1" applyAlignment="1">
      <alignment vertical="center"/>
    </xf>
    <xf numFmtId="17" fontId="10" fillId="13" borderId="1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169" fontId="4" fillId="8" borderId="2" xfId="0" applyNumberFormat="1" applyFont="1" applyFill="1" applyBorder="1" applyAlignment="1">
      <alignment horizontal="center" vertical="center" textRotation="90"/>
    </xf>
    <xf numFmtId="10" fontId="27" fillId="13" borderId="2" xfId="1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169" fontId="4" fillId="8" borderId="0" xfId="0" applyNumberFormat="1" applyFont="1" applyFill="1" applyAlignment="1">
      <alignment horizontal="center" vertical="center" textRotation="90"/>
    </xf>
    <xf numFmtId="0" fontId="11" fillId="8" borderId="2" xfId="0" applyFont="1" applyFill="1" applyBorder="1" applyAlignment="1">
      <alignment horizontal="center" wrapText="1"/>
    </xf>
    <xf numFmtId="0" fontId="4" fillId="8" borderId="0" xfId="0" applyFont="1" applyFill="1" applyAlignment="1">
      <alignment horizontal="center" textRotation="90" wrapText="1"/>
    </xf>
    <xf numFmtId="0" fontId="4" fillId="8" borderId="25" xfId="0" applyFont="1" applyFill="1" applyBorder="1" applyAlignment="1">
      <alignment horizontal="center" textRotation="90" wrapText="1"/>
    </xf>
    <xf numFmtId="0" fontId="11" fillId="3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 wrapText="1"/>
    </xf>
    <xf numFmtId="0" fontId="25" fillId="5" borderId="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169" fontId="4" fillId="3" borderId="2" xfId="0" applyNumberFormat="1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8" borderId="15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wrapText="1"/>
    </xf>
    <xf numFmtId="0" fontId="11" fillId="8" borderId="6" xfId="0" applyFont="1" applyFill="1" applyBorder="1" applyAlignment="1">
      <alignment horizontal="center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5050"/>
      <color rgb="FFFFFF00"/>
      <color rgb="FFFFFFCC"/>
      <color rgb="FF9900CC"/>
      <color rgb="FF9999FF"/>
      <color rgb="FFFFFF99"/>
      <color rgb="FF003399"/>
      <color rgb="FFFF99FF"/>
      <color rgb="FFFF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582949434666"/>
          <c:y val="0.11944710715508386"/>
          <c:w val="0.84024628805457302"/>
          <c:h val="0.6341469325143522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'TOS czy EDO'!$C$7</c:f>
              <c:strCache>
                <c:ptCount val="1"/>
                <c:pt idx="0">
                  <c:v>TOS (3-latki)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'TOS czy EDO'!$B$8:$B$20</c:f>
              <c:strCache>
                <c:ptCount val="13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  <c:pt idx="11">
                  <c:v>koniec 11 roku</c:v>
                </c:pt>
                <c:pt idx="12">
                  <c:v>koniec 12 roku</c:v>
                </c:pt>
              </c:strCache>
            </c:strRef>
          </c:cat>
          <c:val>
            <c:numRef>
              <c:f>'TOS czy EDO'!$C$8:$C$20</c:f>
              <c:numCache>
                <c:formatCode>#\ ##0\ "zł"</c:formatCode>
                <c:ptCount val="13"/>
                <c:pt idx="0">
                  <c:v>100</c:v>
                </c:pt>
                <c:pt idx="1">
                  <c:v>104.617</c:v>
                </c:pt>
                <c:pt idx="2">
                  <c:v>110.13277600000001</c:v>
                </c:pt>
                <c:pt idx="3">
                  <c:v>116.56856166400001</c:v>
                </c:pt>
                <c:pt idx="4">
                  <c:v>121.83371559326737</c:v>
                </c:pt>
                <c:pt idx="5">
                  <c:v>127.91567183675598</c:v>
                </c:pt>
                <c:pt idx="6">
                  <c:v>134.93625686276229</c:v>
                </c:pt>
                <c:pt idx="7">
                  <c:v>140.80544157151388</c:v>
                </c:pt>
                <c:pt idx="8">
                  <c:v>147.51129244668024</c:v>
                </c:pt>
                <c:pt idx="9">
                  <c:v>155.17628918920323</c:v>
                </c:pt>
                <c:pt idx="10">
                  <c:v>161.71107741383577</c:v>
                </c:pt>
                <c:pt idx="11">
                  <c:v>169.10442050709503</c:v>
                </c:pt>
                <c:pt idx="12">
                  <c:v>177.47951799076674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E-4F21-A6ED-8EBBD6C59DE7}"/>
            </c:ext>
          </c:extLst>
        </c:ser>
        <c:ser>
          <c:idx val="4"/>
          <c:order val="2"/>
          <c:tx>
            <c:strRef>
              <c:f>'TOS czy EDO'!$D$7</c:f>
              <c:strCache>
                <c:ptCount val="1"/>
                <c:pt idx="0">
                  <c:v>EDO (10-latki)</c:v>
                </c:pt>
              </c:strCache>
            </c:strRef>
          </c:tx>
          <c:spPr>
            <a:solidFill>
              <a:srgbClr val="9900CC"/>
            </a:solidFill>
            <a:ln>
              <a:noFill/>
            </a:ln>
            <a:effectLst/>
          </c:spPr>
          <c:invertIfNegative val="0"/>
          <c:cat>
            <c:strRef>
              <c:f>'TOS czy EDO'!$B$8:$B$20</c:f>
              <c:strCache>
                <c:ptCount val="13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  <c:pt idx="11">
                  <c:v>koniec 11 roku</c:v>
                </c:pt>
                <c:pt idx="12">
                  <c:v>koniec 12 roku</c:v>
                </c:pt>
              </c:strCache>
            </c:strRef>
          </c:cat>
          <c:val>
            <c:numRef>
              <c:f>'TOS czy EDO'!$D$8:$D$20</c:f>
              <c:numCache>
                <c:formatCode>#\ ##0\ "zł"</c:formatCode>
                <c:ptCount val="13"/>
                <c:pt idx="0">
                  <c:v>100</c:v>
                </c:pt>
                <c:pt idx="1">
                  <c:v>103.88800000000001</c:v>
                </c:pt>
                <c:pt idx="2">
                  <c:v>108.64594000000001</c:v>
                </c:pt>
                <c:pt idx="3">
                  <c:v>112.29657760000001</c:v>
                </c:pt>
                <c:pt idx="4">
                  <c:v>116.09324070400001</c:v>
                </c:pt>
                <c:pt idx="5">
                  <c:v>120.04177033216001</c:v>
                </c:pt>
                <c:pt idx="6">
                  <c:v>124.14824114544641</c:v>
                </c:pt>
                <c:pt idx="7">
                  <c:v>128.41897079126426</c:v>
                </c:pt>
                <c:pt idx="8">
                  <c:v>132.86052962291484</c:v>
                </c:pt>
                <c:pt idx="9">
                  <c:v>137.47975080783144</c:v>
                </c:pt>
                <c:pt idx="10">
                  <c:v>143.90374084014471</c:v>
                </c:pt>
                <c:pt idx="11">
                  <c:v>147.88082571346541</c:v>
                </c:pt>
                <c:pt idx="12">
                  <c:v>152.77749869158387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E-4F21-A6ED-8EBBD6C59DE7}"/>
            </c:ext>
          </c:extLst>
        </c:ser>
        <c:ser>
          <c:idx val="1"/>
          <c:order val="3"/>
          <c:tx>
            <c:strRef>
              <c:f>'TOS czy EDO'!$F$7</c:f>
              <c:strCache>
                <c:ptCount val="1"/>
                <c:pt idx="0">
                  <c:v>Konto oszędnościowe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'TOS czy EDO'!$B$8:$B$20</c:f>
              <c:strCache>
                <c:ptCount val="13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  <c:pt idx="11">
                  <c:v>koniec 11 roku</c:v>
                </c:pt>
                <c:pt idx="12">
                  <c:v>koniec 12 roku</c:v>
                </c:pt>
              </c:strCache>
              <c:extLst xmlns:c15="http://schemas.microsoft.com/office/drawing/2012/chart"/>
            </c:strRef>
          </c:cat>
          <c:val>
            <c:numRef>
              <c:f>'TOS czy EDO'!$F$8:$F$20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7BE-4F21-A6ED-8EBBD6C59DE7}"/>
            </c:ext>
          </c:extLst>
        </c:ser>
        <c:ser>
          <c:idx val="2"/>
          <c:order val="4"/>
          <c:tx>
            <c:strRef>
              <c:f>'TOS czy EDO'!$G$7</c:f>
              <c:strCache>
                <c:ptCount val="1"/>
                <c:pt idx="0">
                  <c:v>Wpłata powiększona o INFLACJĘ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'TOS czy EDO'!$B$8:$B$20</c:f>
              <c:strCache>
                <c:ptCount val="13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  <c:pt idx="11">
                  <c:v>koniec 11 roku</c:v>
                </c:pt>
                <c:pt idx="12">
                  <c:v>koniec 12 roku</c:v>
                </c:pt>
              </c:strCache>
            </c:strRef>
          </c:cat>
          <c:val>
            <c:numRef>
              <c:f>'TOS czy EDO'!$G$8:$G$20</c:f>
            </c:numRef>
          </c:val>
          <c:extLst>
            <c:ext xmlns:c16="http://schemas.microsoft.com/office/drawing/2014/chart" uri="{C3380CC4-5D6E-409C-BE32-E72D297353CC}">
              <c16:uniqueId val="{00000003-27BE-4F21-A6ED-8EBBD6C5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12543"/>
        <c:axId val="21346112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'TOS czy EDO'!$B$7</c15:sqref>
                        </c15:formulaRef>
                      </c:ext>
                    </c:extLst>
                    <c:strCache>
                      <c:ptCount val="1"/>
                      <c:pt idx="0">
                        <c:v>LATA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'TOS czy EDO'!$B$8:$B$20</c15:sqref>
                        </c15:formulaRef>
                      </c:ext>
                    </c:extLst>
                    <c:strCache>
                      <c:ptCount val="13"/>
                      <c:pt idx="0">
                        <c:v>wpłata</c:v>
                      </c:pt>
                      <c:pt idx="1">
                        <c:v>koniec 1 roku</c:v>
                      </c:pt>
                      <c:pt idx="2">
                        <c:v>koniec 2 roku</c:v>
                      </c:pt>
                      <c:pt idx="3">
                        <c:v>koniec 3 roku</c:v>
                      </c:pt>
                      <c:pt idx="4">
                        <c:v>koniec 4 roku</c:v>
                      </c:pt>
                      <c:pt idx="5">
                        <c:v>koniec 5 roku</c:v>
                      </c:pt>
                      <c:pt idx="6">
                        <c:v>koniec 6 roku</c:v>
                      </c:pt>
                      <c:pt idx="7">
                        <c:v>koniec 7 roku</c:v>
                      </c:pt>
                      <c:pt idx="8">
                        <c:v>koniec 8 roku</c:v>
                      </c:pt>
                      <c:pt idx="9">
                        <c:v>koniec 9 roku</c:v>
                      </c:pt>
                      <c:pt idx="10">
                        <c:v>koniec 10 roku</c:v>
                      </c:pt>
                      <c:pt idx="11">
                        <c:v>koniec 11 roku</c:v>
                      </c:pt>
                      <c:pt idx="12">
                        <c:v>koniec 12 roku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'TOS czy EDO'!$B$8:$B$20</c15:sqref>
                        </c15:formulaRef>
                      </c:ext>
                    </c:extLst>
                    <c:numCache>
                      <c:formatCode>"koniec "General" roku"</c:formatCode>
                      <c:ptCount val="13"/>
                      <c:pt idx="0" formatCode="General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7BE-4F21-A6ED-8EBBD6C59DE7}"/>
                  </c:ext>
                </c:extLst>
              </c15:ser>
            </c15:filteredBarSeries>
          </c:ext>
        </c:extLst>
      </c:bar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78848671809753E-2"/>
          <c:y val="0.74010293278557571"/>
          <c:w val="0.30662251788714118"/>
          <c:h val="0.1816362420375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chemeClr val="tx1"/>
                </a:solidFill>
              </a:rPr>
              <a:t>Wartości nominalne obligacji na koniec każdego roku oszczędzania</a:t>
            </a:r>
          </a:p>
        </c:rich>
      </c:tx>
      <c:layout>
        <c:manualLayout>
          <c:xMode val="edge"/>
          <c:yMode val="edge"/>
          <c:x val="0.14012601408159156"/>
          <c:y val="0.100480861290150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578459589371435"/>
          <c:y val="0.14553409327982805"/>
          <c:w val="0.86995344277276743"/>
          <c:h val="0.5030553379780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'ZAMIANA EDO NA EDO'!$C$7</c:f>
              <c:strCache>
                <c:ptCount val="1"/>
                <c:pt idx="0">
                  <c:v>"Stare" EDO (10-latki)</c:v>
                </c:pt>
              </c:strCache>
            </c:strRef>
          </c:tx>
          <c:spPr>
            <a:solidFill>
              <a:srgbClr val="9900CC"/>
            </a:solidFill>
            <a:ln>
              <a:noFill/>
            </a:ln>
            <a:effectLst/>
          </c:spPr>
          <c:invertIfNegative val="0"/>
          <c:cat>
            <c:strRef>
              <c:f>'ZAMIANA EDO NA EDO'!$B$8:$B$23</c:f>
              <c:strCache>
                <c:ptCount val="16"/>
                <c:pt idx="0">
                  <c:v>koniec 1 roku</c:v>
                </c:pt>
                <c:pt idx="1">
                  <c:v>koniec 2 roku</c:v>
                </c:pt>
                <c:pt idx="2">
                  <c:v>koniec 3 roku</c:v>
                </c:pt>
                <c:pt idx="3">
                  <c:v>koniec 4 roku</c:v>
                </c:pt>
                <c:pt idx="4">
                  <c:v>koniec 5 roku</c:v>
                </c:pt>
                <c:pt idx="5">
                  <c:v>koniec 6 roku</c:v>
                </c:pt>
                <c:pt idx="6">
                  <c:v>koniec 7 roku</c:v>
                </c:pt>
                <c:pt idx="7">
                  <c:v>koniec 8 roku</c:v>
                </c:pt>
                <c:pt idx="8">
                  <c:v>koniec 9 roku</c:v>
                </c:pt>
                <c:pt idx="9">
                  <c:v>wykup starych EDO, koniec 10 roku</c:v>
                </c:pt>
                <c:pt idx="10">
                  <c:v>koniec 11 roku</c:v>
                </c:pt>
                <c:pt idx="11">
                  <c:v>koniec 12 roku</c:v>
                </c:pt>
                <c:pt idx="15">
                  <c:v>wykup nowych EDO, 144 mies.</c:v>
                </c:pt>
              </c:strCache>
            </c:strRef>
          </c:cat>
          <c:val>
            <c:numRef>
              <c:f>'ZAMIANA EDO NA EDO'!$C$8:$C$23</c:f>
              <c:numCache>
                <c:formatCode>#\ ##0\ "zł"</c:formatCode>
                <c:ptCount val="16"/>
                <c:pt idx="0">
                  <c:v>25342.883999999998</c:v>
                </c:pt>
                <c:pt idx="1">
                  <c:v>29462.137865999994</c:v>
                </c:pt>
                <c:pt idx="2">
                  <c:v>30477.974169572994</c:v>
                </c:pt>
                <c:pt idx="3">
                  <c:v>31456.657200931986</c:v>
                </c:pt>
                <c:pt idx="4">
                  <c:v>32472.040845966934</c:v>
                </c:pt>
                <c:pt idx="5">
                  <c:v>33525.501377690693</c:v>
                </c:pt>
                <c:pt idx="6">
                  <c:v>34618.466679354096</c:v>
                </c:pt>
                <c:pt idx="7">
                  <c:v>35752.418179829881</c:v>
                </c:pt>
                <c:pt idx="8">
                  <c:v>36928.892861573506</c:v>
                </c:pt>
                <c:pt idx="9">
                  <c:v>38557.725343882514</c:v>
                </c:pt>
                <c:pt idx="10">
                  <c:v>38911.239762109326</c:v>
                </c:pt>
                <c:pt idx="11">
                  <c:v>40199.33024380124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40199.33024380124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309-465B-9C1B-48094DA13D00}"/>
            </c:ext>
          </c:extLst>
        </c:ser>
        <c:ser>
          <c:idx val="3"/>
          <c:order val="1"/>
          <c:tx>
            <c:strRef>
              <c:f>'ZAMIANA EDO NA EDO'!$D$7</c:f>
              <c:strCache>
                <c:ptCount val="1"/>
                <c:pt idx="0">
                  <c:v>Nowe EDO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'ZAMIANA EDO NA EDO'!$B$8:$B$23</c:f>
              <c:strCache>
                <c:ptCount val="16"/>
                <c:pt idx="0">
                  <c:v>koniec 1 roku</c:v>
                </c:pt>
                <c:pt idx="1">
                  <c:v>koniec 2 roku</c:v>
                </c:pt>
                <c:pt idx="2">
                  <c:v>koniec 3 roku</c:v>
                </c:pt>
                <c:pt idx="3">
                  <c:v>koniec 4 roku</c:v>
                </c:pt>
                <c:pt idx="4">
                  <c:v>koniec 5 roku</c:v>
                </c:pt>
                <c:pt idx="5">
                  <c:v>koniec 6 roku</c:v>
                </c:pt>
                <c:pt idx="6">
                  <c:v>koniec 7 roku</c:v>
                </c:pt>
                <c:pt idx="7">
                  <c:v>koniec 8 roku</c:v>
                </c:pt>
                <c:pt idx="8">
                  <c:v>koniec 9 roku</c:v>
                </c:pt>
                <c:pt idx="9">
                  <c:v>wykup starych EDO, koniec 10 roku</c:v>
                </c:pt>
                <c:pt idx="10">
                  <c:v>koniec 11 roku</c:v>
                </c:pt>
                <c:pt idx="11">
                  <c:v>koniec 12 roku</c:v>
                </c:pt>
                <c:pt idx="15">
                  <c:v>wykup nowych EDO, 144 mies.</c:v>
                </c:pt>
              </c:strCache>
            </c:strRef>
          </c:cat>
          <c:val>
            <c:numRef>
              <c:f>'ZAMIANA EDO NA EDO'!$D$8:$D$23</c:f>
              <c:numCache>
                <c:formatCode>#\ ##0\ "zł"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30607.253300586061</c:v>
                </c:pt>
                <c:pt idx="3">
                  <c:v>31626.698014533424</c:v>
                </c:pt>
                <c:pt idx="4">
                  <c:v>32686.905500926456</c:v>
                </c:pt>
                <c:pt idx="5">
                  <c:v>33789.505776850674</c:v>
                </c:pt>
                <c:pt idx="6">
                  <c:v>34936.194043835756</c:v>
                </c:pt>
                <c:pt idx="7">
                  <c:v>36128.733294699261</c:v>
                </c:pt>
                <c:pt idx="8">
                  <c:v>37368.957024646566</c:v>
                </c:pt>
                <c:pt idx="9">
                  <c:v>38658.772050796615</c:v>
                </c:pt>
                <c:pt idx="10">
                  <c:v>40000.16144447001</c:v>
                </c:pt>
                <c:pt idx="11">
                  <c:v>41871.467580749217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41871.467580749217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9-465B-9C1B-48094DA13D00}"/>
            </c:ext>
          </c:extLst>
        </c:ser>
        <c:ser>
          <c:idx val="4"/>
          <c:order val="2"/>
          <c:tx>
            <c:strRef>
              <c:f>'ZAMIANA EDO NA EDO'!$F$7</c:f>
              <c:strCache>
                <c:ptCount val="1"/>
                <c:pt idx="0">
                  <c:v>Konto oszędnościowe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'ZAMIANA EDO NA EDO'!$B$8:$B$23</c:f>
              <c:strCache>
                <c:ptCount val="16"/>
                <c:pt idx="0">
                  <c:v>koniec 1 roku</c:v>
                </c:pt>
                <c:pt idx="1">
                  <c:v>koniec 2 roku</c:v>
                </c:pt>
                <c:pt idx="2">
                  <c:v>koniec 3 roku</c:v>
                </c:pt>
                <c:pt idx="3">
                  <c:v>koniec 4 roku</c:v>
                </c:pt>
                <c:pt idx="4">
                  <c:v>koniec 5 roku</c:v>
                </c:pt>
                <c:pt idx="5">
                  <c:v>koniec 6 roku</c:v>
                </c:pt>
                <c:pt idx="6">
                  <c:v>koniec 7 roku</c:v>
                </c:pt>
                <c:pt idx="7">
                  <c:v>koniec 8 roku</c:v>
                </c:pt>
                <c:pt idx="8">
                  <c:v>koniec 9 roku</c:v>
                </c:pt>
                <c:pt idx="9">
                  <c:v>wykup starych EDO, koniec 10 roku</c:v>
                </c:pt>
                <c:pt idx="10">
                  <c:v>koniec 11 roku</c:v>
                </c:pt>
                <c:pt idx="11">
                  <c:v>koniec 12 roku</c:v>
                </c:pt>
                <c:pt idx="15">
                  <c:v>wykup nowych EDO, 144 mies.</c:v>
                </c:pt>
              </c:strCache>
              <c:extLst xmlns:c15="http://schemas.microsoft.com/office/drawing/2012/chart"/>
            </c:strRef>
          </c:cat>
          <c:val>
            <c:numRef>
              <c:f>'ZAMIANA EDO NA EDO'!$F$8:$F$23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5309-465B-9C1B-48094DA13D00}"/>
            </c:ext>
          </c:extLst>
        </c:ser>
        <c:ser>
          <c:idx val="5"/>
          <c:order val="3"/>
          <c:tx>
            <c:strRef>
              <c:f>'ZAMIANA EDO NA EDO'!$G$7</c:f>
              <c:strCache>
                <c:ptCount val="1"/>
                <c:pt idx="0">
                  <c:v>Wpłata powiększona o INFLACJĘ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'ZAMIANA EDO NA EDO'!$B$8:$B$23</c:f>
              <c:strCache>
                <c:ptCount val="16"/>
                <c:pt idx="0">
                  <c:v>koniec 1 roku</c:v>
                </c:pt>
                <c:pt idx="1">
                  <c:v>koniec 2 roku</c:v>
                </c:pt>
                <c:pt idx="2">
                  <c:v>koniec 3 roku</c:v>
                </c:pt>
                <c:pt idx="3">
                  <c:v>koniec 4 roku</c:v>
                </c:pt>
                <c:pt idx="4">
                  <c:v>koniec 5 roku</c:v>
                </c:pt>
                <c:pt idx="5">
                  <c:v>koniec 6 roku</c:v>
                </c:pt>
                <c:pt idx="6">
                  <c:v>koniec 7 roku</c:v>
                </c:pt>
                <c:pt idx="7">
                  <c:v>koniec 8 roku</c:v>
                </c:pt>
                <c:pt idx="8">
                  <c:v>koniec 9 roku</c:v>
                </c:pt>
                <c:pt idx="9">
                  <c:v>wykup starych EDO, koniec 10 roku</c:v>
                </c:pt>
                <c:pt idx="10">
                  <c:v>koniec 11 roku</c:v>
                </c:pt>
                <c:pt idx="11">
                  <c:v>koniec 12 roku</c:v>
                </c:pt>
                <c:pt idx="15">
                  <c:v>wykup nowych EDO, 144 mies.</c:v>
                </c:pt>
              </c:strCache>
            </c:strRef>
          </c:cat>
          <c:val>
            <c:numRef>
              <c:f>'ZAMIANA EDO NA EDO'!$G$8:$G$23</c:f>
              <c:numCache>
                <c:formatCode>#\ ##0\ "zł"</c:formatCode>
                <c:ptCount val="16"/>
                <c:pt idx="0">
                  <c:v>29836.799999999999</c:v>
                </c:pt>
                <c:pt idx="1">
                  <c:v>30672.2304</c:v>
                </c:pt>
                <c:pt idx="2">
                  <c:v>31439.03616</c:v>
                </c:pt>
                <c:pt idx="3">
                  <c:v>32225.012063999995</c:v>
                </c:pt>
                <c:pt idx="4">
                  <c:v>33030.637365599992</c:v>
                </c:pt>
                <c:pt idx="5">
                  <c:v>33856.403299739985</c:v>
                </c:pt>
                <c:pt idx="6">
                  <c:v>34702.813382233486</c:v>
                </c:pt>
                <c:pt idx="7">
                  <c:v>35570.383716789314</c:v>
                </c:pt>
                <c:pt idx="8">
                  <c:v>36459.643309709048</c:v>
                </c:pt>
                <c:pt idx="9">
                  <c:v>37371.134392451771</c:v>
                </c:pt>
                <c:pt idx="10">
                  <c:v>38305.412752263066</c:v>
                </c:pt>
                <c:pt idx="11">
                  <c:v>39263.048071069643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39263.048071069643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9-465B-9C1B-48094DA1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12543"/>
        <c:axId val="2134611295"/>
        <c:extLst/>
      </c:bar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73216934839672E-2"/>
          <c:y val="0.74456407384223411"/>
          <c:w val="0.8849799895572551"/>
          <c:h val="0.1207066225885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marciniwuc.com/jakie-obligacje-skarbowe-wybrac-kalkulator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jakie-obligacje-skarbowe-wybrac-kalkulator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marciniwuc.com/jakie-obligacje-skarbowe-wybrac-kalkulator/" TargetMode="Externa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jakie-obligacje-skarbowe-wybrac-kalkulato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104322</xdr:colOff>
      <xdr:row>1</xdr:row>
      <xdr:rowOff>66221</xdr:rowOff>
    </xdr:from>
    <xdr:to>
      <xdr:col>16</xdr:col>
      <xdr:colOff>381000</xdr:colOff>
      <xdr:row>19</xdr:row>
      <xdr:rowOff>66221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C0F8CA3-DDCC-455A-A72C-F4FBA6B1C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86860</xdr:colOff>
      <xdr:row>1</xdr:row>
      <xdr:rowOff>37605</xdr:rowOff>
    </xdr:from>
    <xdr:to>
      <xdr:col>2</xdr:col>
      <xdr:colOff>130970</xdr:colOff>
      <xdr:row>1</xdr:row>
      <xdr:rowOff>488090</xdr:rowOff>
    </xdr:to>
    <xdr:pic>
      <xdr:nvPicPr>
        <xdr:cNvPr id="3" name="Obraz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96C625-0BBA-2551-71F2-085C9550F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2317"/>
        <a:stretch/>
      </xdr:blipFill>
      <xdr:spPr>
        <a:xfrm>
          <a:off x="360704" y="216199"/>
          <a:ext cx="1675266" cy="45048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5</xdr:row>
      <xdr:rowOff>95251</xdr:rowOff>
    </xdr:from>
    <xdr:to>
      <xdr:col>1</xdr:col>
      <xdr:colOff>1635125</xdr:colOff>
      <xdr:row>5</xdr:row>
      <xdr:rowOff>481211</xdr:rowOff>
    </xdr:to>
    <xdr:pic>
      <xdr:nvPicPr>
        <xdr:cNvPr id="4" name="Obraz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265D8-1AD9-426C-9C80-90C635057A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2317"/>
        <a:stretch/>
      </xdr:blipFill>
      <xdr:spPr>
        <a:xfrm>
          <a:off x="365125" y="3111501"/>
          <a:ext cx="1571625" cy="38596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0.11652</cdr:x>
      <cdr:y>0.28229</cdr:y>
    </cdr:from>
    <cdr:to>
      <cdr:x>0.36852</cdr:x>
      <cdr:y>0.3585</cdr:y>
    </cdr:to>
    <cdr:pic>
      <cdr:nvPicPr>
        <cdr:cNvPr id="3" name="Obraz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5747F160-BA22-403F-BFEE-F92301E9338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1102419" y="2473700"/>
          <a:ext cx="2384184" cy="66782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44234</xdr:colOff>
      <xdr:row>1</xdr:row>
      <xdr:rowOff>78468</xdr:rowOff>
    </xdr:from>
    <xdr:to>
      <xdr:col>15</xdr:col>
      <xdr:colOff>2054679</xdr:colOff>
      <xdr:row>16</xdr:row>
      <xdr:rowOff>143221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46265</xdr:colOff>
      <xdr:row>5</xdr:row>
      <xdr:rowOff>9071</xdr:rowOff>
    </xdr:from>
    <xdr:to>
      <xdr:col>2</xdr:col>
      <xdr:colOff>229690</xdr:colOff>
      <xdr:row>5</xdr:row>
      <xdr:rowOff>478971</xdr:rowOff>
    </xdr:to>
    <xdr:pic>
      <xdr:nvPicPr>
        <xdr:cNvPr id="2" name="Obraz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94D3F-0AD1-4C21-AF33-21DFDA8192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2317"/>
        <a:stretch/>
      </xdr:blipFill>
      <xdr:spPr>
        <a:xfrm>
          <a:off x="318408" y="4009571"/>
          <a:ext cx="1897925" cy="469900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1</xdr:row>
      <xdr:rowOff>127000</xdr:rowOff>
    </xdr:from>
    <xdr:to>
      <xdr:col>2</xdr:col>
      <xdr:colOff>275954</xdr:colOff>
      <xdr:row>1</xdr:row>
      <xdr:rowOff>593725</xdr:rowOff>
    </xdr:to>
    <xdr:pic>
      <xdr:nvPicPr>
        <xdr:cNvPr id="3" name="Obraz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C36584-9A3D-4C09-AFB8-7C0D48E75F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2317"/>
        <a:stretch/>
      </xdr:blipFill>
      <xdr:spPr>
        <a:xfrm>
          <a:off x="362858" y="308429"/>
          <a:ext cx="2090239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0.13171</cdr:x>
      <cdr:y>0.16907</cdr:y>
    </cdr:from>
    <cdr:to>
      <cdr:x>0.41644</cdr:x>
      <cdr:y>0.26427</cdr:y>
    </cdr:to>
    <cdr:pic>
      <cdr:nvPicPr>
        <cdr:cNvPr id="3" name="Obraz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5747F160-BA22-403F-BFEE-F92301E9338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1393438" y="1508077"/>
          <a:ext cx="3012436" cy="84913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2477-391C-43C8-826A-DD4103EF41C2}">
  <dimension ref="A1:AZ173"/>
  <sheetViews>
    <sheetView tabSelected="1" zoomScale="80" zoomScaleNormal="80" workbookViewId="0">
      <selection activeCell="B4" sqref="B4"/>
    </sheetView>
  </sheetViews>
  <sheetFormatPr baseColWidth="10" defaultColWidth="8.5" defaultRowHeight="15"/>
  <cols>
    <col min="1" max="1" width="4" style="1" customWidth="1"/>
    <col min="2" max="2" width="23.33203125" style="1" customWidth="1"/>
    <col min="3" max="4" width="16" style="1" customWidth="1"/>
    <col min="5" max="5" width="15.1640625" style="1" customWidth="1"/>
    <col min="6" max="7" width="15.1640625" style="1" hidden="1" customWidth="1"/>
    <col min="8" max="8" width="2.6640625" style="1" customWidth="1"/>
    <col min="9" max="9" width="3.1640625" style="1" customWidth="1"/>
    <col min="10" max="16" width="20.5" style="1" customWidth="1"/>
    <col min="17" max="17" width="14.33203125" style="1" customWidth="1"/>
    <col min="18" max="18" width="32.83203125" style="1" customWidth="1"/>
    <col min="19" max="19" width="16.1640625" style="1" customWidth="1"/>
    <col min="20" max="20" width="24.1640625" customWidth="1"/>
    <col min="21" max="21" width="11" style="1" customWidth="1"/>
    <col min="22" max="22" width="27.33203125" style="1" customWidth="1"/>
    <col min="23" max="23" width="17.5" style="1" customWidth="1"/>
    <col min="24" max="24" width="4.1640625" style="1" customWidth="1"/>
    <col min="25" max="25" width="28" style="1" customWidth="1"/>
    <col min="26" max="26" width="24.83203125" style="1" customWidth="1"/>
    <col min="27" max="27" width="39.6640625" style="1" customWidth="1"/>
    <col min="28" max="29" width="22.5" style="1" customWidth="1"/>
    <col min="30" max="30" width="14.5" style="1" customWidth="1"/>
    <col min="31" max="31" width="14" style="1" customWidth="1"/>
    <col min="32" max="32" width="17.1640625" style="1" customWidth="1"/>
    <col min="33" max="33" width="16.5" style="1" customWidth="1"/>
    <col min="34" max="34" width="17.5" style="1" customWidth="1"/>
    <col min="35" max="35" width="16" style="1" customWidth="1"/>
    <col min="36" max="36" width="8.5" style="3"/>
    <col min="37" max="37" width="15.5" style="3" customWidth="1"/>
    <col min="38" max="38" width="28.5" style="1" customWidth="1"/>
    <col min="39" max="39" width="8.5" style="3"/>
    <col min="40" max="40" width="17.5" style="1" customWidth="1"/>
    <col min="41" max="41" width="14.5" style="1" customWidth="1"/>
    <col min="42" max="42" width="13.5" style="1" customWidth="1"/>
    <col min="43" max="43" width="15.5" style="1" bestFit="1" customWidth="1"/>
    <col min="44" max="44" width="12.83203125" style="1" customWidth="1"/>
    <col min="45" max="45" width="18.83203125" style="1" customWidth="1"/>
    <col min="46" max="46" width="17.5" style="1" customWidth="1"/>
    <col min="47" max="47" width="18.5" style="1" customWidth="1"/>
    <col min="48" max="48" width="9.83203125" style="1" bestFit="1" customWidth="1"/>
    <col min="49" max="49" width="14" style="1" bestFit="1" customWidth="1"/>
    <col min="50" max="55" width="15.1640625" style="1" customWidth="1"/>
    <col min="56" max="16384" width="8.5" style="1"/>
  </cols>
  <sheetData>
    <row r="1" spans="1:39" ht="14.25" customHeight="1">
      <c r="A1" s="40"/>
      <c r="T1" s="3"/>
      <c r="Y1" s="173" t="s">
        <v>81</v>
      </c>
      <c r="Z1" s="173"/>
    </row>
    <row r="2" spans="1:39" ht="84" customHeight="1">
      <c r="A2" s="40"/>
      <c r="B2" s="167" t="s">
        <v>39</v>
      </c>
      <c r="C2" s="167"/>
      <c r="D2" s="167"/>
      <c r="E2" s="167"/>
      <c r="F2" s="167"/>
      <c r="G2" s="167"/>
      <c r="R2" s="19" t="s">
        <v>43</v>
      </c>
      <c r="S2" s="18"/>
      <c r="T2" s="1"/>
      <c r="U2" s="3"/>
      <c r="Y2" s="174"/>
      <c r="Z2" s="174"/>
      <c r="AA2" s="71"/>
      <c r="AB2" s="71"/>
      <c r="AC2" s="71"/>
    </row>
    <row r="3" spans="1:39" ht="85">
      <c r="B3" s="101" t="s">
        <v>46</v>
      </c>
      <c r="C3" s="112" t="s">
        <v>33</v>
      </c>
      <c r="D3" s="12" t="s">
        <v>22</v>
      </c>
      <c r="E3" s="135" t="s">
        <v>82</v>
      </c>
      <c r="F3" s="37" t="s">
        <v>77</v>
      </c>
      <c r="G3" s="38" t="s">
        <v>37</v>
      </c>
      <c r="R3" s="93" t="s">
        <v>42</v>
      </c>
      <c r="S3" s="94">
        <v>1</v>
      </c>
      <c r="T3" s="1"/>
      <c r="U3" s="98" t="s">
        <v>3</v>
      </c>
      <c r="V3" s="38" t="s">
        <v>85</v>
      </c>
      <c r="W3" s="99" t="s">
        <v>69</v>
      </c>
      <c r="Y3" s="171" t="s">
        <v>67</v>
      </c>
      <c r="Z3" s="171"/>
    </row>
    <row r="4" spans="1:39" ht="21">
      <c r="B4" s="102">
        <v>24</v>
      </c>
      <c r="C4" s="103">
        <f>VLOOKUP(zakup_domyslny_mc,$B$27:$G$172,2)</f>
        <v>110.13277600000001</v>
      </c>
      <c r="D4" s="103">
        <f>VLOOKUP(zakup_domyslny_mc,$B$27:$G$172,3)</f>
        <v>108.64594000000001</v>
      </c>
      <c r="E4" s="136">
        <f>C4-D4</f>
        <v>1.4868359999999967</v>
      </c>
      <c r="F4" s="103">
        <f>VLOOKUP(zakup_domyslny_mc,$B$27:$G$172,5)</f>
        <v>106.68524492525735</v>
      </c>
      <c r="G4" s="103">
        <f>VLOOKUP(zakup_domyslny_mc,$B$27:$G$172,6)</f>
        <v>106.59999999999998</v>
      </c>
      <c r="R4" s="93" t="s">
        <v>44</v>
      </c>
      <c r="S4" s="95">
        <f>S3*100</f>
        <v>100</v>
      </c>
      <c r="T4" s="3"/>
      <c r="U4" s="89">
        <v>1</v>
      </c>
      <c r="V4" s="58">
        <v>0.04</v>
      </c>
      <c r="W4" s="91">
        <f>EDATE($S$6,10)</f>
        <v>45689</v>
      </c>
      <c r="Y4" s="164" t="s">
        <v>55</v>
      </c>
      <c r="Z4" s="163">
        <v>6.4000000000000001E-2</v>
      </c>
      <c r="AJ4" s="1"/>
      <c r="AK4" s="1"/>
    </row>
    <row r="5" spans="1:39" ht="34">
      <c r="R5" s="93" t="s">
        <v>45</v>
      </c>
      <c r="S5" s="96">
        <v>0.19</v>
      </c>
      <c r="T5" s="3"/>
      <c r="U5" s="89">
        <v>2</v>
      </c>
      <c r="V5" s="58">
        <v>2.5000000000000001E-2</v>
      </c>
      <c r="W5" s="91">
        <f t="shared" ref="W5:W15" si="0">EDATE(W4,12)</f>
        <v>46054</v>
      </c>
      <c r="Y5" s="164"/>
      <c r="Z5" s="163"/>
    </row>
    <row r="6" spans="1:39" ht="83" customHeight="1">
      <c r="A6" s="168"/>
      <c r="B6" s="165" t="s">
        <v>36</v>
      </c>
      <c r="C6" s="165"/>
      <c r="D6" s="165"/>
      <c r="E6" s="165"/>
      <c r="F6" s="165"/>
      <c r="G6" s="165"/>
      <c r="R6" s="93" t="s">
        <v>66</v>
      </c>
      <c r="S6" s="113">
        <v>45383</v>
      </c>
      <c r="T6" s="3"/>
      <c r="U6" s="89">
        <v>3</v>
      </c>
      <c r="V6" s="58">
        <v>2.5000000000000001E-2</v>
      </c>
      <c r="W6" s="91">
        <f t="shared" si="0"/>
        <v>46419</v>
      </c>
      <c r="Y6" s="164"/>
      <c r="Z6" s="163"/>
    </row>
    <row r="7" spans="1:39" ht="60">
      <c r="A7" s="168"/>
      <c r="B7" s="122" t="s">
        <v>35</v>
      </c>
      <c r="C7" s="123" t="s">
        <v>33</v>
      </c>
      <c r="D7" s="114" t="s">
        <v>22</v>
      </c>
      <c r="E7" s="130" t="str">
        <f>E3</f>
        <v>Różnica TOS minus EDO</v>
      </c>
      <c r="F7" s="124" t="s">
        <v>77</v>
      </c>
      <c r="G7" s="125" t="s">
        <v>37</v>
      </c>
      <c r="T7" s="3"/>
      <c r="U7" s="89">
        <v>4</v>
      </c>
      <c r="V7" s="58">
        <v>2.5000000000000001E-2</v>
      </c>
      <c r="W7" s="91">
        <f t="shared" si="0"/>
        <v>46784</v>
      </c>
      <c r="Y7" s="164" t="s">
        <v>56</v>
      </c>
      <c r="Z7" s="163">
        <v>6.4000000000000001E-2</v>
      </c>
    </row>
    <row r="8" spans="1:39" ht="45.5" customHeight="1">
      <c r="A8" s="169"/>
      <c r="B8" s="126" t="s">
        <v>38</v>
      </c>
      <c r="C8" s="121">
        <f t="shared" ref="C8" si="1">zakup_domyslny_wartosc</f>
        <v>100</v>
      </c>
      <c r="D8" s="121">
        <f t="shared" ref="D8:G8" si="2">zakup_domyslny_wartosc</f>
        <v>100</v>
      </c>
      <c r="E8" s="129">
        <f>C8-D8</f>
        <v>0</v>
      </c>
      <c r="F8" s="121">
        <f t="shared" si="2"/>
        <v>100</v>
      </c>
      <c r="G8" s="127">
        <f t="shared" si="2"/>
        <v>100</v>
      </c>
      <c r="R8" s="172" t="s">
        <v>86</v>
      </c>
      <c r="S8" s="172"/>
      <c r="T8" s="1"/>
      <c r="U8" s="89">
        <v>5</v>
      </c>
      <c r="V8" s="58">
        <v>2.5000000000000001E-2</v>
      </c>
      <c r="W8" s="91">
        <f t="shared" si="0"/>
        <v>47150</v>
      </c>
      <c r="Y8" s="164"/>
      <c r="Z8" s="163"/>
    </row>
    <row r="9" spans="1:39" ht="51">
      <c r="B9" s="128">
        <v>1</v>
      </c>
      <c r="C9" s="121">
        <f t="shared" ref="C9:C20" si="3">VLOOKUP($B9*12,$B$29:$G$172,2)</f>
        <v>104.617</v>
      </c>
      <c r="D9" s="121">
        <f t="shared" ref="D9:D20" si="4">VLOOKUP($B9*12,$B$29:$G$172,3)</f>
        <v>103.88800000000001</v>
      </c>
      <c r="E9" s="129">
        <f t="shared" ref="E9:E20" si="5">C9-D9</f>
        <v>0.7289999999999992</v>
      </c>
      <c r="F9" s="121">
        <f>VLOOKUP($B9*12,$B$29:$G$172,5)</f>
        <v>103.28854966803308</v>
      </c>
      <c r="G9" s="127">
        <f t="shared" ref="G9:G20" si="6">INDEX(wyniki_skumulowana_inflacja,MATCH(B9*12,wyniki_mc,0))</f>
        <v>104</v>
      </c>
      <c r="Q9" s="3"/>
      <c r="R9" s="93" t="s">
        <v>60</v>
      </c>
      <c r="S9" s="93" t="s">
        <v>61</v>
      </c>
      <c r="T9" s="65" t="s">
        <v>76</v>
      </c>
      <c r="U9" s="89">
        <v>6</v>
      </c>
      <c r="V9" s="58">
        <v>2.5000000000000001E-2</v>
      </c>
      <c r="W9" s="91">
        <f t="shared" si="0"/>
        <v>47515</v>
      </c>
      <c r="Y9" s="164"/>
      <c r="Z9" s="163"/>
    </row>
    <row r="10" spans="1:39" ht="21">
      <c r="B10" s="128">
        <v>2</v>
      </c>
      <c r="C10" s="121">
        <f t="shared" si="3"/>
        <v>110.13277600000001</v>
      </c>
      <c r="D10" s="121">
        <f t="shared" si="4"/>
        <v>108.64594000000001</v>
      </c>
      <c r="E10" s="129">
        <f t="shared" si="5"/>
        <v>1.4868359999999967</v>
      </c>
      <c r="F10" s="121">
        <f t="shared" ref="F10:F20" si="7">VLOOKUP($B10*12,$B$29:$G$172,5)</f>
        <v>106.68524492525735</v>
      </c>
      <c r="G10" s="127">
        <f t="shared" si="6"/>
        <v>106.59999999999998</v>
      </c>
      <c r="Q10" s="3"/>
      <c r="R10" s="138">
        <v>6.8000000000000005E-2</v>
      </c>
      <c r="S10" s="138">
        <v>1.4999999999999999E-2</v>
      </c>
      <c r="T10" s="138">
        <v>0.05</v>
      </c>
      <c r="U10" s="89">
        <v>7</v>
      </c>
      <c r="V10" s="58">
        <v>2.5000000000000001E-2</v>
      </c>
      <c r="W10" s="91">
        <f t="shared" si="0"/>
        <v>47880</v>
      </c>
      <c r="Y10" s="164" t="s">
        <v>57</v>
      </c>
      <c r="Z10" s="163">
        <v>6.4000000000000001E-2</v>
      </c>
    </row>
    <row r="11" spans="1:39" ht="21">
      <c r="B11" s="131">
        <v>3</v>
      </c>
      <c r="C11" s="132">
        <f t="shared" si="3"/>
        <v>116.56856166400001</v>
      </c>
      <c r="D11" s="132">
        <f t="shared" si="4"/>
        <v>112.29657760000001</v>
      </c>
      <c r="E11" s="132">
        <f t="shared" si="5"/>
        <v>4.2719840640000086</v>
      </c>
      <c r="F11" s="132">
        <f t="shared" si="7"/>
        <v>110.19364219308719</v>
      </c>
      <c r="G11" s="133">
        <f t="shared" si="6"/>
        <v>109.26499999999997</v>
      </c>
      <c r="H11" s="137"/>
      <c r="I11" s="137"/>
      <c r="Q11" s="3"/>
      <c r="T11" s="1"/>
      <c r="U11" s="89">
        <v>8</v>
      </c>
      <c r="V11" s="58">
        <v>2.5000000000000001E-2</v>
      </c>
      <c r="W11" s="91">
        <f t="shared" si="0"/>
        <v>48245</v>
      </c>
      <c r="Y11" s="164"/>
      <c r="Z11" s="163"/>
    </row>
    <row r="12" spans="1:39" ht="21">
      <c r="B12" s="128">
        <v>4</v>
      </c>
      <c r="C12" s="121">
        <f t="shared" si="3"/>
        <v>121.83371559326737</v>
      </c>
      <c r="D12" s="121">
        <f t="shared" si="4"/>
        <v>116.09324070400001</v>
      </c>
      <c r="E12" s="129">
        <f t="shared" si="5"/>
        <v>5.7404748892673609</v>
      </c>
      <c r="F12" s="121">
        <f t="shared" si="7"/>
        <v>113.81741484762148</v>
      </c>
      <c r="G12" s="127">
        <f t="shared" si="6"/>
        <v>111.99662499999997</v>
      </c>
      <c r="Q12" s="3"/>
      <c r="T12" s="3"/>
      <c r="U12" s="89">
        <v>9</v>
      </c>
      <c r="V12" s="58">
        <v>2.5000000000000001E-2</v>
      </c>
      <c r="W12" s="91">
        <f t="shared" si="0"/>
        <v>48611</v>
      </c>
      <c r="Y12" s="164"/>
      <c r="Z12" s="163"/>
    </row>
    <row r="13" spans="1:39" ht="21">
      <c r="B13" s="128">
        <v>5</v>
      </c>
      <c r="C13" s="121">
        <f t="shared" si="3"/>
        <v>127.91567183675598</v>
      </c>
      <c r="D13" s="121">
        <f t="shared" si="4"/>
        <v>120.04177033216001</v>
      </c>
      <c r="E13" s="129">
        <f t="shared" si="5"/>
        <v>7.8739015045959633</v>
      </c>
      <c r="F13" s="121">
        <f t="shared" si="7"/>
        <v>117.56035706575672</v>
      </c>
      <c r="G13" s="127">
        <f t="shared" si="6"/>
        <v>114.79654062499995</v>
      </c>
      <c r="Q13" s="3"/>
      <c r="R13" s="100" t="s">
        <v>68</v>
      </c>
      <c r="S13" s="92"/>
      <c r="T13" s="92"/>
      <c r="U13" s="89">
        <v>10</v>
      </c>
      <c r="V13" s="58">
        <v>2.5000000000000001E-2</v>
      </c>
      <c r="W13" s="91">
        <f t="shared" si="0"/>
        <v>48976</v>
      </c>
      <c r="Y13" s="164" t="s">
        <v>58</v>
      </c>
      <c r="Z13" s="163">
        <v>6.4000000000000001E-2</v>
      </c>
    </row>
    <row r="14" spans="1:39" ht="21">
      <c r="B14" s="128">
        <v>6</v>
      </c>
      <c r="C14" s="121">
        <f t="shared" si="3"/>
        <v>134.93625686276229</v>
      </c>
      <c r="D14" s="121">
        <f t="shared" si="4"/>
        <v>124.14824114544641</v>
      </c>
      <c r="E14" s="129">
        <f t="shared" si="5"/>
        <v>10.788015717315886</v>
      </c>
      <c r="F14" s="121">
        <f t="shared" si="7"/>
        <v>121.42638779778112</v>
      </c>
      <c r="G14" s="127">
        <f t="shared" si="6"/>
        <v>117.66645414062494</v>
      </c>
      <c r="R14" s="58">
        <v>0.04</v>
      </c>
      <c r="T14" s="92"/>
      <c r="U14" s="89">
        <v>11</v>
      </c>
      <c r="V14" s="58">
        <v>2.5000000000000001E-2</v>
      </c>
      <c r="W14" s="91">
        <f t="shared" si="0"/>
        <v>49341</v>
      </c>
      <c r="Y14" s="164"/>
      <c r="Z14" s="163"/>
    </row>
    <row r="15" spans="1:39" ht="21">
      <c r="B15" s="128">
        <v>7</v>
      </c>
      <c r="C15" s="121">
        <f t="shared" si="3"/>
        <v>140.80544157151388</v>
      </c>
      <c r="D15" s="121">
        <f t="shared" si="4"/>
        <v>128.41897079126426</v>
      </c>
      <c r="E15" s="129">
        <f t="shared" si="5"/>
        <v>12.386470780249624</v>
      </c>
      <c r="F15" s="121">
        <f t="shared" si="7"/>
        <v>125.41955487060959</v>
      </c>
      <c r="G15" s="127">
        <f t="shared" si="6"/>
        <v>120.60811549414055</v>
      </c>
      <c r="R15" s="97"/>
      <c r="T15" s="92"/>
      <c r="U15" s="89">
        <v>12</v>
      </c>
      <c r="V15" s="58">
        <v>2.5000000000000001E-2</v>
      </c>
      <c r="W15" s="91">
        <f t="shared" si="0"/>
        <v>49706</v>
      </c>
      <c r="Y15" s="164"/>
      <c r="Z15" s="163"/>
    </row>
    <row r="16" spans="1:39" ht="19">
      <c r="B16" s="128">
        <v>8</v>
      </c>
      <c r="C16" s="121">
        <f t="shared" si="3"/>
        <v>147.51129244668024</v>
      </c>
      <c r="D16" s="121">
        <f t="shared" si="4"/>
        <v>132.86052962291484</v>
      </c>
      <c r="E16" s="129">
        <f t="shared" si="5"/>
        <v>14.650762823765405</v>
      </c>
      <c r="F16" s="121">
        <f t="shared" si="7"/>
        <v>129.5440392259556</v>
      </c>
      <c r="G16" s="127">
        <f t="shared" si="6"/>
        <v>123.62331838149404</v>
      </c>
      <c r="R16" s="97"/>
      <c r="T16" s="92"/>
      <c r="AL16" s="1" t="s">
        <v>70</v>
      </c>
      <c r="AM16" s="1"/>
    </row>
    <row r="17" spans="1:51" ht="23" customHeight="1">
      <c r="B17" s="128">
        <v>9</v>
      </c>
      <c r="C17" s="121">
        <f t="shared" si="3"/>
        <v>155.17628918920323</v>
      </c>
      <c r="D17" s="121">
        <f t="shared" si="4"/>
        <v>137.47975080783144</v>
      </c>
      <c r="E17" s="129">
        <f t="shared" si="5"/>
        <v>17.696538381371795</v>
      </c>
      <c r="F17" s="121">
        <f t="shared" si="7"/>
        <v>133.80415929787742</v>
      </c>
      <c r="G17" s="127">
        <f t="shared" si="6"/>
        <v>126.7139013410314</v>
      </c>
      <c r="T17" s="3"/>
      <c r="AL17" s="7" t="s">
        <v>30</v>
      </c>
      <c r="AM17" s="7" t="s">
        <v>25</v>
      </c>
      <c r="AN17" s="7" t="s">
        <v>29</v>
      </c>
      <c r="AO17" s="7" t="s">
        <v>71</v>
      </c>
      <c r="AP17" s="7" t="s">
        <v>26</v>
      </c>
      <c r="AQ17" s="7" t="s">
        <v>27</v>
      </c>
      <c r="AR17" s="7" t="s">
        <v>0</v>
      </c>
      <c r="AS17" s="7" t="s">
        <v>28</v>
      </c>
      <c r="AT17" s="7" t="s">
        <v>31</v>
      </c>
      <c r="AV17" s="36" t="s">
        <v>21</v>
      </c>
    </row>
    <row r="18" spans="1:51" ht="19">
      <c r="B18" s="131">
        <v>10</v>
      </c>
      <c r="C18" s="132">
        <f t="shared" si="3"/>
        <v>161.71107741383577</v>
      </c>
      <c r="D18" s="132">
        <f t="shared" si="4"/>
        <v>143.90374084014471</v>
      </c>
      <c r="E18" s="132">
        <f t="shared" si="5"/>
        <v>17.80733657369106</v>
      </c>
      <c r="F18" s="132">
        <f t="shared" si="7"/>
        <v>138.20437553428221</v>
      </c>
      <c r="G18" s="133">
        <f t="shared" si="6"/>
        <v>129.88174887455716</v>
      </c>
      <c r="S18" s="1">
        <f>S16-marza_TOS</f>
        <v>0</v>
      </c>
      <c r="T18" s="3"/>
      <c r="AL18" s="15" t="s">
        <v>33</v>
      </c>
      <c r="AM18" s="8">
        <v>36</v>
      </c>
      <c r="AN18" s="8">
        <v>36</v>
      </c>
      <c r="AO18" s="9"/>
      <c r="AP18" s="8" t="s">
        <v>1</v>
      </c>
      <c r="AQ18" s="8">
        <v>12</v>
      </c>
      <c r="AR18" s="10">
        <v>99.9</v>
      </c>
      <c r="AS18" s="10">
        <v>0.7</v>
      </c>
      <c r="AT18" s="8" t="s">
        <v>32</v>
      </c>
      <c r="AV18" s="13">
        <f>V4</f>
        <v>0.04</v>
      </c>
    </row>
    <row r="19" spans="1:51" ht="21">
      <c r="B19" s="104">
        <v>11</v>
      </c>
      <c r="C19" s="39">
        <f t="shared" si="3"/>
        <v>169.10442050709503</v>
      </c>
      <c r="D19" s="39">
        <f t="shared" si="4"/>
        <v>147.88082571346541</v>
      </c>
      <c r="E19" s="129">
        <f t="shared" si="5"/>
        <v>21.223594793629616</v>
      </c>
      <c r="F19" s="121">
        <f t="shared" si="7"/>
        <v>142.74929506712206</v>
      </c>
      <c r="G19" s="39">
        <f t="shared" si="6"/>
        <v>133.12879259642108</v>
      </c>
      <c r="I19" s="4"/>
      <c r="J19" s="4"/>
      <c r="K19" s="4"/>
      <c r="L19" s="4"/>
      <c r="M19" s="4"/>
      <c r="N19" s="4"/>
      <c r="O19" s="4"/>
      <c r="P19" s="4"/>
      <c r="T19" s="3"/>
      <c r="AL19" s="16" t="s">
        <v>47</v>
      </c>
      <c r="AM19" s="8">
        <v>120</v>
      </c>
      <c r="AN19" s="8">
        <v>12</v>
      </c>
      <c r="AO19" s="9" t="s">
        <v>2</v>
      </c>
      <c r="AP19" s="13" t="s">
        <v>1</v>
      </c>
      <c r="AQ19" s="8">
        <v>12</v>
      </c>
      <c r="AR19" s="10">
        <v>99.9</v>
      </c>
      <c r="AS19" s="10">
        <v>2</v>
      </c>
      <c r="AT19" s="8" t="s">
        <v>32</v>
      </c>
      <c r="AV19" s="13">
        <f t="shared" ref="AV19:AV29" si="8">(1+AV18)*(1+V5)-1</f>
        <v>6.5999999999999837E-2</v>
      </c>
    </row>
    <row r="20" spans="1:51" ht="19">
      <c r="B20" s="104">
        <v>12</v>
      </c>
      <c r="C20" s="39">
        <f t="shared" si="3"/>
        <v>177.47951799076674</v>
      </c>
      <c r="D20" s="39">
        <f t="shared" si="4"/>
        <v>152.77749869158387</v>
      </c>
      <c r="E20" s="129">
        <f t="shared" si="5"/>
        <v>24.702019299182865</v>
      </c>
      <c r="F20" s="121">
        <f t="shared" si="7"/>
        <v>147.44367653617147</v>
      </c>
      <c r="G20" s="39">
        <f t="shared" si="6"/>
        <v>136.45701241133159</v>
      </c>
      <c r="T20" s="3"/>
      <c r="AL20" s="17"/>
      <c r="AM20" s="8"/>
      <c r="AN20" s="8"/>
      <c r="AO20" s="9"/>
      <c r="AP20" s="13"/>
      <c r="AQ20" s="8"/>
      <c r="AR20" s="10"/>
      <c r="AS20" s="10"/>
      <c r="AT20" s="8"/>
      <c r="AV20" s="13">
        <f t="shared" si="8"/>
        <v>9.2649999999999677E-2</v>
      </c>
    </row>
    <row r="21" spans="1:51" ht="31.5" customHeight="1">
      <c r="T21" s="3"/>
      <c r="AM21" s="1"/>
      <c r="AS21" s="3"/>
      <c r="AT21" s="3"/>
      <c r="AV21" s="13">
        <f t="shared" si="8"/>
        <v>0.11996624999999961</v>
      </c>
    </row>
    <row r="22" spans="1:51" ht="21" customHeight="1">
      <c r="D22" s="107"/>
      <c r="E22" s="107"/>
      <c r="I22" s="2"/>
      <c r="T22" s="3"/>
      <c r="AA22" s="5"/>
      <c r="AB22" s="5"/>
      <c r="AV22" s="13">
        <f t="shared" si="8"/>
        <v>0.14796540624999954</v>
      </c>
    </row>
    <row r="23" spans="1:51" ht="21" customHeight="1">
      <c r="D23" s="107"/>
      <c r="E23" s="107"/>
      <c r="I23" s="2"/>
      <c r="T23" s="3"/>
      <c r="AA23" s="5"/>
      <c r="AB23" s="5"/>
      <c r="AV23" s="13">
        <f t="shared" si="8"/>
        <v>0.17666454140624932</v>
      </c>
    </row>
    <row r="24" spans="1:51" ht="21" customHeight="1">
      <c r="I24" s="2"/>
      <c r="T24" s="3"/>
      <c r="AV24" s="13">
        <f t="shared" si="8"/>
        <v>0.20608115494140544</v>
      </c>
    </row>
    <row r="25" spans="1:51" ht="44.5" hidden="1" customHeight="1">
      <c r="B25" s="170" t="s">
        <v>40</v>
      </c>
      <c r="C25" s="170"/>
      <c r="D25" s="170"/>
      <c r="E25" s="170"/>
      <c r="F25" s="170"/>
      <c r="G25" s="170"/>
      <c r="I25" s="2"/>
      <c r="T25" s="3"/>
      <c r="AV25" s="13">
        <f t="shared" si="8"/>
        <v>0.23623318381494052</v>
      </c>
    </row>
    <row r="26" spans="1:51" ht="86.5" customHeight="1">
      <c r="B26" s="165" t="s">
        <v>41</v>
      </c>
      <c r="C26" s="165"/>
      <c r="D26" s="165"/>
      <c r="E26" s="165"/>
      <c r="F26" s="165"/>
      <c r="G26" s="165"/>
      <c r="J26" s="6" t="s">
        <v>34</v>
      </c>
      <c r="T26" s="1"/>
      <c r="X26" s="3"/>
      <c r="Y26" s="6" t="s">
        <v>59</v>
      </c>
      <c r="Z26" s="3"/>
      <c r="AA26" s="6" t="s">
        <v>72</v>
      </c>
      <c r="AB26" s="6"/>
      <c r="AJ26" s="1"/>
      <c r="AK26" s="1"/>
      <c r="AM26" s="1"/>
      <c r="AT26" s="6"/>
      <c r="AV26" s="13">
        <f t="shared" si="8"/>
        <v>0.26713901341031399</v>
      </c>
      <c r="AY26" s="5"/>
    </row>
    <row r="27" spans="1:51" ht="48" customHeight="1">
      <c r="A27" s="166"/>
      <c r="B27" s="21" t="s">
        <v>8</v>
      </c>
      <c r="C27" s="11" t="s">
        <v>33</v>
      </c>
      <c r="D27" s="12" t="s">
        <v>22</v>
      </c>
      <c r="E27" s="119" t="str">
        <f>E7</f>
        <v>Różnica TOS minus EDO</v>
      </c>
      <c r="F27" s="37" t="s">
        <v>77</v>
      </c>
      <c r="G27" s="38" t="s">
        <v>37</v>
      </c>
      <c r="J27" s="29" t="s">
        <v>8</v>
      </c>
      <c r="K27" s="30" t="s">
        <v>20</v>
      </c>
      <c r="L27" s="30" t="s">
        <v>18</v>
      </c>
      <c r="M27" s="30" t="s">
        <v>9</v>
      </c>
      <c r="N27" s="30" t="s">
        <v>10</v>
      </c>
      <c r="O27" s="30" t="s">
        <v>12</v>
      </c>
      <c r="P27" s="30" t="s">
        <v>13</v>
      </c>
      <c r="Q27" s="29" t="s">
        <v>4</v>
      </c>
      <c r="R27" s="30" t="s">
        <v>11</v>
      </c>
      <c r="S27" s="30" t="s">
        <v>14</v>
      </c>
      <c r="T27" s="30" t="s">
        <v>17</v>
      </c>
      <c r="U27" s="30" t="s">
        <v>23</v>
      </c>
      <c r="V27" s="30" t="s">
        <v>6</v>
      </c>
      <c r="W27" s="30" t="s">
        <v>15</v>
      </c>
      <c r="X27" s="3"/>
      <c r="Y27" s="20" t="s">
        <v>16</v>
      </c>
      <c r="Z27" s="3"/>
      <c r="AA27" s="31" t="s">
        <v>51</v>
      </c>
      <c r="AB27" s="90"/>
      <c r="AC27" s="31" t="s">
        <v>52</v>
      </c>
      <c r="AD27" s="31" t="s">
        <v>8</v>
      </c>
      <c r="AE27" s="31" t="s">
        <v>7</v>
      </c>
      <c r="AF27" s="31" t="s">
        <v>20</v>
      </c>
      <c r="AG27" s="31" t="s">
        <v>18</v>
      </c>
      <c r="AH27" s="31" t="s">
        <v>9</v>
      </c>
      <c r="AI27" s="31" t="s">
        <v>10</v>
      </c>
      <c r="AJ27" s="31" t="s">
        <v>12</v>
      </c>
      <c r="AK27" s="31" t="s">
        <v>13</v>
      </c>
      <c r="AL27" s="32" t="s">
        <v>4</v>
      </c>
      <c r="AM27" s="31" t="s">
        <v>11</v>
      </c>
      <c r="AN27" s="31" t="s">
        <v>14</v>
      </c>
      <c r="AO27" s="31" t="s">
        <v>5</v>
      </c>
      <c r="AP27" s="31" t="s">
        <v>23</v>
      </c>
      <c r="AQ27" s="31" t="s">
        <v>6</v>
      </c>
      <c r="AR27" s="31" t="s">
        <v>15</v>
      </c>
      <c r="AT27" s="90"/>
      <c r="AV27" s="13">
        <f t="shared" si="8"/>
        <v>0.29881748874557168</v>
      </c>
      <c r="AY27" s="5"/>
    </row>
    <row r="28" spans="1:51" ht="16">
      <c r="A28" s="166"/>
      <c r="B28" s="21" t="s">
        <v>24</v>
      </c>
      <c r="C28" s="24"/>
      <c r="D28" s="24"/>
      <c r="E28" s="24"/>
      <c r="F28" s="24">
        <f>zakup_domyslny_wartosc</f>
        <v>100</v>
      </c>
      <c r="G28" s="24"/>
      <c r="J28" s="21"/>
      <c r="K28" s="23"/>
      <c r="L28" s="23"/>
      <c r="M28" s="24"/>
      <c r="N28" s="24"/>
      <c r="O28" s="24"/>
      <c r="P28" s="24"/>
      <c r="Q28" s="21"/>
      <c r="R28" s="21"/>
      <c r="S28" s="21"/>
      <c r="T28" s="24"/>
      <c r="U28" s="24"/>
      <c r="V28" s="24"/>
      <c r="W28" s="24"/>
      <c r="X28" s="3"/>
      <c r="Y28" s="24">
        <f>zakup_domyslny_wartosc</f>
        <v>100</v>
      </c>
      <c r="Z28" s="3"/>
      <c r="AA28" s="60"/>
      <c r="AB28" s="5"/>
      <c r="AD28" s="21"/>
      <c r="AE28" s="22"/>
      <c r="AF28" s="23"/>
      <c r="AG28" s="23"/>
      <c r="AH28" s="24"/>
      <c r="AI28" s="24"/>
      <c r="AJ28" s="24"/>
      <c r="AK28" s="24"/>
      <c r="AL28" s="21"/>
      <c r="AM28" s="21"/>
      <c r="AN28" s="21"/>
      <c r="AO28" s="24"/>
      <c r="AP28" s="24"/>
      <c r="AQ28" s="24"/>
      <c r="AR28" s="24"/>
      <c r="AT28" s="5"/>
      <c r="AV28" s="13">
        <f t="shared" si="8"/>
        <v>0.33128792596421075</v>
      </c>
      <c r="AW28" s="5"/>
    </row>
    <row r="29" spans="1:51" ht="14.5" customHeight="1">
      <c r="A29" s="162"/>
      <c r="B29" s="46">
        <f t="shared" ref="B29:B92" si="9">AD29</f>
        <v>1</v>
      </c>
      <c r="C29" s="24">
        <f>W29</f>
        <v>100</v>
      </c>
      <c r="D29" s="24">
        <f t="shared" ref="D29:D92" si="10">AR29</f>
        <v>100</v>
      </c>
      <c r="E29" s="134">
        <f>C29-D29</f>
        <v>0</v>
      </c>
      <c r="F29" s="24">
        <f t="shared" ref="F29:F60" si="11">FV($R$14/12*(1-podatek_Belki),1,0,-F28,1)</f>
        <v>100.27</v>
      </c>
      <c r="G29" s="24">
        <f t="shared" ref="G29:G92" si="12">Y29</f>
        <v>100.33333333333334</v>
      </c>
      <c r="I29" s="2"/>
      <c r="J29" s="21">
        <v>1</v>
      </c>
      <c r="K29" s="23">
        <f>zakup_domyslny_ilosc</f>
        <v>1</v>
      </c>
      <c r="L29" s="24">
        <f>zakup_domyslny_wartosc</f>
        <v>100</v>
      </c>
      <c r="M29" s="24">
        <f>zakup_domyslny_wartosc</f>
        <v>100</v>
      </c>
      <c r="N29" s="24">
        <f>M29</f>
        <v>100</v>
      </c>
      <c r="O29" s="25">
        <f t="shared" ref="O29:O64" si="13">$Z$4</f>
        <v>6.4000000000000001E-2</v>
      </c>
      <c r="P29" s="24">
        <f t="shared" ref="P29:P92" si="14">N29*(1+O29*IF(MOD($AD29,12)&lt;&gt;0,MOD($AD29,12),12)/12)</f>
        <v>100.53333333333335</v>
      </c>
      <c r="Q29" s="24" t="str">
        <f t="shared" ref="Q29:Q60" si="15">IF(MOD($AD29,zapadalnosc_TOS)=0,"tak","nie")</f>
        <v>nie</v>
      </c>
      <c r="R29" s="24">
        <f t="shared" ref="R29:R60" si="16">IF(MOD($AD29,zapadalnosc_TOS)=0,0,
IF(AND(MOD($AD29,zapadalnosc_TOS)&lt;zapadalnosc_TOS,MOD($AD29,zapadalnosc_TOS)&lt;=koszt_wczesniejszy_wykup_ochrona_TOS),
MIN(P29-M29,K29*koszt_wczesniejszy_wykup_TOS),K29*koszt_wczesniejszy_wykup_TOS))</f>
        <v>0.53333333333334565</v>
      </c>
      <c r="S29" s="24">
        <f t="shared" ref="S29:S40" si="17">P29-R29
-(P29-M29-R29)*podatek_Belki</f>
        <v>100</v>
      </c>
      <c r="T29" s="24">
        <f>IF(AND(Q29="tak",L30&lt;&gt;""),
 S29-L30,
0)</f>
        <v>0</v>
      </c>
      <c r="U29" s="25">
        <f t="shared" ref="U29:U60" si="18">$R$14</f>
        <v>0.04</v>
      </c>
      <c r="V29" s="24">
        <f t="shared" ref="V29:V92" si="19">V28*(1+U29/12*(1-podatek_Belki))+T29</f>
        <v>0</v>
      </c>
      <c r="W29" s="24">
        <f t="shared" ref="W29:W92" si="20">V28*(1+U29/12*(1-podatek_Belki))+S29</f>
        <v>100</v>
      </c>
      <c r="X29" s="3"/>
      <c r="Y29" s="24">
        <f t="shared" ref="Y29:Y60" si="21">zakup_domyslny_wartosc*IFERROR((INDEX(scenariusz_I_inflacja_skumulowana,MATCH(ROUNDDOWN(AD29/12,0),scenariusz_I_rok,0))+1),1)
*(1+MOD(AD29,12)*INDEX(scenariusz_I_inflacja,MATCH(ROUNDUP(AD29/12,0),scenariusz_I_rok,0))/12)</f>
        <v>100.33333333333334</v>
      </c>
      <c r="Z29" s="3"/>
      <c r="AA29" s="61">
        <f>S6</f>
        <v>45383</v>
      </c>
      <c r="AB29" s="62"/>
      <c r="AC29" s="62">
        <f>EOMONTH(AA29,0)</f>
        <v>45412</v>
      </c>
      <c r="AD29" s="21">
        <v>1</v>
      </c>
      <c r="AE29" s="28"/>
      <c r="AF29" s="23">
        <f>zakup_domyslny_ilosc</f>
        <v>1</v>
      </c>
      <c r="AG29" s="24">
        <f>zakup_domyslny_wartosc</f>
        <v>100</v>
      </c>
      <c r="AH29" s="24">
        <f>zakup_domyslny_wartosc</f>
        <v>100</v>
      </c>
      <c r="AI29" s="24">
        <f>zakup_domyslny_wartosc</f>
        <v>100</v>
      </c>
      <c r="AJ29" s="28">
        <f t="shared" ref="AJ29:AJ60" si="22">IF(AND(MOD($AD29,zapadalnosc_EDO)&lt;=12,MOD($AD29,zapadalnosc_EDO)&lt;&gt;0),proc_I_okres_EDO,(marza_EDO+AE29))</f>
        <v>6.8000000000000005E-2</v>
      </c>
      <c r="AK29" s="24">
        <f t="shared" ref="AK29:AK92" si="23">AI29*(1+AJ29*IF(MOD($AD29,12)&lt;&gt;0,MOD($AD29,12),12)/12)</f>
        <v>100.56666666666668</v>
      </c>
      <c r="AL29" s="24" t="str">
        <f t="shared" ref="AL29:AL60" si="24">IF(MOD($AD29,zapadalnosc_EDO)=0,"tak","nie")</f>
        <v>nie</v>
      </c>
      <c r="AM29" s="24">
        <f t="shared" ref="AM29:AM60" si="25">IF(AND(MOD($AD29,zapadalnosc_EDO)&lt;zapadalnosc_EDO,MOD($AD29,zapadalnosc_EDO)&lt;&gt;0),MIN(AK29-AH29,AF29*koszt_wczesniejszy_wykup_EDO),0)</f>
        <v>0.56666666666667709</v>
      </c>
      <c r="AN29" s="24">
        <f t="shared" ref="AN29:AN60" si="26">AK29-AM29
-(AK29-AH29-AM29)*podatek_Belki</f>
        <v>100</v>
      </c>
      <c r="AO29" s="24">
        <f t="shared" ref="AO29:AO92" si="27">IF(AND(AL29="tak",AG30&lt;&gt;""),
 AN29-AG30,
0)</f>
        <v>0</v>
      </c>
      <c r="AP29" s="25">
        <f t="shared" ref="AP29:AP60" si="28">$R$14</f>
        <v>0.04</v>
      </c>
      <c r="AQ29" s="24">
        <f t="shared" ref="AQ29:AQ60" si="29">AQ28*(1+AP29/12*(1-podatek_Belki))+AO29</f>
        <v>0</v>
      </c>
      <c r="AR29" s="24">
        <f t="shared" ref="AR29:AR60" si="30">AQ28*(1+AP29/12*(1-podatek_Belki))+AN29</f>
        <v>100</v>
      </c>
      <c r="AT29" s="62"/>
      <c r="AV29" s="13">
        <f t="shared" si="8"/>
        <v>0.36457012411331591</v>
      </c>
      <c r="AW29" s="5"/>
    </row>
    <row r="30" spans="1:51">
      <c r="A30" s="162"/>
      <c r="B30" s="46">
        <f t="shared" si="9"/>
        <v>2</v>
      </c>
      <c r="C30" s="24">
        <f t="shared" ref="C30:C93" si="31">W30</f>
        <v>100.297</v>
      </c>
      <c r="D30" s="24">
        <f t="shared" si="10"/>
        <v>100</v>
      </c>
      <c r="E30" s="134">
        <f t="shared" ref="E30:E93" si="32">C30-D30</f>
        <v>0.29699999999999704</v>
      </c>
      <c r="F30" s="24">
        <f t="shared" si="11"/>
        <v>100.54072899999998</v>
      </c>
      <c r="G30" s="24">
        <f t="shared" si="12"/>
        <v>100.66666666666666</v>
      </c>
      <c r="I30" s="2"/>
      <c r="J30" s="21">
        <f t="shared" ref="J30:J93" si="33">J29+1</f>
        <v>2</v>
      </c>
      <c r="K30" s="23">
        <f t="shared" ref="K30:K61" si="34">IF(Q29="tak",
ROUNDDOWN(S29/zamiana_TOS,0),
K29)</f>
        <v>1</v>
      </c>
      <c r="L30" s="24">
        <f t="shared" ref="L30:L61" si="35">IF(Q29="tak",
K30*zamiana_TOS,
L29)</f>
        <v>100</v>
      </c>
      <c r="M30" s="24">
        <f>IF(Q29="tak",
K30*100,
M29)</f>
        <v>100</v>
      </c>
      <c r="N30" s="24">
        <f t="shared" ref="N30:N93" si="36">IF(Q29="tak",
 M30,
IF(MOD($AD30,12)&lt;&gt;1,N29,P29))</f>
        <v>100</v>
      </c>
      <c r="O30" s="25">
        <f t="shared" si="13"/>
        <v>6.4000000000000001E-2</v>
      </c>
      <c r="P30" s="24">
        <f t="shared" si="14"/>
        <v>101.06666666666666</v>
      </c>
      <c r="Q30" s="24" t="str">
        <f t="shared" si="15"/>
        <v>nie</v>
      </c>
      <c r="R30" s="24">
        <f t="shared" si="16"/>
        <v>0.7</v>
      </c>
      <c r="S30" s="24">
        <f t="shared" si="17"/>
        <v>100.297</v>
      </c>
      <c r="T30" s="24">
        <f t="shared" ref="T30:T93" si="37">IF(AND(Q30="tak",L31&lt;&gt;""),
 S30-L31,
0)</f>
        <v>0</v>
      </c>
      <c r="U30" s="25">
        <f t="shared" si="18"/>
        <v>0.04</v>
      </c>
      <c r="V30" s="24">
        <f t="shared" si="19"/>
        <v>0</v>
      </c>
      <c r="W30" s="24">
        <f>V29*(1+U30/12*(1-podatek_Belki))+S30</f>
        <v>100.297</v>
      </c>
      <c r="X30" s="3"/>
      <c r="Y30" s="24">
        <f t="shared" si="21"/>
        <v>100.66666666666666</v>
      </c>
      <c r="Z30" s="3"/>
      <c r="AA30" s="61">
        <f>EDATE(AA29,1)</f>
        <v>45413</v>
      </c>
      <c r="AB30" s="62"/>
      <c r="AC30" s="62">
        <f t="shared" ref="AC30:AC93" si="38">EOMONTH(AA30,0)</f>
        <v>45443</v>
      </c>
      <c r="AD30" s="21">
        <f t="shared" ref="AD30:AD93" si="39">AD29+1</f>
        <v>2</v>
      </c>
      <c r="AE30" s="28"/>
      <c r="AF30" s="23">
        <f t="shared" ref="AF30:AF61" si="40">IF(AL29="tak",
ROUNDDOWN(AN29/zamiana_EDO,0),
AF29)</f>
        <v>1</v>
      </c>
      <c r="AG30" s="24">
        <f t="shared" ref="AG30:AG61" si="41">IF(AL29="tak",
AF30*zamiana_EDO,
AG29)</f>
        <v>100</v>
      </c>
      <c r="AH30" s="24">
        <f t="shared" ref="AH30:AH93" si="42">IF(AL29="tak",
AF30*100,
AH29)</f>
        <v>100</v>
      </c>
      <c r="AI30" s="24">
        <f t="shared" ref="AI30:AI93" si="43">IF(AL29="tak",
 AH30,
IF(MOD($AD30,12)&lt;&gt;1,AI29,AK29))</f>
        <v>100</v>
      </c>
      <c r="AJ30" s="28">
        <f t="shared" si="22"/>
        <v>6.8000000000000005E-2</v>
      </c>
      <c r="AK30" s="24">
        <f t="shared" si="23"/>
        <v>101.13333333333334</v>
      </c>
      <c r="AL30" s="24" t="str">
        <f t="shared" si="24"/>
        <v>nie</v>
      </c>
      <c r="AM30" s="24">
        <f t="shared" si="25"/>
        <v>1.13333333333334</v>
      </c>
      <c r="AN30" s="24">
        <f t="shared" si="26"/>
        <v>100</v>
      </c>
      <c r="AO30" s="24">
        <f t="shared" si="27"/>
        <v>0</v>
      </c>
      <c r="AP30" s="25">
        <f t="shared" si="28"/>
        <v>0.04</v>
      </c>
      <c r="AQ30" s="24">
        <f t="shared" si="29"/>
        <v>0</v>
      </c>
      <c r="AR30" s="24">
        <f t="shared" si="30"/>
        <v>100</v>
      </c>
      <c r="AT30" s="62"/>
      <c r="AW30" s="5"/>
    </row>
    <row r="31" spans="1:51">
      <c r="A31" s="162"/>
      <c r="B31" s="46">
        <f t="shared" si="9"/>
        <v>3</v>
      </c>
      <c r="C31" s="24">
        <f t="shared" si="31"/>
        <v>100.729</v>
      </c>
      <c r="D31" s="24">
        <f t="shared" si="10"/>
        <v>100</v>
      </c>
      <c r="E31" s="134">
        <f t="shared" si="32"/>
        <v>0.7289999999999992</v>
      </c>
      <c r="F31" s="24">
        <f t="shared" si="11"/>
        <v>100.81218896829998</v>
      </c>
      <c r="G31" s="24">
        <f t="shared" si="12"/>
        <v>101</v>
      </c>
      <c r="I31" s="2"/>
      <c r="J31" s="21">
        <f t="shared" si="33"/>
        <v>3</v>
      </c>
      <c r="K31" s="23">
        <f t="shared" si="34"/>
        <v>1</v>
      </c>
      <c r="L31" s="24">
        <f t="shared" si="35"/>
        <v>100</v>
      </c>
      <c r="M31" s="24">
        <f t="shared" ref="M31:M94" si="44">IF(Q30="tak",
K31*100,
M30)</f>
        <v>100</v>
      </c>
      <c r="N31" s="24">
        <f t="shared" si="36"/>
        <v>100</v>
      </c>
      <c r="O31" s="25">
        <f t="shared" si="13"/>
        <v>6.4000000000000001E-2</v>
      </c>
      <c r="P31" s="24">
        <f t="shared" si="14"/>
        <v>101.6</v>
      </c>
      <c r="Q31" s="24" t="str">
        <f t="shared" si="15"/>
        <v>nie</v>
      </c>
      <c r="R31" s="24">
        <f t="shared" si="16"/>
        <v>0.7</v>
      </c>
      <c r="S31" s="24">
        <f t="shared" si="17"/>
        <v>100.729</v>
      </c>
      <c r="T31" s="24">
        <f t="shared" si="37"/>
        <v>0</v>
      </c>
      <c r="U31" s="25">
        <f t="shared" si="18"/>
        <v>0.04</v>
      </c>
      <c r="V31" s="24">
        <f t="shared" si="19"/>
        <v>0</v>
      </c>
      <c r="W31" s="24">
        <f>V30*(1+U31/12*(1-podatek_Belki))+S31</f>
        <v>100.729</v>
      </c>
      <c r="X31" s="3"/>
      <c r="Y31" s="24">
        <f t="shared" si="21"/>
        <v>101</v>
      </c>
      <c r="Z31" s="3"/>
      <c r="AA31" s="61">
        <f t="shared" ref="AA31:AA94" si="45">EDATE(AA30,1)</f>
        <v>45444</v>
      </c>
      <c r="AB31" s="62"/>
      <c r="AC31" s="62">
        <f t="shared" si="38"/>
        <v>45473</v>
      </c>
      <c r="AD31" s="21">
        <f t="shared" si="39"/>
        <v>3</v>
      </c>
      <c r="AE31" s="28"/>
      <c r="AF31" s="23">
        <f t="shared" si="40"/>
        <v>1</v>
      </c>
      <c r="AG31" s="24">
        <f t="shared" si="41"/>
        <v>100</v>
      </c>
      <c r="AH31" s="24">
        <f t="shared" si="42"/>
        <v>100</v>
      </c>
      <c r="AI31" s="24">
        <f t="shared" si="43"/>
        <v>100</v>
      </c>
      <c r="AJ31" s="28">
        <f t="shared" si="22"/>
        <v>6.8000000000000005E-2</v>
      </c>
      <c r="AK31" s="24">
        <f t="shared" si="23"/>
        <v>101.69999999999999</v>
      </c>
      <c r="AL31" s="24" t="str">
        <f t="shared" si="24"/>
        <v>nie</v>
      </c>
      <c r="AM31" s="24">
        <f t="shared" si="25"/>
        <v>1.6999999999999886</v>
      </c>
      <c r="AN31" s="24">
        <f t="shared" si="26"/>
        <v>100</v>
      </c>
      <c r="AO31" s="24">
        <f t="shared" si="27"/>
        <v>0</v>
      </c>
      <c r="AP31" s="25">
        <f t="shared" si="28"/>
        <v>0.04</v>
      </c>
      <c r="AQ31" s="24">
        <f t="shared" si="29"/>
        <v>0</v>
      </c>
      <c r="AR31" s="24">
        <f t="shared" si="30"/>
        <v>100</v>
      </c>
      <c r="AT31" s="62"/>
      <c r="AW31" s="5"/>
    </row>
    <row r="32" spans="1:51">
      <c r="A32" s="162"/>
      <c r="B32" s="46">
        <f t="shared" si="9"/>
        <v>4</v>
      </c>
      <c r="C32" s="24">
        <f t="shared" si="31"/>
        <v>101.161</v>
      </c>
      <c r="D32" s="24">
        <f t="shared" si="10"/>
        <v>100.21599999999999</v>
      </c>
      <c r="E32" s="134">
        <f t="shared" si="32"/>
        <v>0.94500000000000739</v>
      </c>
      <c r="F32" s="24">
        <f t="shared" si="11"/>
        <v>101.08438187851438</v>
      </c>
      <c r="G32" s="24">
        <f t="shared" si="12"/>
        <v>101.33333333333334</v>
      </c>
      <c r="I32" s="2"/>
      <c r="J32" s="21">
        <f t="shared" si="33"/>
        <v>4</v>
      </c>
      <c r="K32" s="23">
        <f t="shared" si="34"/>
        <v>1</v>
      </c>
      <c r="L32" s="24">
        <f t="shared" si="35"/>
        <v>100</v>
      </c>
      <c r="M32" s="24">
        <f t="shared" si="44"/>
        <v>100</v>
      </c>
      <c r="N32" s="24">
        <f t="shared" si="36"/>
        <v>100</v>
      </c>
      <c r="O32" s="25">
        <f t="shared" si="13"/>
        <v>6.4000000000000001E-2</v>
      </c>
      <c r="P32" s="24">
        <f t="shared" si="14"/>
        <v>102.13333333333334</v>
      </c>
      <c r="Q32" s="24" t="str">
        <f t="shared" si="15"/>
        <v>nie</v>
      </c>
      <c r="R32" s="24">
        <f t="shared" si="16"/>
        <v>0.7</v>
      </c>
      <c r="S32" s="24">
        <f t="shared" si="17"/>
        <v>101.161</v>
      </c>
      <c r="T32" s="24">
        <f t="shared" si="37"/>
        <v>0</v>
      </c>
      <c r="U32" s="25">
        <f t="shared" si="18"/>
        <v>0.04</v>
      </c>
      <c r="V32" s="24">
        <f t="shared" si="19"/>
        <v>0</v>
      </c>
      <c r="W32" s="24">
        <f t="shared" si="20"/>
        <v>101.161</v>
      </c>
      <c r="X32" s="3"/>
      <c r="Y32" s="24">
        <f t="shared" si="21"/>
        <v>101.33333333333334</v>
      </c>
      <c r="Z32" s="3"/>
      <c r="AA32" s="61">
        <f t="shared" si="45"/>
        <v>45474</v>
      </c>
      <c r="AB32" s="62"/>
      <c r="AC32" s="62">
        <f t="shared" si="38"/>
        <v>45504</v>
      </c>
      <c r="AD32" s="21">
        <f t="shared" si="39"/>
        <v>4</v>
      </c>
      <c r="AE32" s="28"/>
      <c r="AF32" s="23">
        <f t="shared" si="40"/>
        <v>1</v>
      </c>
      <c r="AG32" s="24">
        <f t="shared" si="41"/>
        <v>100</v>
      </c>
      <c r="AH32" s="24">
        <f t="shared" si="42"/>
        <v>100</v>
      </c>
      <c r="AI32" s="24">
        <f t="shared" si="43"/>
        <v>100</v>
      </c>
      <c r="AJ32" s="28">
        <f t="shared" si="22"/>
        <v>6.8000000000000005E-2</v>
      </c>
      <c r="AK32" s="24">
        <f t="shared" si="23"/>
        <v>102.26666666666667</v>
      </c>
      <c r="AL32" s="24" t="str">
        <f t="shared" si="24"/>
        <v>nie</v>
      </c>
      <c r="AM32" s="24">
        <f t="shared" si="25"/>
        <v>2</v>
      </c>
      <c r="AN32" s="24">
        <f t="shared" si="26"/>
        <v>100.21599999999999</v>
      </c>
      <c r="AO32" s="24">
        <f t="shared" si="27"/>
        <v>0</v>
      </c>
      <c r="AP32" s="25">
        <f t="shared" si="28"/>
        <v>0.04</v>
      </c>
      <c r="AQ32" s="24">
        <f t="shared" si="29"/>
        <v>0</v>
      </c>
      <c r="AR32" s="24">
        <f t="shared" si="30"/>
        <v>100.21599999999999</v>
      </c>
      <c r="AT32" s="62"/>
      <c r="AW32" s="5"/>
    </row>
    <row r="33" spans="1:50">
      <c r="A33" s="162"/>
      <c r="B33" s="46">
        <f t="shared" si="9"/>
        <v>5</v>
      </c>
      <c r="C33" s="24">
        <f t="shared" si="31"/>
        <v>101.59299999999999</v>
      </c>
      <c r="D33" s="24">
        <f t="shared" si="10"/>
        <v>100.675</v>
      </c>
      <c r="E33" s="134">
        <f t="shared" si="32"/>
        <v>0.91799999999999216</v>
      </c>
      <c r="F33" s="24">
        <f t="shared" si="11"/>
        <v>101.35730970958636</v>
      </c>
      <c r="G33" s="24">
        <f t="shared" si="12"/>
        <v>101.66666666666666</v>
      </c>
      <c r="I33" s="2"/>
      <c r="J33" s="21">
        <f t="shared" si="33"/>
        <v>5</v>
      </c>
      <c r="K33" s="23">
        <f t="shared" si="34"/>
        <v>1</v>
      </c>
      <c r="L33" s="24">
        <f t="shared" si="35"/>
        <v>100</v>
      </c>
      <c r="M33" s="24">
        <f t="shared" si="44"/>
        <v>100</v>
      </c>
      <c r="N33" s="24">
        <f t="shared" si="36"/>
        <v>100</v>
      </c>
      <c r="O33" s="25">
        <f t="shared" si="13"/>
        <v>6.4000000000000001E-2</v>
      </c>
      <c r="P33" s="24">
        <f t="shared" si="14"/>
        <v>102.66666666666666</v>
      </c>
      <c r="Q33" s="24" t="str">
        <f t="shared" si="15"/>
        <v>nie</v>
      </c>
      <c r="R33" s="24">
        <f t="shared" si="16"/>
        <v>0.7</v>
      </c>
      <c r="S33" s="24">
        <f t="shared" si="17"/>
        <v>101.59299999999999</v>
      </c>
      <c r="T33" s="24">
        <f t="shared" si="37"/>
        <v>0</v>
      </c>
      <c r="U33" s="25">
        <f t="shared" si="18"/>
        <v>0.04</v>
      </c>
      <c r="V33" s="24">
        <f t="shared" si="19"/>
        <v>0</v>
      </c>
      <c r="W33" s="24">
        <f t="shared" si="20"/>
        <v>101.59299999999999</v>
      </c>
      <c r="X33" s="3"/>
      <c r="Y33" s="24">
        <f t="shared" si="21"/>
        <v>101.66666666666666</v>
      </c>
      <c r="Z33" s="3"/>
      <c r="AA33" s="61">
        <f t="shared" si="45"/>
        <v>45505</v>
      </c>
      <c r="AB33" s="62"/>
      <c r="AC33" s="62">
        <f t="shared" si="38"/>
        <v>45535</v>
      </c>
      <c r="AD33" s="21">
        <f t="shared" si="39"/>
        <v>5</v>
      </c>
      <c r="AE33" s="28"/>
      <c r="AF33" s="23">
        <f t="shared" si="40"/>
        <v>1</v>
      </c>
      <c r="AG33" s="24">
        <f t="shared" si="41"/>
        <v>100</v>
      </c>
      <c r="AH33" s="24">
        <f t="shared" si="42"/>
        <v>100</v>
      </c>
      <c r="AI33" s="24">
        <f t="shared" si="43"/>
        <v>100</v>
      </c>
      <c r="AJ33" s="28">
        <f t="shared" si="22"/>
        <v>6.8000000000000005E-2</v>
      </c>
      <c r="AK33" s="24">
        <f t="shared" si="23"/>
        <v>102.83333333333333</v>
      </c>
      <c r="AL33" s="24" t="str">
        <f t="shared" si="24"/>
        <v>nie</v>
      </c>
      <c r="AM33" s="24">
        <f t="shared" si="25"/>
        <v>2</v>
      </c>
      <c r="AN33" s="24">
        <f t="shared" si="26"/>
        <v>100.675</v>
      </c>
      <c r="AO33" s="24">
        <f t="shared" si="27"/>
        <v>0</v>
      </c>
      <c r="AP33" s="25">
        <f t="shared" si="28"/>
        <v>0.04</v>
      </c>
      <c r="AQ33" s="24">
        <f t="shared" si="29"/>
        <v>0</v>
      </c>
      <c r="AR33" s="24">
        <f t="shared" si="30"/>
        <v>100.675</v>
      </c>
      <c r="AT33" s="62"/>
      <c r="AW33" s="5"/>
    </row>
    <row r="34" spans="1:50">
      <c r="A34" s="162"/>
      <c r="B34" s="46">
        <f t="shared" si="9"/>
        <v>6</v>
      </c>
      <c r="C34" s="24">
        <f t="shared" si="31"/>
        <v>102.02500000000001</v>
      </c>
      <c r="D34" s="24">
        <f t="shared" si="10"/>
        <v>101.134</v>
      </c>
      <c r="E34" s="134">
        <f t="shared" si="32"/>
        <v>0.89100000000000534</v>
      </c>
      <c r="F34" s="24">
        <f t="shared" si="11"/>
        <v>101.63097444580224</v>
      </c>
      <c r="G34" s="24">
        <f t="shared" si="12"/>
        <v>102</v>
      </c>
      <c r="I34" s="2"/>
      <c r="J34" s="21">
        <f t="shared" si="33"/>
        <v>6</v>
      </c>
      <c r="K34" s="23">
        <f t="shared" si="34"/>
        <v>1</v>
      </c>
      <c r="L34" s="24">
        <f t="shared" si="35"/>
        <v>100</v>
      </c>
      <c r="M34" s="24">
        <f t="shared" si="44"/>
        <v>100</v>
      </c>
      <c r="N34" s="24">
        <f t="shared" si="36"/>
        <v>100</v>
      </c>
      <c r="O34" s="25">
        <f t="shared" si="13"/>
        <v>6.4000000000000001E-2</v>
      </c>
      <c r="P34" s="24">
        <f t="shared" si="14"/>
        <v>103.2</v>
      </c>
      <c r="Q34" s="24" t="str">
        <f t="shared" si="15"/>
        <v>nie</v>
      </c>
      <c r="R34" s="24">
        <f t="shared" si="16"/>
        <v>0.7</v>
      </c>
      <c r="S34" s="24">
        <f t="shared" si="17"/>
        <v>102.02500000000001</v>
      </c>
      <c r="T34" s="24">
        <f t="shared" si="37"/>
        <v>0</v>
      </c>
      <c r="U34" s="25">
        <f t="shared" si="18"/>
        <v>0.04</v>
      </c>
      <c r="V34" s="24">
        <f t="shared" si="19"/>
        <v>0</v>
      </c>
      <c r="W34" s="24">
        <f t="shared" si="20"/>
        <v>102.02500000000001</v>
      </c>
      <c r="X34" s="3"/>
      <c r="Y34" s="24">
        <f t="shared" si="21"/>
        <v>102</v>
      </c>
      <c r="Z34" s="3"/>
      <c r="AA34" s="61">
        <f t="shared" si="45"/>
        <v>45536</v>
      </c>
      <c r="AB34" s="62"/>
      <c r="AC34" s="62">
        <f t="shared" si="38"/>
        <v>45565</v>
      </c>
      <c r="AD34" s="21">
        <f t="shared" si="39"/>
        <v>6</v>
      </c>
      <c r="AE34" s="28"/>
      <c r="AF34" s="23">
        <f t="shared" si="40"/>
        <v>1</v>
      </c>
      <c r="AG34" s="24">
        <f t="shared" si="41"/>
        <v>100</v>
      </c>
      <c r="AH34" s="24">
        <f t="shared" si="42"/>
        <v>100</v>
      </c>
      <c r="AI34" s="24">
        <f t="shared" si="43"/>
        <v>100</v>
      </c>
      <c r="AJ34" s="28">
        <f t="shared" si="22"/>
        <v>6.8000000000000005E-2</v>
      </c>
      <c r="AK34" s="24">
        <f t="shared" si="23"/>
        <v>103.4</v>
      </c>
      <c r="AL34" s="24" t="str">
        <f t="shared" si="24"/>
        <v>nie</v>
      </c>
      <c r="AM34" s="24">
        <f t="shared" si="25"/>
        <v>2</v>
      </c>
      <c r="AN34" s="24">
        <f t="shared" si="26"/>
        <v>101.134</v>
      </c>
      <c r="AO34" s="24">
        <f t="shared" si="27"/>
        <v>0</v>
      </c>
      <c r="AP34" s="25">
        <f t="shared" si="28"/>
        <v>0.04</v>
      </c>
      <c r="AQ34" s="24">
        <f t="shared" si="29"/>
        <v>0</v>
      </c>
      <c r="AR34" s="24">
        <f t="shared" si="30"/>
        <v>101.134</v>
      </c>
      <c r="AT34" s="62"/>
      <c r="AW34" s="5"/>
    </row>
    <row r="35" spans="1:50">
      <c r="A35" s="162"/>
      <c r="B35" s="46">
        <f t="shared" si="9"/>
        <v>7</v>
      </c>
      <c r="C35" s="24">
        <f t="shared" si="31"/>
        <v>102.45700000000001</v>
      </c>
      <c r="D35" s="24">
        <f t="shared" si="10"/>
        <v>101.593</v>
      </c>
      <c r="E35" s="134">
        <f t="shared" si="32"/>
        <v>0.86400000000000432</v>
      </c>
      <c r="F35" s="24">
        <f t="shared" si="11"/>
        <v>101.9053780768059</v>
      </c>
      <c r="G35" s="24">
        <f t="shared" si="12"/>
        <v>102.33333333333334</v>
      </c>
      <c r="I35" s="2"/>
      <c r="J35" s="21">
        <f t="shared" si="33"/>
        <v>7</v>
      </c>
      <c r="K35" s="23">
        <f t="shared" si="34"/>
        <v>1</v>
      </c>
      <c r="L35" s="24">
        <f t="shared" si="35"/>
        <v>100</v>
      </c>
      <c r="M35" s="24">
        <f t="shared" si="44"/>
        <v>100</v>
      </c>
      <c r="N35" s="24">
        <f t="shared" si="36"/>
        <v>100</v>
      </c>
      <c r="O35" s="25">
        <f t="shared" si="13"/>
        <v>6.4000000000000001E-2</v>
      </c>
      <c r="P35" s="24">
        <f t="shared" si="14"/>
        <v>103.73333333333335</v>
      </c>
      <c r="Q35" s="24" t="str">
        <f t="shared" si="15"/>
        <v>nie</v>
      </c>
      <c r="R35" s="24">
        <f t="shared" si="16"/>
        <v>0.7</v>
      </c>
      <c r="S35" s="24">
        <f t="shared" si="17"/>
        <v>102.45700000000001</v>
      </c>
      <c r="T35" s="24">
        <f t="shared" si="37"/>
        <v>0</v>
      </c>
      <c r="U35" s="25">
        <f t="shared" si="18"/>
        <v>0.04</v>
      </c>
      <c r="V35" s="24">
        <f t="shared" si="19"/>
        <v>0</v>
      </c>
      <c r="W35" s="24">
        <f t="shared" si="20"/>
        <v>102.45700000000001</v>
      </c>
      <c r="X35" s="3"/>
      <c r="Y35" s="24">
        <f t="shared" si="21"/>
        <v>102.33333333333334</v>
      </c>
      <c r="Z35" s="3"/>
      <c r="AA35" s="61">
        <f t="shared" si="45"/>
        <v>45566</v>
      </c>
      <c r="AB35" s="62"/>
      <c r="AC35" s="62">
        <f t="shared" si="38"/>
        <v>45596</v>
      </c>
      <c r="AD35" s="21">
        <f t="shared" si="39"/>
        <v>7</v>
      </c>
      <c r="AE35" s="28"/>
      <c r="AF35" s="23">
        <f t="shared" si="40"/>
        <v>1</v>
      </c>
      <c r="AG35" s="24">
        <f t="shared" si="41"/>
        <v>100</v>
      </c>
      <c r="AH35" s="24">
        <f t="shared" si="42"/>
        <v>100</v>
      </c>
      <c r="AI35" s="24">
        <f t="shared" si="43"/>
        <v>100</v>
      </c>
      <c r="AJ35" s="28">
        <f t="shared" si="22"/>
        <v>6.8000000000000005E-2</v>
      </c>
      <c r="AK35" s="24">
        <f t="shared" si="23"/>
        <v>103.96666666666667</v>
      </c>
      <c r="AL35" s="24" t="str">
        <f t="shared" si="24"/>
        <v>nie</v>
      </c>
      <c r="AM35" s="24">
        <f t="shared" si="25"/>
        <v>2</v>
      </c>
      <c r="AN35" s="24">
        <f t="shared" si="26"/>
        <v>101.593</v>
      </c>
      <c r="AO35" s="24">
        <f t="shared" si="27"/>
        <v>0</v>
      </c>
      <c r="AP35" s="25">
        <f t="shared" si="28"/>
        <v>0.04</v>
      </c>
      <c r="AQ35" s="24">
        <f t="shared" si="29"/>
        <v>0</v>
      </c>
      <c r="AR35" s="24">
        <f t="shared" si="30"/>
        <v>101.593</v>
      </c>
      <c r="AT35" s="62"/>
      <c r="AW35" s="5"/>
    </row>
    <row r="36" spans="1:50">
      <c r="A36" s="162"/>
      <c r="B36" s="46">
        <f t="shared" si="9"/>
        <v>8</v>
      </c>
      <c r="C36" s="24">
        <f t="shared" si="31"/>
        <v>102.889</v>
      </c>
      <c r="D36" s="24">
        <f t="shared" si="10"/>
        <v>102.05199999999999</v>
      </c>
      <c r="E36" s="134">
        <f t="shared" si="32"/>
        <v>0.8370000000000033</v>
      </c>
      <c r="F36" s="24">
        <f t="shared" si="11"/>
        <v>102.18052259761328</v>
      </c>
      <c r="G36" s="24">
        <f t="shared" si="12"/>
        <v>102.66666666666666</v>
      </c>
      <c r="I36" s="2"/>
      <c r="J36" s="21">
        <f t="shared" si="33"/>
        <v>8</v>
      </c>
      <c r="K36" s="23">
        <f t="shared" si="34"/>
        <v>1</v>
      </c>
      <c r="L36" s="24">
        <f t="shared" si="35"/>
        <v>100</v>
      </c>
      <c r="M36" s="24">
        <f t="shared" si="44"/>
        <v>100</v>
      </c>
      <c r="N36" s="24">
        <f t="shared" si="36"/>
        <v>100</v>
      </c>
      <c r="O36" s="25">
        <f t="shared" si="13"/>
        <v>6.4000000000000001E-2</v>
      </c>
      <c r="P36" s="24">
        <f t="shared" si="14"/>
        <v>104.26666666666667</v>
      </c>
      <c r="Q36" s="24" t="str">
        <f t="shared" si="15"/>
        <v>nie</v>
      </c>
      <c r="R36" s="24">
        <f t="shared" si="16"/>
        <v>0.7</v>
      </c>
      <c r="S36" s="24">
        <f t="shared" si="17"/>
        <v>102.889</v>
      </c>
      <c r="T36" s="24">
        <f t="shared" si="37"/>
        <v>0</v>
      </c>
      <c r="U36" s="25">
        <f t="shared" si="18"/>
        <v>0.04</v>
      </c>
      <c r="V36" s="24">
        <f t="shared" si="19"/>
        <v>0</v>
      </c>
      <c r="W36" s="24">
        <f t="shared" si="20"/>
        <v>102.889</v>
      </c>
      <c r="X36" s="3"/>
      <c r="Y36" s="24">
        <f t="shared" si="21"/>
        <v>102.66666666666666</v>
      </c>
      <c r="Z36" s="3"/>
      <c r="AA36" s="61">
        <f t="shared" si="45"/>
        <v>45597</v>
      </c>
      <c r="AB36" s="62"/>
      <c r="AC36" s="62">
        <f t="shared" si="38"/>
        <v>45626</v>
      </c>
      <c r="AD36" s="21">
        <f t="shared" si="39"/>
        <v>8</v>
      </c>
      <c r="AE36" s="28"/>
      <c r="AF36" s="23">
        <f t="shared" si="40"/>
        <v>1</v>
      </c>
      <c r="AG36" s="24">
        <f t="shared" si="41"/>
        <v>100</v>
      </c>
      <c r="AH36" s="24">
        <f t="shared" si="42"/>
        <v>100</v>
      </c>
      <c r="AI36" s="24">
        <f t="shared" si="43"/>
        <v>100</v>
      </c>
      <c r="AJ36" s="28">
        <f t="shared" si="22"/>
        <v>6.8000000000000005E-2</v>
      </c>
      <c r="AK36" s="24">
        <f t="shared" si="23"/>
        <v>104.53333333333332</v>
      </c>
      <c r="AL36" s="24" t="str">
        <f t="shared" si="24"/>
        <v>nie</v>
      </c>
      <c r="AM36" s="24">
        <f t="shared" si="25"/>
        <v>2</v>
      </c>
      <c r="AN36" s="24">
        <f t="shared" si="26"/>
        <v>102.05199999999999</v>
      </c>
      <c r="AO36" s="24">
        <f t="shared" si="27"/>
        <v>0</v>
      </c>
      <c r="AP36" s="25">
        <f t="shared" si="28"/>
        <v>0.04</v>
      </c>
      <c r="AQ36" s="24">
        <f t="shared" si="29"/>
        <v>0</v>
      </c>
      <c r="AR36" s="24">
        <f t="shared" si="30"/>
        <v>102.05199999999999</v>
      </c>
      <c r="AT36" s="62"/>
      <c r="AW36" s="5"/>
    </row>
    <row r="37" spans="1:50">
      <c r="A37" s="162"/>
      <c r="B37" s="46">
        <f t="shared" si="9"/>
        <v>9</v>
      </c>
      <c r="C37" s="24">
        <f t="shared" si="31"/>
        <v>103.32100000000001</v>
      </c>
      <c r="D37" s="24">
        <f t="shared" si="10"/>
        <v>102.511</v>
      </c>
      <c r="E37" s="134">
        <f t="shared" si="32"/>
        <v>0.81000000000001648</v>
      </c>
      <c r="F37" s="24">
        <f t="shared" si="11"/>
        <v>102.45641000862682</v>
      </c>
      <c r="G37" s="24">
        <f t="shared" si="12"/>
        <v>103</v>
      </c>
      <c r="I37" s="2"/>
      <c r="J37" s="21">
        <f t="shared" si="33"/>
        <v>9</v>
      </c>
      <c r="K37" s="23">
        <f t="shared" si="34"/>
        <v>1</v>
      </c>
      <c r="L37" s="24">
        <f t="shared" si="35"/>
        <v>100</v>
      </c>
      <c r="M37" s="24">
        <f t="shared" si="44"/>
        <v>100</v>
      </c>
      <c r="N37" s="24">
        <f t="shared" si="36"/>
        <v>100</v>
      </c>
      <c r="O37" s="25">
        <f t="shared" si="13"/>
        <v>6.4000000000000001E-2</v>
      </c>
      <c r="P37" s="24">
        <f t="shared" si="14"/>
        <v>104.80000000000001</v>
      </c>
      <c r="Q37" s="24" t="str">
        <f t="shared" si="15"/>
        <v>nie</v>
      </c>
      <c r="R37" s="24">
        <f t="shared" si="16"/>
        <v>0.7</v>
      </c>
      <c r="S37" s="24">
        <f t="shared" si="17"/>
        <v>103.32100000000001</v>
      </c>
      <c r="T37" s="24">
        <f t="shared" si="37"/>
        <v>0</v>
      </c>
      <c r="U37" s="25">
        <f t="shared" si="18"/>
        <v>0.04</v>
      </c>
      <c r="V37" s="24">
        <f t="shared" si="19"/>
        <v>0</v>
      </c>
      <c r="W37" s="24">
        <f t="shared" si="20"/>
        <v>103.32100000000001</v>
      </c>
      <c r="X37" s="3"/>
      <c r="Y37" s="24">
        <f t="shared" si="21"/>
        <v>103</v>
      </c>
      <c r="Z37" s="3"/>
      <c r="AA37" s="61">
        <f t="shared" si="45"/>
        <v>45627</v>
      </c>
      <c r="AB37" s="62"/>
      <c r="AC37" s="62">
        <f t="shared" si="38"/>
        <v>45657</v>
      </c>
      <c r="AD37" s="21">
        <f t="shared" si="39"/>
        <v>9</v>
      </c>
      <c r="AE37" s="28"/>
      <c r="AF37" s="23">
        <f t="shared" si="40"/>
        <v>1</v>
      </c>
      <c r="AG37" s="24">
        <f t="shared" si="41"/>
        <v>100</v>
      </c>
      <c r="AH37" s="24">
        <f t="shared" si="42"/>
        <v>100</v>
      </c>
      <c r="AI37" s="24">
        <f t="shared" si="43"/>
        <v>100</v>
      </c>
      <c r="AJ37" s="28">
        <f t="shared" si="22"/>
        <v>6.8000000000000005E-2</v>
      </c>
      <c r="AK37" s="24">
        <f t="shared" si="23"/>
        <v>105.1</v>
      </c>
      <c r="AL37" s="24" t="str">
        <f t="shared" si="24"/>
        <v>nie</v>
      </c>
      <c r="AM37" s="24">
        <f t="shared" si="25"/>
        <v>2</v>
      </c>
      <c r="AN37" s="24">
        <f t="shared" si="26"/>
        <v>102.511</v>
      </c>
      <c r="AO37" s="24">
        <f t="shared" si="27"/>
        <v>0</v>
      </c>
      <c r="AP37" s="25">
        <f t="shared" si="28"/>
        <v>0.04</v>
      </c>
      <c r="AQ37" s="24">
        <f t="shared" si="29"/>
        <v>0</v>
      </c>
      <c r="AR37" s="24">
        <f t="shared" si="30"/>
        <v>102.511</v>
      </c>
      <c r="AT37" s="62"/>
      <c r="AW37" s="5"/>
    </row>
    <row r="38" spans="1:50">
      <c r="A38" s="162"/>
      <c r="B38" s="46">
        <f t="shared" si="9"/>
        <v>10</v>
      </c>
      <c r="C38" s="24">
        <f t="shared" si="31"/>
        <v>103.753</v>
      </c>
      <c r="D38" s="24">
        <f t="shared" si="10"/>
        <v>102.97</v>
      </c>
      <c r="E38" s="134">
        <f t="shared" si="32"/>
        <v>0.78300000000000125</v>
      </c>
      <c r="F38" s="24">
        <f t="shared" si="11"/>
        <v>102.73304231565011</v>
      </c>
      <c r="G38" s="24">
        <f t="shared" si="12"/>
        <v>103.33333333333334</v>
      </c>
      <c r="I38" s="2"/>
      <c r="J38" s="21">
        <f t="shared" si="33"/>
        <v>10</v>
      </c>
      <c r="K38" s="23">
        <f t="shared" si="34"/>
        <v>1</v>
      </c>
      <c r="L38" s="24">
        <f t="shared" si="35"/>
        <v>100</v>
      </c>
      <c r="M38" s="24">
        <f t="shared" si="44"/>
        <v>100</v>
      </c>
      <c r="N38" s="24">
        <f t="shared" si="36"/>
        <v>100</v>
      </c>
      <c r="O38" s="25">
        <f t="shared" si="13"/>
        <v>6.4000000000000001E-2</v>
      </c>
      <c r="P38" s="24">
        <f t="shared" si="14"/>
        <v>105.33333333333333</v>
      </c>
      <c r="Q38" s="24" t="str">
        <f t="shared" si="15"/>
        <v>nie</v>
      </c>
      <c r="R38" s="24">
        <f t="shared" si="16"/>
        <v>0.7</v>
      </c>
      <c r="S38" s="24">
        <f t="shared" si="17"/>
        <v>103.753</v>
      </c>
      <c r="T38" s="24">
        <f t="shared" si="37"/>
        <v>0</v>
      </c>
      <c r="U38" s="25">
        <f t="shared" si="18"/>
        <v>0.04</v>
      </c>
      <c r="V38" s="24">
        <f t="shared" si="19"/>
        <v>0</v>
      </c>
      <c r="W38" s="24">
        <f t="shared" si="20"/>
        <v>103.753</v>
      </c>
      <c r="X38" s="3"/>
      <c r="Y38" s="24">
        <f t="shared" si="21"/>
        <v>103.33333333333334</v>
      </c>
      <c r="Z38" s="3"/>
      <c r="AA38" s="61">
        <f t="shared" si="45"/>
        <v>45658</v>
      </c>
      <c r="AB38" s="62"/>
      <c r="AC38" s="62">
        <f t="shared" si="38"/>
        <v>45688</v>
      </c>
      <c r="AD38" s="21">
        <f t="shared" si="39"/>
        <v>10</v>
      </c>
      <c r="AE38" s="28"/>
      <c r="AF38" s="23">
        <f t="shared" si="40"/>
        <v>1</v>
      </c>
      <c r="AG38" s="24">
        <f t="shared" si="41"/>
        <v>100</v>
      </c>
      <c r="AH38" s="24">
        <f t="shared" si="42"/>
        <v>100</v>
      </c>
      <c r="AI38" s="24">
        <f t="shared" si="43"/>
        <v>100</v>
      </c>
      <c r="AJ38" s="28">
        <f t="shared" si="22"/>
        <v>6.8000000000000005E-2</v>
      </c>
      <c r="AK38" s="24">
        <f t="shared" si="23"/>
        <v>105.66666666666666</v>
      </c>
      <c r="AL38" s="24" t="str">
        <f t="shared" si="24"/>
        <v>nie</v>
      </c>
      <c r="AM38" s="24">
        <f t="shared" si="25"/>
        <v>2</v>
      </c>
      <c r="AN38" s="24">
        <f t="shared" si="26"/>
        <v>102.97</v>
      </c>
      <c r="AO38" s="24">
        <f t="shared" si="27"/>
        <v>0</v>
      </c>
      <c r="AP38" s="25">
        <f t="shared" si="28"/>
        <v>0.04</v>
      </c>
      <c r="AQ38" s="24">
        <f t="shared" si="29"/>
        <v>0</v>
      </c>
      <c r="AR38" s="24">
        <f t="shared" si="30"/>
        <v>102.97</v>
      </c>
      <c r="AT38" s="62"/>
      <c r="AW38" s="5"/>
    </row>
    <row r="39" spans="1:50" ht="14.25" customHeight="1">
      <c r="A39" s="162"/>
      <c r="B39" s="46">
        <f t="shared" si="9"/>
        <v>11</v>
      </c>
      <c r="C39" s="24">
        <f t="shared" si="31"/>
        <v>104.18499999999999</v>
      </c>
      <c r="D39" s="24">
        <f t="shared" si="10"/>
        <v>103.429</v>
      </c>
      <c r="E39" s="134">
        <f t="shared" si="32"/>
        <v>0.75599999999998602</v>
      </c>
      <c r="F39" s="24">
        <f t="shared" si="11"/>
        <v>103.01042152990236</v>
      </c>
      <c r="G39" s="24">
        <f t="shared" si="12"/>
        <v>103.66666666666666</v>
      </c>
      <c r="I39" s="2"/>
      <c r="J39" s="21">
        <f t="shared" si="33"/>
        <v>11</v>
      </c>
      <c r="K39" s="23">
        <f t="shared" si="34"/>
        <v>1</v>
      </c>
      <c r="L39" s="24">
        <f t="shared" si="35"/>
        <v>100</v>
      </c>
      <c r="M39" s="24">
        <f t="shared" si="44"/>
        <v>100</v>
      </c>
      <c r="N39" s="24">
        <f t="shared" si="36"/>
        <v>100</v>
      </c>
      <c r="O39" s="25">
        <f t="shared" si="13"/>
        <v>6.4000000000000001E-2</v>
      </c>
      <c r="P39" s="24">
        <f t="shared" si="14"/>
        <v>105.86666666666666</v>
      </c>
      <c r="Q39" s="24" t="str">
        <f t="shared" si="15"/>
        <v>nie</v>
      </c>
      <c r="R39" s="24">
        <f t="shared" si="16"/>
        <v>0.7</v>
      </c>
      <c r="S39" s="24">
        <f t="shared" si="17"/>
        <v>104.18499999999999</v>
      </c>
      <c r="T39" s="24">
        <f t="shared" si="37"/>
        <v>0</v>
      </c>
      <c r="U39" s="25">
        <f t="shared" si="18"/>
        <v>0.04</v>
      </c>
      <c r="V39" s="24">
        <f t="shared" si="19"/>
        <v>0</v>
      </c>
      <c r="W39" s="24">
        <f t="shared" si="20"/>
        <v>104.18499999999999</v>
      </c>
      <c r="X39" s="3"/>
      <c r="Y39" s="24">
        <f t="shared" si="21"/>
        <v>103.66666666666666</v>
      </c>
      <c r="Z39" s="3"/>
      <c r="AA39" s="61">
        <f t="shared" si="45"/>
        <v>45689</v>
      </c>
      <c r="AB39" s="62"/>
      <c r="AC39" s="62">
        <f t="shared" si="38"/>
        <v>45716</v>
      </c>
      <c r="AD39" s="21">
        <f t="shared" si="39"/>
        <v>11</v>
      </c>
      <c r="AE39" s="28"/>
      <c r="AF39" s="23">
        <f t="shared" si="40"/>
        <v>1</v>
      </c>
      <c r="AG39" s="24">
        <f t="shared" si="41"/>
        <v>100</v>
      </c>
      <c r="AH39" s="24">
        <f t="shared" si="42"/>
        <v>100</v>
      </c>
      <c r="AI39" s="24">
        <f t="shared" si="43"/>
        <v>100</v>
      </c>
      <c r="AJ39" s="28">
        <f t="shared" si="22"/>
        <v>6.8000000000000005E-2</v>
      </c>
      <c r="AK39" s="24">
        <f t="shared" si="23"/>
        <v>106.23333333333333</v>
      </c>
      <c r="AL39" s="24" t="str">
        <f t="shared" si="24"/>
        <v>nie</v>
      </c>
      <c r="AM39" s="24">
        <f t="shared" si="25"/>
        <v>2</v>
      </c>
      <c r="AN39" s="24">
        <f t="shared" si="26"/>
        <v>103.429</v>
      </c>
      <c r="AO39" s="24">
        <f t="shared" si="27"/>
        <v>0</v>
      </c>
      <c r="AP39" s="25">
        <f t="shared" si="28"/>
        <v>0.04</v>
      </c>
      <c r="AQ39" s="24">
        <f t="shared" si="29"/>
        <v>0</v>
      </c>
      <c r="AR39" s="24">
        <f t="shared" si="30"/>
        <v>103.429</v>
      </c>
      <c r="AT39" s="62"/>
      <c r="AW39" s="5"/>
    </row>
    <row r="40" spans="1:50">
      <c r="A40" s="162"/>
      <c r="B40" s="46">
        <f t="shared" si="9"/>
        <v>12</v>
      </c>
      <c r="C40" s="24">
        <f t="shared" si="31"/>
        <v>104.617</v>
      </c>
      <c r="D40" s="24">
        <f t="shared" si="10"/>
        <v>103.88800000000001</v>
      </c>
      <c r="E40" s="134">
        <f t="shared" si="32"/>
        <v>0.7289999999999992</v>
      </c>
      <c r="F40" s="24">
        <f t="shared" si="11"/>
        <v>103.28854966803308</v>
      </c>
      <c r="G40" s="24">
        <f t="shared" si="12"/>
        <v>104</v>
      </c>
      <c r="I40" s="2"/>
      <c r="J40" s="21">
        <f t="shared" si="33"/>
        <v>12</v>
      </c>
      <c r="K40" s="23">
        <f t="shared" si="34"/>
        <v>1</v>
      </c>
      <c r="L40" s="24">
        <f t="shared" si="35"/>
        <v>100</v>
      </c>
      <c r="M40" s="24">
        <f t="shared" si="44"/>
        <v>100</v>
      </c>
      <c r="N40" s="24">
        <f t="shared" si="36"/>
        <v>100</v>
      </c>
      <c r="O40" s="25">
        <f t="shared" si="13"/>
        <v>6.4000000000000001E-2</v>
      </c>
      <c r="P40" s="24">
        <f t="shared" si="14"/>
        <v>106.4</v>
      </c>
      <c r="Q40" s="24" t="str">
        <f t="shared" si="15"/>
        <v>nie</v>
      </c>
      <c r="R40" s="24">
        <f t="shared" si="16"/>
        <v>0.7</v>
      </c>
      <c r="S40" s="24">
        <f t="shared" si="17"/>
        <v>104.617</v>
      </c>
      <c r="T40" s="24">
        <f>IF(AND(Q40="tak",L41&lt;&gt;""),
 S40-L41,
0)</f>
        <v>0</v>
      </c>
      <c r="U40" s="25">
        <f t="shared" si="18"/>
        <v>0.04</v>
      </c>
      <c r="V40" s="24">
        <f t="shared" si="19"/>
        <v>0</v>
      </c>
      <c r="W40" s="24">
        <f t="shared" si="20"/>
        <v>104.617</v>
      </c>
      <c r="X40" s="3"/>
      <c r="Y40" s="24">
        <f t="shared" si="21"/>
        <v>104</v>
      </c>
      <c r="Z40" s="3"/>
      <c r="AA40" s="61">
        <f t="shared" si="45"/>
        <v>45717</v>
      </c>
      <c r="AB40" s="62"/>
      <c r="AC40" s="62">
        <f t="shared" si="38"/>
        <v>45747</v>
      </c>
      <c r="AD40" s="21">
        <f t="shared" si="39"/>
        <v>12</v>
      </c>
      <c r="AE40" s="28"/>
      <c r="AF40" s="23">
        <f t="shared" si="40"/>
        <v>1</v>
      </c>
      <c r="AG40" s="24">
        <f t="shared" si="41"/>
        <v>100</v>
      </c>
      <c r="AH40" s="24">
        <f t="shared" si="42"/>
        <v>100</v>
      </c>
      <c r="AI40" s="24">
        <f t="shared" si="43"/>
        <v>100</v>
      </c>
      <c r="AJ40" s="28">
        <f t="shared" si="22"/>
        <v>6.8000000000000005E-2</v>
      </c>
      <c r="AK40" s="24">
        <f t="shared" si="23"/>
        <v>106.80000000000001</v>
      </c>
      <c r="AL40" s="24" t="str">
        <f t="shared" si="24"/>
        <v>nie</v>
      </c>
      <c r="AM40" s="24">
        <f t="shared" si="25"/>
        <v>2</v>
      </c>
      <c r="AN40" s="24">
        <f t="shared" si="26"/>
        <v>103.88800000000001</v>
      </c>
      <c r="AO40" s="24">
        <f>IF(AND(AL40="tak",AG41&lt;&gt;""),
 AN40-AG41,
0)</f>
        <v>0</v>
      </c>
      <c r="AP40" s="25">
        <f t="shared" si="28"/>
        <v>0.04</v>
      </c>
      <c r="AQ40" s="24">
        <f t="shared" si="29"/>
        <v>0</v>
      </c>
      <c r="AR40" s="24">
        <f t="shared" si="30"/>
        <v>103.88800000000001</v>
      </c>
      <c r="AT40" s="62"/>
      <c r="AW40" s="5"/>
      <c r="AX40" s="5"/>
    </row>
    <row r="41" spans="1:50">
      <c r="A41" s="162"/>
      <c r="B41" s="46">
        <f t="shared" si="9"/>
        <v>13</v>
      </c>
      <c r="C41" s="24">
        <f t="shared" si="31"/>
        <v>105.07664800000001</v>
      </c>
      <c r="D41" s="24">
        <f t="shared" si="10"/>
        <v>104.28449500000002</v>
      </c>
      <c r="E41" s="134">
        <f t="shared" si="32"/>
        <v>0.79215299999998479</v>
      </c>
      <c r="F41" s="24">
        <f t="shared" si="11"/>
        <v>103.56742875213676</v>
      </c>
      <c r="G41" s="24">
        <f t="shared" si="12"/>
        <v>104.21666666666668</v>
      </c>
      <c r="I41" s="2"/>
      <c r="J41" s="26">
        <f>J40+1</f>
        <v>13</v>
      </c>
      <c r="K41" s="23">
        <f>IF(Q40="tak",
ROUNDDOWN(S40/zamiana_TOS,0),
K40)</f>
        <v>1</v>
      </c>
      <c r="L41" s="27">
        <f>IF(Q40="tak",
K41*zamiana_TOS,
L40)</f>
        <v>100</v>
      </c>
      <c r="M41" s="27">
        <f>IF(Q40="tak",
K41*100,
M40)</f>
        <v>100</v>
      </c>
      <c r="N41" s="24">
        <f t="shared" si="36"/>
        <v>106.4</v>
      </c>
      <c r="O41" s="25">
        <f t="shared" si="13"/>
        <v>6.4000000000000001E-2</v>
      </c>
      <c r="P41" s="24">
        <f t="shared" si="14"/>
        <v>106.96746666666668</v>
      </c>
      <c r="Q41" s="27" t="str">
        <f t="shared" si="15"/>
        <v>nie</v>
      </c>
      <c r="R41" s="24">
        <f t="shared" si="16"/>
        <v>0.7</v>
      </c>
      <c r="S41" s="27">
        <f>P41-R41
-(P41-M41-R41)*podatek_Belki</f>
        <v>105.07664800000001</v>
      </c>
      <c r="T41" s="24">
        <f t="shared" si="37"/>
        <v>0</v>
      </c>
      <c r="U41" s="28">
        <f t="shared" si="18"/>
        <v>0.04</v>
      </c>
      <c r="V41" s="27">
        <f>V40*(1+U41/12*(1-podatek_Belki))+T41</f>
        <v>0</v>
      </c>
      <c r="W41" s="24">
        <f t="shared" si="20"/>
        <v>105.07664800000001</v>
      </c>
      <c r="X41" s="3"/>
      <c r="Y41" s="27">
        <f t="shared" si="21"/>
        <v>104.21666666666668</v>
      </c>
      <c r="Z41" s="3"/>
      <c r="AA41" s="61">
        <f t="shared" si="45"/>
        <v>45748</v>
      </c>
      <c r="AB41" s="62"/>
      <c r="AC41" s="62">
        <f t="shared" si="38"/>
        <v>45777</v>
      </c>
      <c r="AD41" s="26">
        <f t="shared" si="39"/>
        <v>13</v>
      </c>
      <c r="AE41" s="28">
        <f t="shared" ref="AE41:AE72" si="46">VLOOKUP(ROUNDUP($AD41/12,0)-1,$U$3:$AG$15,2,1)</f>
        <v>0.04</v>
      </c>
      <c r="AF41" s="33">
        <f>IF(AL40="tak",
ROUNDDOWN(AN40/zamiana_EDO,0),
AF40)</f>
        <v>1</v>
      </c>
      <c r="AG41" s="27">
        <f>IF(AL40="tak",
AF41*zamiana_EDO,
AG40)</f>
        <v>100</v>
      </c>
      <c r="AH41" s="27">
        <f>IF(AL40="tak",
AF41*100,
AH40)</f>
        <v>100</v>
      </c>
      <c r="AI41" s="24">
        <f t="shared" si="43"/>
        <v>106.80000000000001</v>
      </c>
      <c r="AJ41" s="28">
        <f t="shared" si="22"/>
        <v>5.5E-2</v>
      </c>
      <c r="AK41" s="27">
        <f t="shared" si="23"/>
        <v>107.28950000000002</v>
      </c>
      <c r="AL41" s="27" t="str">
        <f t="shared" si="24"/>
        <v>nie</v>
      </c>
      <c r="AM41" s="27">
        <f t="shared" si="25"/>
        <v>2</v>
      </c>
      <c r="AN41" s="27">
        <f t="shared" si="26"/>
        <v>104.28449500000002</v>
      </c>
      <c r="AO41" s="27">
        <f t="shared" si="27"/>
        <v>0</v>
      </c>
      <c r="AP41" s="28">
        <f t="shared" si="28"/>
        <v>0.04</v>
      </c>
      <c r="AQ41" s="24">
        <f t="shared" si="29"/>
        <v>0</v>
      </c>
      <c r="AR41" s="27">
        <f>AQ40*(1+AP41/12*(1-podatek_Belki))+AN41</f>
        <v>104.28449500000002</v>
      </c>
      <c r="AT41" s="62"/>
      <c r="AW41" s="5"/>
    </row>
    <row r="42" spans="1:50">
      <c r="A42" s="162"/>
      <c r="B42" s="46">
        <f t="shared" si="9"/>
        <v>14</v>
      </c>
      <c r="C42" s="24">
        <f t="shared" si="31"/>
        <v>105.53629599999999</v>
      </c>
      <c r="D42" s="24">
        <f t="shared" si="10"/>
        <v>104.68099000000002</v>
      </c>
      <c r="E42" s="134">
        <f t="shared" si="32"/>
        <v>0.85530599999997037</v>
      </c>
      <c r="F42" s="24">
        <f t="shared" si="11"/>
        <v>103.84706080976753</v>
      </c>
      <c r="G42" s="24">
        <f t="shared" si="12"/>
        <v>104.43333333333334</v>
      </c>
      <c r="I42" s="2"/>
      <c r="J42" s="21">
        <f t="shared" si="33"/>
        <v>14</v>
      </c>
      <c r="K42" s="23">
        <f t="shared" si="34"/>
        <v>1</v>
      </c>
      <c r="L42" s="24">
        <f t="shared" si="35"/>
        <v>100</v>
      </c>
      <c r="M42" s="24">
        <f t="shared" si="44"/>
        <v>100</v>
      </c>
      <c r="N42" s="24">
        <f t="shared" si="36"/>
        <v>106.4</v>
      </c>
      <c r="O42" s="25">
        <f t="shared" si="13"/>
        <v>6.4000000000000001E-2</v>
      </c>
      <c r="P42" s="24">
        <f t="shared" si="14"/>
        <v>107.53493333333333</v>
      </c>
      <c r="Q42" s="24" t="str">
        <f t="shared" si="15"/>
        <v>nie</v>
      </c>
      <c r="R42" s="24">
        <f t="shared" si="16"/>
        <v>0.7</v>
      </c>
      <c r="S42" s="24">
        <f t="shared" ref="S42:S105" si="47">P42-R42
-(P42-M42-R42)*podatek_Belki</f>
        <v>105.53629599999999</v>
      </c>
      <c r="T42" s="24">
        <f t="shared" si="37"/>
        <v>0</v>
      </c>
      <c r="U42" s="25">
        <f t="shared" si="18"/>
        <v>0.04</v>
      </c>
      <c r="V42" s="24">
        <f t="shared" si="19"/>
        <v>0</v>
      </c>
      <c r="W42" s="24">
        <f t="shared" si="20"/>
        <v>105.53629599999999</v>
      </c>
      <c r="X42" s="3"/>
      <c r="Y42" s="24">
        <f t="shared" si="21"/>
        <v>104.43333333333334</v>
      </c>
      <c r="Z42" s="3"/>
      <c r="AA42" s="61">
        <f t="shared" si="45"/>
        <v>45778</v>
      </c>
      <c r="AB42" s="62"/>
      <c r="AC42" s="62">
        <f t="shared" si="38"/>
        <v>45808</v>
      </c>
      <c r="AD42" s="21">
        <f t="shared" si="39"/>
        <v>14</v>
      </c>
      <c r="AE42" s="28">
        <f t="shared" si="46"/>
        <v>0.04</v>
      </c>
      <c r="AF42" s="23">
        <f t="shared" si="40"/>
        <v>1</v>
      </c>
      <c r="AG42" s="24">
        <f t="shared" si="41"/>
        <v>100</v>
      </c>
      <c r="AH42" s="24">
        <f t="shared" si="42"/>
        <v>100</v>
      </c>
      <c r="AI42" s="24">
        <f t="shared" si="43"/>
        <v>106.80000000000001</v>
      </c>
      <c r="AJ42" s="28">
        <f t="shared" si="22"/>
        <v>5.5E-2</v>
      </c>
      <c r="AK42" s="24">
        <f t="shared" si="23"/>
        <v>107.77900000000002</v>
      </c>
      <c r="AL42" s="24" t="str">
        <f t="shared" si="24"/>
        <v>nie</v>
      </c>
      <c r="AM42" s="24">
        <f t="shared" si="25"/>
        <v>2</v>
      </c>
      <c r="AN42" s="24">
        <f t="shared" si="26"/>
        <v>104.68099000000002</v>
      </c>
      <c r="AO42" s="24">
        <f t="shared" si="27"/>
        <v>0</v>
      </c>
      <c r="AP42" s="25">
        <f t="shared" si="28"/>
        <v>0.04</v>
      </c>
      <c r="AQ42" s="24">
        <f t="shared" si="29"/>
        <v>0</v>
      </c>
      <c r="AR42" s="24">
        <f t="shared" si="30"/>
        <v>104.68099000000002</v>
      </c>
      <c r="AT42" s="62"/>
      <c r="AW42" s="5"/>
    </row>
    <row r="43" spans="1:50">
      <c r="A43" s="162"/>
      <c r="B43" s="46">
        <f t="shared" si="9"/>
        <v>15</v>
      </c>
      <c r="C43" s="24">
        <f t="shared" si="31"/>
        <v>105.99594399999999</v>
      </c>
      <c r="D43" s="24">
        <f t="shared" si="10"/>
        <v>105.077485</v>
      </c>
      <c r="E43" s="134">
        <f t="shared" si="32"/>
        <v>0.91845899999999858</v>
      </c>
      <c r="F43" s="24">
        <f t="shared" si="11"/>
        <v>104.1274478739539</v>
      </c>
      <c r="G43" s="24">
        <f t="shared" si="12"/>
        <v>104.65</v>
      </c>
      <c r="I43" s="2"/>
      <c r="J43" s="21">
        <f t="shared" si="33"/>
        <v>15</v>
      </c>
      <c r="K43" s="23">
        <f t="shared" si="34"/>
        <v>1</v>
      </c>
      <c r="L43" s="24">
        <f t="shared" si="35"/>
        <v>100</v>
      </c>
      <c r="M43" s="24">
        <f t="shared" si="44"/>
        <v>100</v>
      </c>
      <c r="N43" s="24">
        <f t="shared" si="36"/>
        <v>106.4</v>
      </c>
      <c r="O43" s="25">
        <f t="shared" si="13"/>
        <v>6.4000000000000001E-2</v>
      </c>
      <c r="P43" s="24">
        <f t="shared" si="14"/>
        <v>108.1024</v>
      </c>
      <c r="Q43" s="24" t="str">
        <f t="shared" si="15"/>
        <v>nie</v>
      </c>
      <c r="R43" s="24">
        <f t="shared" si="16"/>
        <v>0.7</v>
      </c>
      <c r="S43" s="24">
        <f t="shared" si="47"/>
        <v>105.99594399999999</v>
      </c>
      <c r="T43" s="24">
        <f t="shared" si="37"/>
        <v>0</v>
      </c>
      <c r="U43" s="25">
        <f t="shared" si="18"/>
        <v>0.04</v>
      </c>
      <c r="V43" s="24">
        <f t="shared" si="19"/>
        <v>0</v>
      </c>
      <c r="W43" s="24">
        <f t="shared" si="20"/>
        <v>105.99594399999999</v>
      </c>
      <c r="X43" s="3"/>
      <c r="Y43" s="24">
        <f t="shared" si="21"/>
        <v>104.65</v>
      </c>
      <c r="Z43" s="3"/>
      <c r="AA43" s="61">
        <f t="shared" si="45"/>
        <v>45809</v>
      </c>
      <c r="AB43" s="62"/>
      <c r="AC43" s="62">
        <f t="shared" si="38"/>
        <v>45838</v>
      </c>
      <c r="AD43" s="21">
        <f t="shared" si="39"/>
        <v>15</v>
      </c>
      <c r="AE43" s="28">
        <f t="shared" si="46"/>
        <v>0.04</v>
      </c>
      <c r="AF43" s="23">
        <f t="shared" si="40"/>
        <v>1</v>
      </c>
      <c r="AG43" s="24">
        <f t="shared" si="41"/>
        <v>100</v>
      </c>
      <c r="AH43" s="24">
        <f t="shared" si="42"/>
        <v>100</v>
      </c>
      <c r="AI43" s="24">
        <f t="shared" si="43"/>
        <v>106.80000000000001</v>
      </c>
      <c r="AJ43" s="28">
        <f t="shared" si="22"/>
        <v>5.5E-2</v>
      </c>
      <c r="AK43" s="24">
        <f t="shared" si="23"/>
        <v>108.2685</v>
      </c>
      <c r="AL43" s="24" t="str">
        <f t="shared" si="24"/>
        <v>nie</v>
      </c>
      <c r="AM43" s="24">
        <f t="shared" si="25"/>
        <v>2</v>
      </c>
      <c r="AN43" s="24">
        <f t="shared" si="26"/>
        <v>105.077485</v>
      </c>
      <c r="AO43" s="24">
        <f t="shared" si="27"/>
        <v>0</v>
      </c>
      <c r="AP43" s="25">
        <f t="shared" si="28"/>
        <v>0.04</v>
      </c>
      <c r="AQ43" s="24">
        <f t="shared" si="29"/>
        <v>0</v>
      </c>
      <c r="AR43" s="24">
        <f t="shared" si="30"/>
        <v>105.077485</v>
      </c>
      <c r="AT43" s="62"/>
      <c r="AW43" s="5"/>
    </row>
    <row r="44" spans="1:50">
      <c r="A44" s="162"/>
      <c r="B44" s="46">
        <f t="shared" si="9"/>
        <v>16</v>
      </c>
      <c r="C44" s="24">
        <f t="shared" si="31"/>
        <v>106.45559200000001</v>
      </c>
      <c r="D44" s="24">
        <f t="shared" si="10"/>
        <v>105.47398000000001</v>
      </c>
      <c r="E44" s="134">
        <f t="shared" si="32"/>
        <v>0.98161199999999837</v>
      </c>
      <c r="F44" s="24">
        <f t="shared" si="11"/>
        <v>104.40859198321357</v>
      </c>
      <c r="G44" s="24">
        <f t="shared" si="12"/>
        <v>104.86666666666666</v>
      </c>
      <c r="I44" s="2"/>
      <c r="J44" s="21">
        <f t="shared" si="33"/>
        <v>16</v>
      </c>
      <c r="K44" s="23">
        <f t="shared" si="34"/>
        <v>1</v>
      </c>
      <c r="L44" s="24">
        <f t="shared" si="35"/>
        <v>100</v>
      </c>
      <c r="M44" s="24">
        <f t="shared" si="44"/>
        <v>100</v>
      </c>
      <c r="N44" s="24">
        <f t="shared" si="36"/>
        <v>106.4</v>
      </c>
      <c r="O44" s="25">
        <f t="shared" si="13"/>
        <v>6.4000000000000001E-2</v>
      </c>
      <c r="P44" s="24">
        <f t="shared" si="14"/>
        <v>108.66986666666668</v>
      </c>
      <c r="Q44" s="24" t="str">
        <f t="shared" si="15"/>
        <v>nie</v>
      </c>
      <c r="R44" s="24">
        <f t="shared" si="16"/>
        <v>0.7</v>
      </c>
      <c r="S44" s="24">
        <f t="shared" si="47"/>
        <v>106.45559200000001</v>
      </c>
      <c r="T44" s="24">
        <f t="shared" si="37"/>
        <v>0</v>
      </c>
      <c r="U44" s="25">
        <f t="shared" si="18"/>
        <v>0.04</v>
      </c>
      <c r="V44" s="24">
        <f t="shared" si="19"/>
        <v>0</v>
      </c>
      <c r="W44" s="24">
        <f t="shared" si="20"/>
        <v>106.45559200000001</v>
      </c>
      <c r="X44" s="3"/>
      <c r="Y44" s="24">
        <f t="shared" si="21"/>
        <v>104.86666666666666</v>
      </c>
      <c r="Z44" s="3"/>
      <c r="AA44" s="61">
        <f t="shared" si="45"/>
        <v>45839</v>
      </c>
      <c r="AB44" s="62"/>
      <c r="AC44" s="62">
        <f t="shared" si="38"/>
        <v>45869</v>
      </c>
      <c r="AD44" s="21">
        <f t="shared" si="39"/>
        <v>16</v>
      </c>
      <c r="AE44" s="28">
        <f t="shared" si="46"/>
        <v>0.04</v>
      </c>
      <c r="AF44" s="23">
        <f t="shared" si="40"/>
        <v>1</v>
      </c>
      <c r="AG44" s="24">
        <f t="shared" si="41"/>
        <v>100</v>
      </c>
      <c r="AH44" s="24">
        <f t="shared" si="42"/>
        <v>100</v>
      </c>
      <c r="AI44" s="24">
        <f t="shared" si="43"/>
        <v>106.80000000000001</v>
      </c>
      <c r="AJ44" s="28">
        <f t="shared" si="22"/>
        <v>5.5E-2</v>
      </c>
      <c r="AK44" s="24">
        <f t="shared" si="23"/>
        <v>108.75800000000001</v>
      </c>
      <c r="AL44" s="24" t="str">
        <f t="shared" si="24"/>
        <v>nie</v>
      </c>
      <c r="AM44" s="24">
        <f t="shared" si="25"/>
        <v>2</v>
      </c>
      <c r="AN44" s="24">
        <f t="shared" si="26"/>
        <v>105.47398000000001</v>
      </c>
      <c r="AO44" s="24">
        <f t="shared" si="27"/>
        <v>0</v>
      </c>
      <c r="AP44" s="25">
        <f t="shared" si="28"/>
        <v>0.04</v>
      </c>
      <c r="AQ44" s="24">
        <f t="shared" si="29"/>
        <v>0</v>
      </c>
      <c r="AR44" s="24">
        <f t="shared" si="30"/>
        <v>105.47398000000001</v>
      </c>
      <c r="AT44" s="62"/>
      <c r="AW44" s="5"/>
    </row>
    <row r="45" spans="1:50">
      <c r="A45" s="162"/>
      <c r="B45" s="46">
        <f t="shared" si="9"/>
        <v>17</v>
      </c>
      <c r="C45" s="24">
        <f t="shared" si="31"/>
        <v>106.91524</v>
      </c>
      <c r="D45" s="24">
        <f t="shared" si="10"/>
        <v>105.87047500000001</v>
      </c>
      <c r="E45" s="134">
        <f t="shared" si="32"/>
        <v>1.044764999999984</v>
      </c>
      <c r="F45" s="24">
        <f t="shared" si="11"/>
        <v>104.69049518156824</v>
      </c>
      <c r="G45" s="24">
        <f t="shared" si="12"/>
        <v>105.08333333333334</v>
      </c>
      <c r="I45" s="2"/>
      <c r="J45" s="21">
        <f t="shared" si="33"/>
        <v>17</v>
      </c>
      <c r="K45" s="23">
        <f t="shared" si="34"/>
        <v>1</v>
      </c>
      <c r="L45" s="24">
        <f t="shared" si="35"/>
        <v>100</v>
      </c>
      <c r="M45" s="24">
        <f t="shared" si="44"/>
        <v>100</v>
      </c>
      <c r="N45" s="24">
        <f t="shared" si="36"/>
        <v>106.4</v>
      </c>
      <c r="O45" s="25">
        <f t="shared" si="13"/>
        <v>6.4000000000000001E-2</v>
      </c>
      <c r="P45" s="24">
        <f t="shared" si="14"/>
        <v>109.23733333333334</v>
      </c>
      <c r="Q45" s="24" t="str">
        <f t="shared" si="15"/>
        <v>nie</v>
      </c>
      <c r="R45" s="24">
        <f t="shared" si="16"/>
        <v>0.7</v>
      </c>
      <c r="S45" s="24">
        <f t="shared" si="47"/>
        <v>106.91524</v>
      </c>
      <c r="T45" s="24">
        <f t="shared" si="37"/>
        <v>0</v>
      </c>
      <c r="U45" s="25">
        <f t="shared" si="18"/>
        <v>0.04</v>
      </c>
      <c r="V45" s="24">
        <f t="shared" si="19"/>
        <v>0</v>
      </c>
      <c r="W45" s="24">
        <f t="shared" si="20"/>
        <v>106.91524</v>
      </c>
      <c r="X45" s="3"/>
      <c r="Y45" s="24">
        <f t="shared" si="21"/>
        <v>105.08333333333334</v>
      </c>
      <c r="Z45" s="3"/>
      <c r="AA45" s="61">
        <f t="shared" si="45"/>
        <v>45870</v>
      </c>
      <c r="AB45" s="62"/>
      <c r="AC45" s="62">
        <f t="shared" si="38"/>
        <v>45900</v>
      </c>
      <c r="AD45" s="21">
        <f t="shared" si="39"/>
        <v>17</v>
      </c>
      <c r="AE45" s="28">
        <f t="shared" si="46"/>
        <v>0.04</v>
      </c>
      <c r="AF45" s="23">
        <f t="shared" si="40"/>
        <v>1</v>
      </c>
      <c r="AG45" s="24">
        <f t="shared" si="41"/>
        <v>100</v>
      </c>
      <c r="AH45" s="24">
        <f t="shared" si="42"/>
        <v>100</v>
      </c>
      <c r="AI45" s="24">
        <f t="shared" si="43"/>
        <v>106.80000000000001</v>
      </c>
      <c r="AJ45" s="28">
        <f t="shared" si="22"/>
        <v>5.5E-2</v>
      </c>
      <c r="AK45" s="24">
        <f t="shared" si="23"/>
        <v>109.24750000000002</v>
      </c>
      <c r="AL45" s="24" t="str">
        <f t="shared" si="24"/>
        <v>nie</v>
      </c>
      <c r="AM45" s="24">
        <f t="shared" si="25"/>
        <v>2</v>
      </c>
      <c r="AN45" s="24">
        <f t="shared" si="26"/>
        <v>105.87047500000001</v>
      </c>
      <c r="AO45" s="24">
        <f t="shared" si="27"/>
        <v>0</v>
      </c>
      <c r="AP45" s="25">
        <f t="shared" si="28"/>
        <v>0.04</v>
      </c>
      <c r="AQ45" s="24">
        <f t="shared" si="29"/>
        <v>0</v>
      </c>
      <c r="AR45" s="24">
        <f t="shared" si="30"/>
        <v>105.87047500000001</v>
      </c>
      <c r="AT45" s="62"/>
      <c r="AW45" s="5"/>
    </row>
    <row r="46" spans="1:50" ht="13" customHeight="1">
      <c r="A46" s="162"/>
      <c r="B46" s="46">
        <f t="shared" si="9"/>
        <v>18</v>
      </c>
      <c r="C46" s="24">
        <f t="shared" si="31"/>
        <v>107.37488800000001</v>
      </c>
      <c r="D46" s="24">
        <f t="shared" si="10"/>
        <v>106.26697000000001</v>
      </c>
      <c r="E46" s="134">
        <f t="shared" si="32"/>
        <v>1.107917999999998</v>
      </c>
      <c r="F46" s="24">
        <f t="shared" si="11"/>
        <v>104.97315951855846</v>
      </c>
      <c r="G46" s="24">
        <f t="shared" si="12"/>
        <v>105.3</v>
      </c>
      <c r="I46" s="2"/>
      <c r="J46" s="21">
        <f t="shared" si="33"/>
        <v>18</v>
      </c>
      <c r="K46" s="23">
        <f t="shared" si="34"/>
        <v>1</v>
      </c>
      <c r="L46" s="24">
        <f t="shared" si="35"/>
        <v>100</v>
      </c>
      <c r="M46" s="24">
        <f t="shared" si="44"/>
        <v>100</v>
      </c>
      <c r="N46" s="24">
        <f t="shared" si="36"/>
        <v>106.4</v>
      </c>
      <c r="O46" s="25">
        <f t="shared" si="13"/>
        <v>6.4000000000000001E-2</v>
      </c>
      <c r="P46" s="24">
        <f t="shared" si="14"/>
        <v>109.80480000000001</v>
      </c>
      <c r="Q46" s="24" t="str">
        <f t="shared" si="15"/>
        <v>nie</v>
      </c>
      <c r="R46" s="24">
        <f t="shared" si="16"/>
        <v>0.7</v>
      </c>
      <c r="S46" s="24">
        <f t="shared" si="47"/>
        <v>107.37488800000001</v>
      </c>
      <c r="T46" s="24">
        <f t="shared" si="37"/>
        <v>0</v>
      </c>
      <c r="U46" s="25">
        <f t="shared" si="18"/>
        <v>0.04</v>
      </c>
      <c r="V46" s="24">
        <f t="shared" si="19"/>
        <v>0</v>
      </c>
      <c r="W46" s="24">
        <f t="shared" si="20"/>
        <v>107.37488800000001</v>
      </c>
      <c r="X46" s="3"/>
      <c r="Y46" s="24">
        <f t="shared" si="21"/>
        <v>105.3</v>
      </c>
      <c r="Z46" s="3"/>
      <c r="AA46" s="61">
        <f t="shared" si="45"/>
        <v>45901</v>
      </c>
      <c r="AB46" s="62"/>
      <c r="AC46" s="62">
        <f t="shared" si="38"/>
        <v>45930</v>
      </c>
      <c r="AD46" s="21">
        <f t="shared" si="39"/>
        <v>18</v>
      </c>
      <c r="AE46" s="28">
        <f t="shared" si="46"/>
        <v>0.04</v>
      </c>
      <c r="AF46" s="23">
        <f t="shared" si="40"/>
        <v>1</v>
      </c>
      <c r="AG46" s="24">
        <f t="shared" si="41"/>
        <v>100</v>
      </c>
      <c r="AH46" s="24">
        <f t="shared" si="42"/>
        <v>100</v>
      </c>
      <c r="AI46" s="24">
        <f t="shared" si="43"/>
        <v>106.80000000000001</v>
      </c>
      <c r="AJ46" s="28">
        <f t="shared" si="22"/>
        <v>5.5E-2</v>
      </c>
      <c r="AK46" s="24">
        <f t="shared" si="23"/>
        <v>109.73700000000002</v>
      </c>
      <c r="AL46" s="24" t="str">
        <f t="shared" si="24"/>
        <v>nie</v>
      </c>
      <c r="AM46" s="24">
        <f t="shared" si="25"/>
        <v>2</v>
      </c>
      <c r="AN46" s="24">
        <f t="shared" si="26"/>
        <v>106.26697000000001</v>
      </c>
      <c r="AO46" s="24">
        <f t="shared" si="27"/>
        <v>0</v>
      </c>
      <c r="AP46" s="25">
        <f t="shared" si="28"/>
        <v>0.04</v>
      </c>
      <c r="AQ46" s="24">
        <f t="shared" si="29"/>
        <v>0</v>
      </c>
      <c r="AR46" s="24">
        <f t="shared" si="30"/>
        <v>106.26697000000001</v>
      </c>
      <c r="AT46" s="62"/>
      <c r="AW46" s="5"/>
    </row>
    <row r="47" spans="1:50">
      <c r="A47" s="162"/>
      <c r="B47" s="46">
        <f t="shared" si="9"/>
        <v>19</v>
      </c>
      <c r="C47" s="24">
        <f t="shared" si="31"/>
        <v>107.83453600000001</v>
      </c>
      <c r="D47" s="24">
        <f t="shared" si="10"/>
        <v>106.663465</v>
      </c>
      <c r="E47" s="134">
        <f t="shared" si="32"/>
        <v>1.171071000000012</v>
      </c>
      <c r="F47" s="24">
        <f t="shared" si="11"/>
        <v>105.25658704925856</v>
      </c>
      <c r="G47" s="24">
        <f t="shared" si="12"/>
        <v>105.51666666666668</v>
      </c>
      <c r="I47" s="2"/>
      <c r="J47" s="21">
        <f t="shared" si="33"/>
        <v>19</v>
      </c>
      <c r="K47" s="23">
        <f t="shared" si="34"/>
        <v>1</v>
      </c>
      <c r="L47" s="24">
        <f t="shared" si="35"/>
        <v>100</v>
      </c>
      <c r="M47" s="24">
        <f t="shared" si="44"/>
        <v>100</v>
      </c>
      <c r="N47" s="24">
        <f t="shared" si="36"/>
        <v>106.4</v>
      </c>
      <c r="O47" s="25">
        <f t="shared" si="13"/>
        <v>6.4000000000000001E-2</v>
      </c>
      <c r="P47" s="24">
        <f t="shared" si="14"/>
        <v>110.37226666666669</v>
      </c>
      <c r="Q47" s="24" t="str">
        <f t="shared" si="15"/>
        <v>nie</v>
      </c>
      <c r="R47" s="24">
        <f t="shared" si="16"/>
        <v>0.7</v>
      </c>
      <c r="S47" s="24">
        <f t="shared" si="47"/>
        <v>107.83453600000001</v>
      </c>
      <c r="T47" s="24">
        <f t="shared" si="37"/>
        <v>0</v>
      </c>
      <c r="U47" s="25">
        <f t="shared" si="18"/>
        <v>0.04</v>
      </c>
      <c r="V47" s="24">
        <f t="shared" si="19"/>
        <v>0</v>
      </c>
      <c r="W47" s="24">
        <f t="shared" si="20"/>
        <v>107.83453600000001</v>
      </c>
      <c r="X47" s="3"/>
      <c r="Y47" s="24">
        <f t="shared" si="21"/>
        <v>105.51666666666668</v>
      </c>
      <c r="Z47" s="3"/>
      <c r="AA47" s="61">
        <f t="shared" si="45"/>
        <v>45931</v>
      </c>
      <c r="AB47" s="62"/>
      <c r="AC47" s="62">
        <f t="shared" si="38"/>
        <v>45961</v>
      </c>
      <c r="AD47" s="21">
        <f t="shared" si="39"/>
        <v>19</v>
      </c>
      <c r="AE47" s="28">
        <f t="shared" si="46"/>
        <v>0.04</v>
      </c>
      <c r="AF47" s="23">
        <f t="shared" si="40"/>
        <v>1</v>
      </c>
      <c r="AG47" s="24">
        <f t="shared" si="41"/>
        <v>100</v>
      </c>
      <c r="AH47" s="24">
        <f t="shared" si="42"/>
        <v>100</v>
      </c>
      <c r="AI47" s="24">
        <f t="shared" si="43"/>
        <v>106.80000000000001</v>
      </c>
      <c r="AJ47" s="28">
        <f t="shared" si="22"/>
        <v>5.5E-2</v>
      </c>
      <c r="AK47" s="24">
        <f t="shared" si="23"/>
        <v>110.2265</v>
      </c>
      <c r="AL47" s="24" t="str">
        <f t="shared" si="24"/>
        <v>nie</v>
      </c>
      <c r="AM47" s="24">
        <f t="shared" si="25"/>
        <v>2</v>
      </c>
      <c r="AN47" s="24">
        <f t="shared" si="26"/>
        <v>106.663465</v>
      </c>
      <c r="AO47" s="24">
        <f t="shared" si="27"/>
        <v>0</v>
      </c>
      <c r="AP47" s="25">
        <f t="shared" si="28"/>
        <v>0.04</v>
      </c>
      <c r="AQ47" s="24">
        <f t="shared" si="29"/>
        <v>0</v>
      </c>
      <c r="AR47" s="24">
        <f t="shared" si="30"/>
        <v>106.663465</v>
      </c>
      <c r="AT47" s="62"/>
      <c r="AW47" s="5"/>
      <c r="AX47" s="5"/>
    </row>
    <row r="48" spans="1:50">
      <c r="A48" s="162"/>
      <c r="B48" s="46">
        <f t="shared" si="9"/>
        <v>20</v>
      </c>
      <c r="C48" s="24">
        <f t="shared" si="31"/>
        <v>108.294184</v>
      </c>
      <c r="D48" s="24">
        <f t="shared" si="10"/>
        <v>107.05996</v>
      </c>
      <c r="E48" s="134">
        <f t="shared" si="32"/>
        <v>1.2342239999999975</v>
      </c>
      <c r="F48" s="24">
        <f t="shared" si="11"/>
        <v>105.54077983429154</v>
      </c>
      <c r="G48" s="24">
        <f t="shared" si="12"/>
        <v>105.73333333333332</v>
      </c>
      <c r="I48" s="2"/>
      <c r="J48" s="21">
        <f t="shared" si="33"/>
        <v>20</v>
      </c>
      <c r="K48" s="23">
        <f t="shared" si="34"/>
        <v>1</v>
      </c>
      <c r="L48" s="24">
        <f t="shared" si="35"/>
        <v>100</v>
      </c>
      <c r="M48" s="24">
        <f t="shared" si="44"/>
        <v>100</v>
      </c>
      <c r="N48" s="24">
        <f t="shared" si="36"/>
        <v>106.4</v>
      </c>
      <c r="O48" s="25">
        <f t="shared" si="13"/>
        <v>6.4000000000000001E-2</v>
      </c>
      <c r="P48" s="24">
        <f t="shared" si="14"/>
        <v>110.93973333333334</v>
      </c>
      <c r="Q48" s="24" t="str">
        <f t="shared" si="15"/>
        <v>nie</v>
      </c>
      <c r="R48" s="24">
        <f t="shared" si="16"/>
        <v>0.7</v>
      </c>
      <c r="S48" s="24">
        <f t="shared" si="47"/>
        <v>108.294184</v>
      </c>
      <c r="T48" s="24">
        <f t="shared" si="37"/>
        <v>0</v>
      </c>
      <c r="U48" s="25">
        <f t="shared" si="18"/>
        <v>0.04</v>
      </c>
      <c r="V48" s="24">
        <f t="shared" si="19"/>
        <v>0</v>
      </c>
      <c r="W48" s="24">
        <f t="shared" si="20"/>
        <v>108.294184</v>
      </c>
      <c r="X48" s="3"/>
      <c r="Y48" s="24">
        <f t="shared" si="21"/>
        <v>105.73333333333332</v>
      </c>
      <c r="Z48" s="3"/>
      <c r="AA48" s="61">
        <f t="shared" si="45"/>
        <v>45962</v>
      </c>
      <c r="AB48" s="62"/>
      <c r="AC48" s="62">
        <f t="shared" si="38"/>
        <v>45991</v>
      </c>
      <c r="AD48" s="21">
        <f t="shared" si="39"/>
        <v>20</v>
      </c>
      <c r="AE48" s="28">
        <f t="shared" si="46"/>
        <v>0.04</v>
      </c>
      <c r="AF48" s="23">
        <f t="shared" si="40"/>
        <v>1</v>
      </c>
      <c r="AG48" s="24">
        <f t="shared" si="41"/>
        <v>100</v>
      </c>
      <c r="AH48" s="24">
        <f t="shared" si="42"/>
        <v>100</v>
      </c>
      <c r="AI48" s="24">
        <f t="shared" si="43"/>
        <v>106.80000000000001</v>
      </c>
      <c r="AJ48" s="28">
        <f t="shared" si="22"/>
        <v>5.5E-2</v>
      </c>
      <c r="AK48" s="24">
        <f t="shared" si="23"/>
        <v>110.71600000000001</v>
      </c>
      <c r="AL48" s="24" t="str">
        <f t="shared" si="24"/>
        <v>nie</v>
      </c>
      <c r="AM48" s="24">
        <f t="shared" si="25"/>
        <v>2</v>
      </c>
      <c r="AN48" s="24">
        <f t="shared" si="26"/>
        <v>107.05996</v>
      </c>
      <c r="AO48" s="24">
        <f t="shared" si="27"/>
        <v>0</v>
      </c>
      <c r="AP48" s="25">
        <f t="shared" si="28"/>
        <v>0.04</v>
      </c>
      <c r="AQ48" s="24">
        <f t="shared" si="29"/>
        <v>0</v>
      </c>
      <c r="AR48" s="24">
        <f t="shared" si="30"/>
        <v>107.05996</v>
      </c>
      <c r="AT48" s="62"/>
      <c r="AW48" s="5"/>
    </row>
    <row r="49" spans="1:52">
      <c r="A49" s="162"/>
      <c r="B49" s="46">
        <f t="shared" si="9"/>
        <v>21</v>
      </c>
      <c r="C49" s="24">
        <f t="shared" si="31"/>
        <v>108.753832</v>
      </c>
      <c r="D49" s="24">
        <f t="shared" si="10"/>
        <v>107.45645500000001</v>
      </c>
      <c r="E49" s="134">
        <f t="shared" si="32"/>
        <v>1.2973769999999973</v>
      </c>
      <c r="F49" s="24">
        <f t="shared" si="11"/>
        <v>105.82573993984413</v>
      </c>
      <c r="G49" s="24">
        <f t="shared" si="12"/>
        <v>105.95</v>
      </c>
      <c r="I49" s="2"/>
      <c r="J49" s="21">
        <f t="shared" si="33"/>
        <v>21</v>
      </c>
      <c r="K49" s="23">
        <f t="shared" si="34"/>
        <v>1</v>
      </c>
      <c r="L49" s="24">
        <f t="shared" si="35"/>
        <v>100</v>
      </c>
      <c r="M49" s="24">
        <f t="shared" si="44"/>
        <v>100</v>
      </c>
      <c r="N49" s="24">
        <f t="shared" si="36"/>
        <v>106.4</v>
      </c>
      <c r="O49" s="25">
        <f t="shared" si="13"/>
        <v>6.4000000000000001E-2</v>
      </c>
      <c r="P49" s="24">
        <f t="shared" si="14"/>
        <v>111.50720000000001</v>
      </c>
      <c r="Q49" s="24" t="str">
        <f t="shared" si="15"/>
        <v>nie</v>
      </c>
      <c r="R49" s="24">
        <f t="shared" si="16"/>
        <v>0.7</v>
      </c>
      <c r="S49" s="24">
        <f t="shared" si="47"/>
        <v>108.753832</v>
      </c>
      <c r="T49" s="24">
        <f t="shared" si="37"/>
        <v>0</v>
      </c>
      <c r="U49" s="25">
        <f t="shared" si="18"/>
        <v>0.04</v>
      </c>
      <c r="V49" s="24">
        <f t="shared" si="19"/>
        <v>0</v>
      </c>
      <c r="W49" s="24">
        <f t="shared" si="20"/>
        <v>108.753832</v>
      </c>
      <c r="X49" s="3"/>
      <c r="Y49" s="24">
        <f t="shared" si="21"/>
        <v>105.95</v>
      </c>
      <c r="Z49" s="3"/>
      <c r="AA49" s="61">
        <f t="shared" si="45"/>
        <v>45992</v>
      </c>
      <c r="AB49" s="62"/>
      <c r="AC49" s="62">
        <f t="shared" si="38"/>
        <v>46022</v>
      </c>
      <c r="AD49" s="21">
        <f t="shared" si="39"/>
        <v>21</v>
      </c>
      <c r="AE49" s="28">
        <f t="shared" si="46"/>
        <v>0.04</v>
      </c>
      <c r="AF49" s="23">
        <f t="shared" si="40"/>
        <v>1</v>
      </c>
      <c r="AG49" s="24">
        <f t="shared" si="41"/>
        <v>100</v>
      </c>
      <c r="AH49" s="24">
        <f t="shared" si="42"/>
        <v>100</v>
      </c>
      <c r="AI49" s="24">
        <f t="shared" si="43"/>
        <v>106.80000000000001</v>
      </c>
      <c r="AJ49" s="28">
        <f t="shared" si="22"/>
        <v>5.5E-2</v>
      </c>
      <c r="AK49" s="24">
        <f t="shared" si="23"/>
        <v>111.20550000000001</v>
      </c>
      <c r="AL49" s="24" t="str">
        <f t="shared" si="24"/>
        <v>nie</v>
      </c>
      <c r="AM49" s="24">
        <f t="shared" si="25"/>
        <v>2</v>
      </c>
      <c r="AN49" s="24">
        <f t="shared" si="26"/>
        <v>107.45645500000001</v>
      </c>
      <c r="AO49" s="24">
        <f t="shared" si="27"/>
        <v>0</v>
      </c>
      <c r="AP49" s="25">
        <f t="shared" si="28"/>
        <v>0.04</v>
      </c>
      <c r="AQ49" s="24">
        <f t="shared" si="29"/>
        <v>0</v>
      </c>
      <c r="AR49" s="24">
        <f t="shared" si="30"/>
        <v>107.45645500000001</v>
      </c>
      <c r="AT49" s="62"/>
      <c r="AW49" s="5"/>
    </row>
    <row r="50" spans="1:52">
      <c r="A50" s="162"/>
      <c r="B50" s="46">
        <f t="shared" si="9"/>
        <v>22</v>
      </c>
      <c r="C50" s="24">
        <f t="shared" si="31"/>
        <v>109.21347999999999</v>
      </c>
      <c r="D50" s="24">
        <f t="shared" si="10"/>
        <v>107.85295000000002</v>
      </c>
      <c r="E50" s="134">
        <f t="shared" si="32"/>
        <v>1.3605299999999687</v>
      </c>
      <c r="F50" s="24">
        <f t="shared" si="11"/>
        <v>106.11146943768169</v>
      </c>
      <c r="G50" s="24">
        <f t="shared" si="12"/>
        <v>106.16666666666666</v>
      </c>
      <c r="I50" s="2"/>
      <c r="J50" s="21">
        <f t="shared" si="33"/>
        <v>22</v>
      </c>
      <c r="K50" s="23">
        <f t="shared" si="34"/>
        <v>1</v>
      </c>
      <c r="L50" s="24">
        <f t="shared" si="35"/>
        <v>100</v>
      </c>
      <c r="M50" s="24">
        <f t="shared" si="44"/>
        <v>100</v>
      </c>
      <c r="N50" s="24">
        <f t="shared" si="36"/>
        <v>106.4</v>
      </c>
      <c r="O50" s="25">
        <f t="shared" si="13"/>
        <v>6.4000000000000001E-2</v>
      </c>
      <c r="P50" s="24">
        <f t="shared" si="14"/>
        <v>112.07466666666666</v>
      </c>
      <c r="Q50" s="24" t="str">
        <f t="shared" si="15"/>
        <v>nie</v>
      </c>
      <c r="R50" s="24">
        <f t="shared" si="16"/>
        <v>0.7</v>
      </c>
      <c r="S50" s="24">
        <f t="shared" si="47"/>
        <v>109.21347999999999</v>
      </c>
      <c r="T50" s="24">
        <f t="shared" si="37"/>
        <v>0</v>
      </c>
      <c r="U50" s="25">
        <f t="shared" si="18"/>
        <v>0.04</v>
      </c>
      <c r="V50" s="24">
        <f t="shared" si="19"/>
        <v>0</v>
      </c>
      <c r="W50" s="24">
        <f t="shared" si="20"/>
        <v>109.21347999999999</v>
      </c>
      <c r="X50" s="3"/>
      <c r="Y50" s="24">
        <f t="shared" si="21"/>
        <v>106.16666666666666</v>
      </c>
      <c r="Z50" s="3"/>
      <c r="AA50" s="61">
        <f t="shared" si="45"/>
        <v>46023</v>
      </c>
      <c r="AB50" s="62"/>
      <c r="AC50" s="62">
        <f t="shared" si="38"/>
        <v>46053</v>
      </c>
      <c r="AD50" s="21">
        <f t="shared" si="39"/>
        <v>22</v>
      </c>
      <c r="AE50" s="28">
        <f t="shared" si="46"/>
        <v>0.04</v>
      </c>
      <c r="AF50" s="23">
        <f t="shared" si="40"/>
        <v>1</v>
      </c>
      <c r="AG50" s="24">
        <f t="shared" si="41"/>
        <v>100</v>
      </c>
      <c r="AH50" s="24">
        <f t="shared" si="42"/>
        <v>100</v>
      </c>
      <c r="AI50" s="24">
        <f t="shared" si="43"/>
        <v>106.80000000000001</v>
      </c>
      <c r="AJ50" s="28">
        <f t="shared" si="22"/>
        <v>5.5E-2</v>
      </c>
      <c r="AK50" s="24">
        <f t="shared" si="23"/>
        <v>111.69500000000002</v>
      </c>
      <c r="AL50" s="24" t="str">
        <f t="shared" si="24"/>
        <v>nie</v>
      </c>
      <c r="AM50" s="24">
        <f t="shared" si="25"/>
        <v>2</v>
      </c>
      <c r="AN50" s="24">
        <f t="shared" si="26"/>
        <v>107.85295000000002</v>
      </c>
      <c r="AO50" s="24">
        <f t="shared" si="27"/>
        <v>0</v>
      </c>
      <c r="AP50" s="25">
        <f t="shared" si="28"/>
        <v>0.04</v>
      </c>
      <c r="AQ50" s="24">
        <f t="shared" si="29"/>
        <v>0</v>
      </c>
      <c r="AR50" s="24">
        <f t="shared" si="30"/>
        <v>107.85295000000002</v>
      </c>
      <c r="AT50" s="62"/>
      <c r="AW50" s="5"/>
    </row>
    <row r="51" spans="1:52" ht="14.25" customHeight="1">
      <c r="A51" s="162"/>
      <c r="B51" s="46">
        <f t="shared" si="9"/>
        <v>23</v>
      </c>
      <c r="C51" s="24">
        <f t="shared" si="31"/>
        <v>109.67312799999999</v>
      </c>
      <c r="D51" s="24">
        <f t="shared" si="10"/>
        <v>108.24944499999999</v>
      </c>
      <c r="E51" s="134">
        <f t="shared" si="32"/>
        <v>1.4236829999999969</v>
      </c>
      <c r="F51" s="24">
        <f t="shared" si="11"/>
        <v>106.39797040516342</v>
      </c>
      <c r="G51" s="24">
        <f t="shared" si="12"/>
        <v>106.38333333333334</v>
      </c>
      <c r="I51" s="2"/>
      <c r="J51" s="21">
        <f t="shared" si="33"/>
        <v>23</v>
      </c>
      <c r="K51" s="23">
        <f t="shared" si="34"/>
        <v>1</v>
      </c>
      <c r="L51" s="24">
        <f t="shared" si="35"/>
        <v>100</v>
      </c>
      <c r="M51" s="24">
        <f t="shared" si="44"/>
        <v>100</v>
      </c>
      <c r="N51" s="24">
        <f t="shared" si="36"/>
        <v>106.4</v>
      </c>
      <c r="O51" s="25">
        <f t="shared" si="13"/>
        <v>6.4000000000000001E-2</v>
      </c>
      <c r="P51" s="24">
        <f t="shared" si="14"/>
        <v>112.64213333333333</v>
      </c>
      <c r="Q51" s="24" t="str">
        <f t="shared" si="15"/>
        <v>nie</v>
      </c>
      <c r="R51" s="24">
        <f t="shared" si="16"/>
        <v>0.7</v>
      </c>
      <c r="S51" s="24">
        <f t="shared" si="47"/>
        <v>109.67312799999999</v>
      </c>
      <c r="T51" s="24">
        <f t="shared" si="37"/>
        <v>0</v>
      </c>
      <c r="U51" s="25">
        <f t="shared" si="18"/>
        <v>0.04</v>
      </c>
      <c r="V51" s="24">
        <f t="shared" si="19"/>
        <v>0</v>
      </c>
      <c r="W51" s="24">
        <f t="shared" si="20"/>
        <v>109.67312799999999</v>
      </c>
      <c r="X51" s="3"/>
      <c r="Y51" s="24">
        <f t="shared" si="21"/>
        <v>106.38333333333334</v>
      </c>
      <c r="Z51" s="3"/>
      <c r="AA51" s="61">
        <f t="shared" si="45"/>
        <v>46054</v>
      </c>
      <c r="AB51" s="62"/>
      <c r="AC51" s="62">
        <f t="shared" si="38"/>
        <v>46081</v>
      </c>
      <c r="AD51" s="21">
        <f t="shared" si="39"/>
        <v>23</v>
      </c>
      <c r="AE51" s="28">
        <f t="shared" si="46"/>
        <v>0.04</v>
      </c>
      <c r="AF51" s="23">
        <f t="shared" si="40"/>
        <v>1</v>
      </c>
      <c r="AG51" s="24">
        <f t="shared" si="41"/>
        <v>100</v>
      </c>
      <c r="AH51" s="24">
        <f t="shared" si="42"/>
        <v>100</v>
      </c>
      <c r="AI51" s="24">
        <f t="shared" si="43"/>
        <v>106.80000000000001</v>
      </c>
      <c r="AJ51" s="28">
        <f t="shared" si="22"/>
        <v>5.5E-2</v>
      </c>
      <c r="AK51" s="24">
        <f t="shared" si="23"/>
        <v>112.1845</v>
      </c>
      <c r="AL51" s="24" t="str">
        <f t="shared" si="24"/>
        <v>nie</v>
      </c>
      <c r="AM51" s="24">
        <f t="shared" si="25"/>
        <v>2</v>
      </c>
      <c r="AN51" s="24">
        <f t="shared" si="26"/>
        <v>108.24944499999999</v>
      </c>
      <c r="AO51" s="24">
        <f t="shared" si="27"/>
        <v>0</v>
      </c>
      <c r="AP51" s="25">
        <f t="shared" si="28"/>
        <v>0.04</v>
      </c>
      <c r="AQ51" s="24">
        <f t="shared" si="29"/>
        <v>0</v>
      </c>
      <c r="AR51" s="24">
        <f t="shared" si="30"/>
        <v>108.24944499999999</v>
      </c>
      <c r="AT51" s="62"/>
      <c r="AW51" s="5"/>
    </row>
    <row r="52" spans="1:52">
      <c r="A52" s="162"/>
      <c r="B52" s="46">
        <f t="shared" si="9"/>
        <v>24</v>
      </c>
      <c r="C52" s="24">
        <f t="shared" si="31"/>
        <v>110.13277600000001</v>
      </c>
      <c r="D52" s="24">
        <f t="shared" si="10"/>
        <v>108.64594000000001</v>
      </c>
      <c r="E52" s="134">
        <f t="shared" si="32"/>
        <v>1.4868359999999967</v>
      </c>
      <c r="F52" s="24">
        <f t="shared" si="11"/>
        <v>106.68524492525735</v>
      </c>
      <c r="G52" s="24">
        <f t="shared" si="12"/>
        <v>106.59999999999998</v>
      </c>
      <c r="I52" s="2"/>
      <c r="J52" s="21">
        <f t="shared" si="33"/>
        <v>24</v>
      </c>
      <c r="K52" s="23">
        <f t="shared" si="34"/>
        <v>1</v>
      </c>
      <c r="L52" s="24">
        <f t="shared" si="35"/>
        <v>100</v>
      </c>
      <c r="M52" s="24">
        <f t="shared" si="44"/>
        <v>100</v>
      </c>
      <c r="N52" s="24">
        <f t="shared" si="36"/>
        <v>106.4</v>
      </c>
      <c r="O52" s="25">
        <f t="shared" si="13"/>
        <v>6.4000000000000001E-2</v>
      </c>
      <c r="P52" s="24">
        <f t="shared" si="14"/>
        <v>113.20960000000001</v>
      </c>
      <c r="Q52" s="24" t="str">
        <f t="shared" si="15"/>
        <v>nie</v>
      </c>
      <c r="R52" s="24">
        <f t="shared" si="16"/>
        <v>0.7</v>
      </c>
      <c r="S52" s="24">
        <f t="shared" si="47"/>
        <v>110.13277600000001</v>
      </c>
      <c r="T52" s="24">
        <f t="shared" si="37"/>
        <v>0</v>
      </c>
      <c r="U52" s="25">
        <f t="shared" si="18"/>
        <v>0.04</v>
      </c>
      <c r="V52" s="24">
        <f t="shared" si="19"/>
        <v>0</v>
      </c>
      <c r="W52" s="24">
        <f t="shared" si="20"/>
        <v>110.13277600000001</v>
      </c>
      <c r="X52" s="3"/>
      <c r="Y52" s="24">
        <f t="shared" si="21"/>
        <v>106.59999999999998</v>
      </c>
      <c r="Z52" s="3"/>
      <c r="AA52" s="61">
        <f t="shared" si="45"/>
        <v>46082</v>
      </c>
      <c r="AB52" s="62"/>
      <c r="AC52" s="62">
        <f t="shared" si="38"/>
        <v>46112</v>
      </c>
      <c r="AD52" s="21">
        <f t="shared" si="39"/>
        <v>24</v>
      </c>
      <c r="AE52" s="28">
        <f t="shared" si="46"/>
        <v>0.04</v>
      </c>
      <c r="AF52" s="23">
        <f t="shared" si="40"/>
        <v>1</v>
      </c>
      <c r="AG52" s="24">
        <f t="shared" si="41"/>
        <v>100</v>
      </c>
      <c r="AH52" s="24">
        <f t="shared" si="42"/>
        <v>100</v>
      </c>
      <c r="AI52" s="24">
        <f t="shared" si="43"/>
        <v>106.80000000000001</v>
      </c>
      <c r="AJ52" s="28">
        <f t="shared" si="22"/>
        <v>5.5E-2</v>
      </c>
      <c r="AK52" s="24">
        <f t="shared" si="23"/>
        <v>112.67400000000001</v>
      </c>
      <c r="AL52" s="24" t="str">
        <f t="shared" si="24"/>
        <v>nie</v>
      </c>
      <c r="AM52" s="24">
        <f t="shared" si="25"/>
        <v>2</v>
      </c>
      <c r="AN52" s="24">
        <f t="shared" si="26"/>
        <v>108.64594000000001</v>
      </c>
      <c r="AO52" s="24">
        <f t="shared" si="27"/>
        <v>0</v>
      </c>
      <c r="AP52" s="25">
        <f t="shared" si="28"/>
        <v>0.04</v>
      </c>
      <c r="AQ52" s="24">
        <f t="shared" si="29"/>
        <v>0</v>
      </c>
      <c r="AR52" s="24">
        <f t="shared" si="30"/>
        <v>108.64594000000001</v>
      </c>
      <c r="AT52" s="62"/>
      <c r="AW52" s="5"/>
    </row>
    <row r="53" spans="1:52">
      <c r="A53" s="162"/>
      <c r="B53" s="46">
        <f t="shared" si="9"/>
        <v>25</v>
      </c>
      <c r="C53" s="24">
        <f t="shared" si="31"/>
        <v>110.62184147200001</v>
      </c>
      <c r="D53" s="24">
        <f t="shared" si="10"/>
        <v>108.95015980000002</v>
      </c>
      <c r="E53" s="134">
        <f t="shared" si="32"/>
        <v>1.6716816719999912</v>
      </c>
      <c r="F53" s="24">
        <f t="shared" si="11"/>
        <v>106.97329508655554</v>
      </c>
      <c r="G53" s="24">
        <f t="shared" si="12"/>
        <v>106.82208333333332</v>
      </c>
      <c r="I53" s="2"/>
      <c r="J53" s="21">
        <f t="shared" si="33"/>
        <v>25</v>
      </c>
      <c r="K53" s="23">
        <f t="shared" si="34"/>
        <v>1</v>
      </c>
      <c r="L53" s="24">
        <f t="shared" si="35"/>
        <v>100</v>
      </c>
      <c r="M53" s="24">
        <f t="shared" si="44"/>
        <v>100</v>
      </c>
      <c r="N53" s="24">
        <f t="shared" si="36"/>
        <v>113.20960000000001</v>
      </c>
      <c r="O53" s="25">
        <f t="shared" si="13"/>
        <v>6.4000000000000001E-2</v>
      </c>
      <c r="P53" s="24">
        <f t="shared" si="14"/>
        <v>113.81338453333335</v>
      </c>
      <c r="Q53" s="24" t="str">
        <f t="shared" si="15"/>
        <v>nie</v>
      </c>
      <c r="R53" s="24">
        <f t="shared" si="16"/>
        <v>0.7</v>
      </c>
      <c r="S53" s="24">
        <f t="shared" si="47"/>
        <v>110.62184147200001</v>
      </c>
      <c r="T53" s="24">
        <f>IF(AND(Q53="tak",L54&lt;&gt;""),
 S53-L54,
0)</f>
        <v>0</v>
      </c>
      <c r="U53" s="25">
        <f t="shared" si="18"/>
        <v>0.04</v>
      </c>
      <c r="V53" s="24">
        <f t="shared" si="19"/>
        <v>0</v>
      </c>
      <c r="W53" s="24">
        <f t="shared" si="20"/>
        <v>110.62184147200001</v>
      </c>
      <c r="X53" s="3"/>
      <c r="Y53" s="24">
        <f t="shared" si="21"/>
        <v>106.82208333333332</v>
      </c>
      <c r="Z53" s="3"/>
      <c r="AA53" s="61">
        <f t="shared" si="45"/>
        <v>46113</v>
      </c>
      <c r="AB53" s="62"/>
      <c r="AC53" s="62">
        <f t="shared" si="38"/>
        <v>46142</v>
      </c>
      <c r="AD53" s="21">
        <f t="shared" si="39"/>
        <v>25</v>
      </c>
      <c r="AE53" s="28">
        <f t="shared" si="46"/>
        <v>2.5000000000000001E-2</v>
      </c>
      <c r="AF53" s="23">
        <f t="shared" si="40"/>
        <v>1</v>
      </c>
      <c r="AG53" s="24">
        <f t="shared" si="41"/>
        <v>100</v>
      </c>
      <c r="AH53" s="24">
        <f t="shared" si="42"/>
        <v>100</v>
      </c>
      <c r="AI53" s="24">
        <f t="shared" si="43"/>
        <v>112.67400000000001</v>
      </c>
      <c r="AJ53" s="28">
        <f>IF(AND(MOD($AD53,zapadalnosc_EDO)&lt;=12,MOD($AD53,zapadalnosc_EDO)&lt;&gt;0),proc_I_okres_EDO,(marza_EDO+AE53))</f>
        <v>0.04</v>
      </c>
      <c r="AK53" s="24">
        <f t="shared" si="23"/>
        <v>113.04958000000002</v>
      </c>
      <c r="AL53" s="24" t="str">
        <f t="shared" si="24"/>
        <v>nie</v>
      </c>
      <c r="AM53" s="24">
        <f t="shared" si="25"/>
        <v>2</v>
      </c>
      <c r="AN53" s="24">
        <f t="shared" si="26"/>
        <v>108.95015980000002</v>
      </c>
      <c r="AO53" s="24">
        <f t="shared" si="27"/>
        <v>0</v>
      </c>
      <c r="AP53" s="25">
        <f t="shared" si="28"/>
        <v>0.04</v>
      </c>
      <c r="AQ53" s="24">
        <f t="shared" si="29"/>
        <v>0</v>
      </c>
      <c r="AR53" s="24">
        <f t="shared" si="30"/>
        <v>108.95015980000002</v>
      </c>
      <c r="AT53" s="62"/>
      <c r="AW53" s="5"/>
    </row>
    <row r="54" spans="1:52">
      <c r="A54" s="162"/>
      <c r="B54" s="46">
        <f t="shared" si="9"/>
        <v>26</v>
      </c>
      <c r="C54" s="24">
        <f t="shared" si="31"/>
        <v>111.11090694400001</v>
      </c>
      <c r="D54" s="24">
        <f t="shared" si="10"/>
        <v>109.25437960000001</v>
      </c>
      <c r="E54" s="134">
        <f t="shared" si="32"/>
        <v>1.8565273439999999</v>
      </c>
      <c r="F54" s="24">
        <f t="shared" si="11"/>
        <v>107.26212298328923</v>
      </c>
      <c r="G54" s="24">
        <f t="shared" si="12"/>
        <v>107.04416666666664</v>
      </c>
      <c r="I54" s="2"/>
      <c r="J54" s="21">
        <f t="shared" si="33"/>
        <v>26</v>
      </c>
      <c r="K54" s="23">
        <f t="shared" si="34"/>
        <v>1</v>
      </c>
      <c r="L54" s="24">
        <f t="shared" si="35"/>
        <v>100</v>
      </c>
      <c r="M54" s="24">
        <f t="shared" si="44"/>
        <v>100</v>
      </c>
      <c r="N54" s="24">
        <f t="shared" si="36"/>
        <v>113.20960000000001</v>
      </c>
      <c r="O54" s="25">
        <f t="shared" si="13"/>
        <v>6.4000000000000001E-2</v>
      </c>
      <c r="P54" s="24">
        <f t="shared" si="14"/>
        <v>114.41716906666667</v>
      </c>
      <c r="Q54" s="24" t="str">
        <f t="shared" si="15"/>
        <v>nie</v>
      </c>
      <c r="R54" s="24">
        <f t="shared" si="16"/>
        <v>0.7</v>
      </c>
      <c r="S54" s="24">
        <f t="shared" si="47"/>
        <v>111.11090694400001</v>
      </c>
      <c r="T54" s="24">
        <f t="shared" si="37"/>
        <v>0</v>
      </c>
      <c r="U54" s="25">
        <f t="shared" si="18"/>
        <v>0.04</v>
      </c>
      <c r="V54" s="24">
        <f t="shared" si="19"/>
        <v>0</v>
      </c>
      <c r="W54" s="24">
        <f t="shared" si="20"/>
        <v>111.11090694400001</v>
      </c>
      <c r="X54" s="3"/>
      <c r="Y54" s="24">
        <f t="shared" si="21"/>
        <v>107.04416666666664</v>
      </c>
      <c r="Z54" s="3"/>
      <c r="AA54" s="61">
        <f t="shared" si="45"/>
        <v>46143</v>
      </c>
      <c r="AB54" s="62"/>
      <c r="AC54" s="62">
        <f t="shared" si="38"/>
        <v>46173</v>
      </c>
      <c r="AD54" s="21">
        <f t="shared" si="39"/>
        <v>26</v>
      </c>
      <c r="AE54" s="28">
        <f t="shared" si="46"/>
        <v>2.5000000000000001E-2</v>
      </c>
      <c r="AF54" s="23">
        <f t="shared" si="40"/>
        <v>1</v>
      </c>
      <c r="AG54" s="24">
        <f t="shared" si="41"/>
        <v>100</v>
      </c>
      <c r="AH54" s="24">
        <f t="shared" si="42"/>
        <v>100</v>
      </c>
      <c r="AI54" s="24">
        <f t="shared" si="43"/>
        <v>112.67400000000001</v>
      </c>
      <c r="AJ54" s="28">
        <f t="shared" si="22"/>
        <v>0.04</v>
      </c>
      <c r="AK54" s="24">
        <f t="shared" si="23"/>
        <v>113.42516000000001</v>
      </c>
      <c r="AL54" s="24" t="str">
        <f t="shared" si="24"/>
        <v>nie</v>
      </c>
      <c r="AM54" s="24">
        <f t="shared" si="25"/>
        <v>2</v>
      </c>
      <c r="AN54" s="24">
        <f t="shared" si="26"/>
        <v>109.25437960000001</v>
      </c>
      <c r="AO54" s="24">
        <f t="shared" si="27"/>
        <v>0</v>
      </c>
      <c r="AP54" s="25">
        <f t="shared" si="28"/>
        <v>0.04</v>
      </c>
      <c r="AQ54" s="24">
        <f t="shared" si="29"/>
        <v>0</v>
      </c>
      <c r="AR54" s="24">
        <f t="shared" si="30"/>
        <v>109.25437960000001</v>
      </c>
      <c r="AT54" s="62"/>
      <c r="AW54" s="5"/>
    </row>
    <row r="55" spans="1:52">
      <c r="A55" s="162"/>
      <c r="B55" s="46">
        <f t="shared" si="9"/>
        <v>27</v>
      </c>
      <c r="C55" s="24">
        <f t="shared" si="31"/>
        <v>111.59997241600001</v>
      </c>
      <c r="D55" s="24">
        <f t="shared" si="10"/>
        <v>109.55859940000001</v>
      </c>
      <c r="E55" s="134">
        <f t="shared" si="32"/>
        <v>2.0413730160000085</v>
      </c>
      <c r="F55" s="24">
        <f t="shared" si="11"/>
        <v>107.55173071534411</v>
      </c>
      <c r="G55" s="24">
        <f t="shared" si="12"/>
        <v>107.26624999999999</v>
      </c>
      <c r="I55" s="2"/>
      <c r="J55" s="21">
        <f t="shared" si="33"/>
        <v>27</v>
      </c>
      <c r="K55" s="23">
        <f t="shared" si="34"/>
        <v>1</v>
      </c>
      <c r="L55" s="24">
        <f t="shared" si="35"/>
        <v>100</v>
      </c>
      <c r="M55" s="24">
        <f t="shared" si="44"/>
        <v>100</v>
      </c>
      <c r="N55" s="24">
        <f t="shared" si="36"/>
        <v>113.20960000000001</v>
      </c>
      <c r="O55" s="25">
        <f t="shared" si="13"/>
        <v>6.4000000000000001E-2</v>
      </c>
      <c r="P55" s="24">
        <f t="shared" si="14"/>
        <v>115.02095360000001</v>
      </c>
      <c r="Q55" s="24" t="str">
        <f t="shared" si="15"/>
        <v>nie</v>
      </c>
      <c r="R55" s="24">
        <f t="shared" si="16"/>
        <v>0.7</v>
      </c>
      <c r="S55" s="24">
        <f t="shared" si="47"/>
        <v>111.59997241600001</v>
      </c>
      <c r="T55" s="24">
        <f t="shared" si="37"/>
        <v>0</v>
      </c>
      <c r="U55" s="25">
        <f t="shared" si="18"/>
        <v>0.04</v>
      </c>
      <c r="V55" s="24">
        <f t="shared" si="19"/>
        <v>0</v>
      </c>
      <c r="W55" s="24">
        <f t="shared" si="20"/>
        <v>111.59997241600001</v>
      </c>
      <c r="X55" s="3"/>
      <c r="Y55" s="24">
        <f t="shared" si="21"/>
        <v>107.26624999999999</v>
      </c>
      <c r="Z55" s="3"/>
      <c r="AA55" s="61">
        <f t="shared" si="45"/>
        <v>46174</v>
      </c>
      <c r="AB55" s="62"/>
      <c r="AC55" s="62">
        <f t="shared" si="38"/>
        <v>46203</v>
      </c>
      <c r="AD55" s="21">
        <f t="shared" si="39"/>
        <v>27</v>
      </c>
      <c r="AE55" s="28">
        <f t="shared" si="46"/>
        <v>2.5000000000000001E-2</v>
      </c>
      <c r="AF55" s="23">
        <f t="shared" si="40"/>
        <v>1</v>
      </c>
      <c r="AG55" s="24">
        <f t="shared" si="41"/>
        <v>100</v>
      </c>
      <c r="AH55" s="24">
        <f t="shared" si="42"/>
        <v>100</v>
      </c>
      <c r="AI55" s="24">
        <f t="shared" si="43"/>
        <v>112.67400000000001</v>
      </c>
      <c r="AJ55" s="28">
        <f t="shared" si="22"/>
        <v>0.04</v>
      </c>
      <c r="AK55" s="24">
        <f t="shared" si="23"/>
        <v>113.80074</v>
      </c>
      <c r="AL55" s="24" t="str">
        <f t="shared" si="24"/>
        <v>nie</v>
      </c>
      <c r="AM55" s="24">
        <f t="shared" si="25"/>
        <v>2</v>
      </c>
      <c r="AN55" s="24">
        <f t="shared" si="26"/>
        <v>109.55859940000001</v>
      </c>
      <c r="AO55" s="24">
        <f t="shared" si="27"/>
        <v>0</v>
      </c>
      <c r="AP55" s="25">
        <f t="shared" si="28"/>
        <v>0.04</v>
      </c>
      <c r="AQ55" s="24">
        <f t="shared" si="29"/>
        <v>0</v>
      </c>
      <c r="AR55" s="24">
        <f t="shared" si="30"/>
        <v>109.55859940000001</v>
      </c>
      <c r="AT55" s="62"/>
      <c r="AW55" s="5"/>
    </row>
    <row r="56" spans="1:52">
      <c r="A56" s="162"/>
      <c r="B56" s="46">
        <f t="shared" si="9"/>
        <v>28</v>
      </c>
      <c r="C56" s="24">
        <f t="shared" si="31"/>
        <v>112.08903788800001</v>
      </c>
      <c r="D56" s="24">
        <f t="shared" si="10"/>
        <v>109.86281920000002</v>
      </c>
      <c r="E56" s="134">
        <f t="shared" si="32"/>
        <v>2.2262186879999888</v>
      </c>
      <c r="F56" s="24">
        <f t="shared" si="11"/>
        <v>107.84212038827553</v>
      </c>
      <c r="G56" s="24">
        <f t="shared" si="12"/>
        <v>107.48833333333332</v>
      </c>
      <c r="I56" s="2"/>
      <c r="J56" s="21">
        <f t="shared" si="33"/>
        <v>28</v>
      </c>
      <c r="K56" s="23">
        <f t="shared" si="34"/>
        <v>1</v>
      </c>
      <c r="L56" s="24">
        <f t="shared" si="35"/>
        <v>100</v>
      </c>
      <c r="M56" s="24">
        <f t="shared" si="44"/>
        <v>100</v>
      </c>
      <c r="N56" s="24">
        <f t="shared" si="36"/>
        <v>113.20960000000001</v>
      </c>
      <c r="O56" s="25">
        <f t="shared" si="13"/>
        <v>6.4000000000000001E-2</v>
      </c>
      <c r="P56" s="24">
        <f t="shared" si="14"/>
        <v>115.62473813333335</v>
      </c>
      <c r="Q56" s="24" t="str">
        <f t="shared" si="15"/>
        <v>nie</v>
      </c>
      <c r="R56" s="24">
        <f t="shared" si="16"/>
        <v>0.7</v>
      </c>
      <c r="S56" s="24">
        <f t="shared" si="47"/>
        <v>112.08903788800001</v>
      </c>
      <c r="T56" s="24">
        <f t="shared" si="37"/>
        <v>0</v>
      </c>
      <c r="U56" s="25">
        <f t="shared" si="18"/>
        <v>0.04</v>
      </c>
      <c r="V56" s="24">
        <f t="shared" si="19"/>
        <v>0</v>
      </c>
      <c r="W56" s="24">
        <f t="shared" si="20"/>
        <v>112.08903788800001</v>
      </c>
      <c r="X56" s="3"/>
      <c r="Y56" s="24">
        <f t="shared" si="21"/>
        <v>107.48833333333332</v>
      </c>
      <c r="Z56" s="3"/>
      <c r="AA56" s="61">
        <f t="shared" si="45"/>
        <v>46204</v>
      </c>
      <c r="AB56" s="62"/>
      <c r="AC56" s="62">
        <f t="shared" si="38"/>
        <v>46234</v>
      </c>
      <c r="AD56" s="21">
        <f t="shared" si="39"/>
        <v>28</v>
      </c>
      <c r="AE56" s="28">
        <f t="shared" si="46"/>
        <v>2.5000000000000001E-2</v>
      </c>
      <c r="AF56" s="23">
        <f t="shared" si="40"/>
        <v>1</v>
      </c>
      <c r="AG56" s="24">
        <f t="shared" si="41"/>
        <v>100</v>
      </c>
      <c r="AH56" s="24">
        <f t="shared" si="42"/>
        <v>100</v>
      </c>
      <c r="AI56" s="24">
        <f t="shared" si="43"/>
        <v>112.67400000000001</v>
      </c>
      <c r="AJ56" s="28">
        <f t="shared" si="22"/>
        <v>0.04</v>
      </c>
      <c r="AK56" s="24">
        <f t="shared" si="23"/>
        <v>114.17632000000002</v>
      </c>
      <c r="AL56" s="24" t="str">
        <f t="shared" si="24"/>
        <v>nie</v>
      </c>
      <c r="AM56" s="24">
        <f t="shared" si="25"/>
        <v>2</v>
      </c>
      <c r="AN56" s="24">
        <f t="shared" si="26"/>
        <v>109.86281920000002</v>
      </c>
      <c r="AO56" s="24">
        <f t="shared" si="27"/>
        <v>0</v>
      </c>
      <c r="AP56" s="25">
        <f t="shared" si="28"/>
        <v>0.04</v>
      </c>
      <c r="AQ56" s="24">
        <f t="shared" si="29"/>
        <v>0</v>
      </c>
      <c r="AR56" s="24">
        <f t="shared" si="30"/>
        <v>109.86281920000002</v>
      </c>
      <c r="AT56" s="62"/>
    </row>
    <row r="57" spans="1:52">
      <c r="A57" s="162"/>
      <c r="B57" s="46">
        <f t="shared" si="9"/>
        <v>29</v>
      </c>
      <c r="C57" s="24">
        <f t="shared" si="31"/>
        <v>112.57810336</v>
      </c>
      <c r="D57" s="24">
        <f t="shared" si="10"/>
        <v>110.167039</v>
      </c>
      <c r="E57" s="134">
        <f t="shared" si="32"/>
        <v>2.4110643599999975</v>
      </c>
      <c r="F57" s="24">
        <f t="shared" si="11"/>
        <v>108.13329411332387</v>
      </c>
      <c r="G57" s="24">
        <f t="shared" si="12"/>
        <v>107.71041666666666</v>
      </c>
      <c r="I57" s="2"/>
      <c r="J57" s="21">
        <f t="shared" si="33"/>
        <v>29</v>
      </c>
      <c r="K57" s="23">
        <f t="shared" si="34"/>
        <v>1</v>
      </c>
      <c r="L57" s="24">
        <f t="shared" si="35"/>
        <v>100</v>
      </c>
      <c r="M57" s="24">
        <f t="shared" si="44"/>
        <v>100</v>
      </c>
      <c r="N57" s="24">
        <f t="shared" si="36"/>
        <v>113.20960000000001</v>
      </c>
      <c r="O57" s="25">
        <f t="shared" si="13"/>
        <v>6.4000000000000001E-2</v>
      </c>
      <c r="P57" s="24">
        <f t="shared" si="14"/>
        <v>116.22852266666666</v>
      </c>
      <c r="Q57" s="24" t="str">
        <f t="shared" si="15"/>
        <v>nie</v>
      </c>
      <c r="R57" s="24">
        <f t="shared" si="16"/>
        <v>0.7</v>
      </c>
      <c r="S57" s="24">
        <f t="shared" si="47"/>
        <v>112.57810336</v>
      </c>
      <c r="T57" s="24">
        <f t="shared" si="37"/>
        <v>0</v>
      </c>
      <c r="U57" s="25">
        <f t="shared" si="18"/>
        <v>0.04</v>
      </c>
      <c r="V57" s="24">
        <f t="shared" si="19"/>
        <v>0</v>
      </c>
      <c r="W57" s="24">
        <f t="shared" si="20"/>
        <v>112.57810336</v>
      </c>
      <c r="X57" s="3"/>
      <c r="Y57" s="24">
        <f t="shared" si="21"/>
        <v>107.71041666666666</v>
      </c>
      <c r="Z57" s="3"/>
      <c r="AA57" s="61">
        <f t="shared" si="45"/>
        <v>46235</v>
      </c>
      <c r="AB57" s="62"/>
      <c r="AC57" s="62">
        <f t="shared" si="38"/>
        <v>46265</v>
      </c>
      <c r="AD57" s="21">
        <f t="shared" si="39"/>
        <v>29</v>
      </c>
      <c r="AE57" s="28">
        <f t="shared" si="46"/>
        <v>2.5000000000000001E-2</v>
      </c>
      <c r="AF57" s="23">
        <f t="shared" si="40"/>
        <v>1</v>
      </c>
      <c r="AG57" s="24">
        <f t="shared" si="41"/>
        <v>100</v>
      </c>
      <c r="AH57" s="24">
        <f t="shared" si="42"/>
        <v>100</v>
      </c>
      <c r="AI57" s="24">
        <f t="shared" si="43"/>
        <v>112.67400000000001</v>
      </c>
      <c r="AJ57" s="28">
        <f t="shared" si="22"/>
        <v>0.04</v>
      </c>
      <c r="AK57" s="24">
        <f t="shared" si="23"/>
        <v>114.5519</v>
      </c>
      <c r="AL57" s="24" t="str">
        <f t="shared" si="24"/>
        <v>nie</v>
      </c>
      <c r="AM57" s="24">
        <f t="shared" si="25"/>
        <v>2</v>
      </c>
      <c r="AN57" s="24">
        <f t="shared" si="26"/>
        <v>110.167039</v>
      </c>
      <c r="AO57" s="24">
        <f t="shared" si="27"/>
        <v>0</v>
      </c>
      <c r="AP57" s="25">
        <f t="shared" si="28"/>
        <v>0.04</v>
      </c>
      <c r="AQ57" s="24">
        <f t="shared" si="29"/>
        <v>0</v>
      </c>
      <c r="AR57" s="24">
        <f t="shared" si="30"/>
        <v>110.167039</v>
      </c>
      <c r="AT57" s="62"/>
      <c r="AX57" s="5"/>
      <c r="AY57" s="5"/>
      <c r="AZ57" s="5"/>
    </row>
    <row r="58" spans="1:52">
      <c r="A58" s="162"/>
      <c r="B58" s="46">
        <f t="shared" si="9"/>
        <v>30</v>
      </c>
      <c r="C58" s="24">
        <f t="shared" si="31"/>
        <v>113.06716883200001</v>
      </c>
      <c r="D58" s="24">
        <f t="shared" si="10"/>
        <v>110.4712588</v>
      </c>
      <c r="E58" s="134">
        <f t="shared" si="32"/>
        <v>2.5959100320000061</v>
      </c>
      <c r="F58" s="24">
        <f t="shared" si="11"/>
        <v>108.42525400742984</v>
      </c>
      <c r="G58" s="24">
        <f t="shared" si="12"/>
        <v>107.93249999999998</v>
      </c>
      <c r="I58" s="2"/>
      <c r="J58" s="21">
        <f t="shared" si="33"/>
        <v>30</v>
      </c>
      <c r="K58" s="23">
        <f t="shared" si="34"/>
        <v>1</v>
      </c>
      <c r="L58" s="24">
        <f t="shared" si="35"/>
        <v>100</v>
      </c>
      <c r="M58" s="24">
        <f t="shared" si="44"/>
        <v>100</v>
      </c>
      <c r="N58" s="24">
        <f t="shared" si="36"/>
        <v>113.20960000000001</v>
      </c>
      <c r="O58" s="25">
        <f t="shared" si="13"/>
        <v>6.4000000000000001E-2</v>
      </c>
      <c r="P58" s="24">
        <f t="shared" si="14"/>
        <v>116.83230720000002</v>
      </c>
      <c r="Q58" s="24" t="str">
        <f t="shared" si="15"/>
        <v>nie</v>
      </c>
      <c r="R58" s="24">
        <f t="shared" si="16"/>
        <v>0.7</v>
      </c>
      <c r="S58" s="24">
        <f t="shared" si="47"/>
        <v>113.06716883200001</v>
      </c>
      <c r="T58" s="24">
        <f t="shared" si="37"/>
        <v>0</v>
      </c>
      <c r="U58" s="25">
        <f t="shared" si="18"/>
        <v>0.04</v>
      </c>
      <c r="V58" s="24">
        <f t="shared" si="19"/>
        <v>0</v>
      </c>
      <c r="W58" s="24">
        <f t="shared" si="20"/>
        <v>113.06716883200001</v>
      </c>
      <c r="X58" s="3"/>
      <c r="Y58" s="24">
        <f t="shared" si="21"/>
        <v>107.93249999999998</v>
      </c>
      <c r="Z58" s="3"/>
      <c r="AA58" s="61">
        <f t="shared" si="45"/>
        <v>46266</v>
      </c>
      <c r="AB58" s="62"/>
      <c r="AC58" s="62">
        <f t="shared" si="38"/>
        <v>46295</v>
      </c>
      <c r="AD58" s="21">
        <f t="shared" si="39"/>
        <v>30</v>
      </c>
      <c r="AE58" s="28">
        <f t="shared" si="46"/>
        <v>2.5000000000000001E-2</v>
      </c>
      <c r="AF58" s="23">
        <f t="shared" si="40"/>
        <v>1</v>
      </c>
      <c r="AG58" s="24">
        <f t="shared" si="41"/>
        <v>100</v>
      </c>
      <c r="AH58" s="24">
        <f t="shared" si="42"/>
        <v>100</v>
      </c>
      <c r="AI58" s="24">
        <f t="shared" si="43"/>
        <v>112.67400000000001</v>
      </c>
      <c r="AJ58" s="28">
        <f t="shared" si="22"/>
        <v>0.04</v>
      </c>
      <c r="AK58" s="24">
        <f t="shared" si="23"/>
        <v>114.92748</v>
      </c>
      <c r="AL58" s="24" t="str">
        <f t="shared" si="24"/>
        <v>nie</v>
      </c>
      <c r="AM58" s="24">
        <f t="shared" si="25"/>
        <v>2</v>
      </c>
      <c r="AN58" s="24">
        <f t="shared" si="26"/>
        <v>110.4712588</v>
      </c>
      <c r="AO58" s="24">
        <f t="shared" si="27"/>
        <v>0</v>
      </c>
      <c r="AP58" s="25">
        <f t="shared" si="28"/>
        <v>0.04</v>
      </c>
      <c r="AQ58" s="24">
        <f t="shared" si="29"/>
        <v>0</v>
      </c>
      <c r="AR58" s="24">
        <f t="shared" si="30"/>
        <v>110.4712588</v>
      </c>
      <c r="AT58" s="62"/>
    </row>
    <row r="59" spans="1:52">
      <c r="A59" s="162"/>
      <c r="B59" s="46">
        <f t="shared" si="9"/>
        <v>31</v>
      </c>
      <c r="C59" s="24">
        <f t="shared" si="31"/>
        <v>113.55623430400001</v>
      </c>
      <c r="D59" s="24">
        <f t="shared" si="10"/>
        <v>110.77547860000001</v>
      </c>
      <c r="E59" s="134">
        <f t="shared" si="32"/>
        <v>2.7807557040000006</v>
      </c>
      <c r="F59" s="24">
        <f t="shared" si="11"/>
        <v>108.7180021932499</v>
      </c>
      <c r="G59" s="24">
        <f t="shared" si="12"/>
        <v>108.15458333333332</v>
      </c>
      <c r="I59" s="2"/>
      <c r="J59" s="21">
        <f t="shared" si="33"/>
        <v>31</v>
      </c>
      <c r="K59" s="23">
        <f t="shared" si="34"/>
        <v>1</v>
      </c>
      <c r="L59" s="24">
        <f t="shared" si="35"/>
        <v>100</v>
      </c>
      <c r="M59" s="24">
        <f t="shared" si="44"/>
        <v>100</v>
      </c>
      <c r="N59" s="24">
        <f t="shared" si="36"/>
        <v>113.20960000000001</v>
      </c>
      <c r="O59" s="25">
        <f t="shared" si="13"/>
        <v>6.4000000000000001E-2</v>
      </c>
      <c r="P59" s="24">
        <f t="shared" si="14"/>
        <v>117.43609173333336</v>
      </c>
      <c r="Q59" s="24" t="str">
        <f t="shared" si="15"/>
        <v>nie</v>
      </c>
      <c r="R59" s="24">
        <f t="shared" si="16"/>
        <v>0.7</v>
      </c>
      <c r="S59" s="24">
        <f t="shared" si="47"/>
        <v>113.55623430400001</v>
      </c>
      <c r="T59" s="24">
        <f t="shared" si="37"/>
        <v>0</v>
      </c>
      <c r="U59" s="25">
        <f t="shared" si="18"/>
        <v>0.04</v>
      </c>
      <c r="V59" s="24">
        <f t="shared" si="19"/>
        <v>0</v>
      </c>
      <c r="W59" s="24">
        <f t="shared" si="20"/>
        <v>113.55623430400001</v>
      </c>
      <c r="X59" s="3"/>
      <c r="Y59" s="24">
        <f t="shared" si="21"/>
        <v>108.15458333333332</v>
      </c>
      <c r="Z59" s="3"/>
      <c r="AA59" s="61">
        <f t="shared" si="45"/>
        <v>46296</v>
      </c>
      <c r="AB59" s="62"/>
      <c r="AC59" s="62">
        <f t="shared" si="38"/>
        <v>46326</v>
      </c>
      <c r="AD59" s="21">
        <f t="shared" si="39"/>
        <v>31</v>
      </c>
      <c r="AE59" s="28">
        <f t="shared" si="46"/>
        <v>2.5000000000000001E-2</v>
      </c>
      <c r="AF59" s="23">
        <f t="shared" si="40"/>
        <v>1</v>
      </c>
      <c r="AG59" s="24">
        <f t="shared" si="41"/>
        <v>100</v>
      </c>
      <c r="AH59" s="24">
        <f t="shared" si="42"/>
        <v>100</v>
      </c>
      <c r="AI59" s="24">
        <f t="shared" si="43"/>
        <v>112.67400000000001</v>
      </c>
      <c r="AJ59" s="28">
        <f t="shared" si="22"/>
        <v>0.04</v>
      </c>
      <c r="AK59" s="24">
        <f t="shared" si="23"/>
        <v>115.30306000000002</v>
      </c>
      <c r="AL59" s="24" t="str">
        <f t="shared" si="24"/>
        <v>nie</v>
      </c>
      <c r="AM59" s="24">
        <f t="shared" si="25"/>
        <v>2</v>
      </c>
      <c r="AN59" s="24">
        <f t="shared" si="26"/>
        <v>110.77547860000001</v>
      </c>
      <c r="AO59" s="24">
        <f t="shared" si="27"/>
        <v>0</v>
      </c>
      <c r="AP59" s="25">
        <f t="shared" si="28"/>
        <v>0.04</v>
      </c>
      <c r="AQ59" s="24">
        <f t="shared" si="29"/>
        <v>0</v>
      </c>
      <c r="AR59" s="24">
        <f t="shared" si="30"/>
        <v>110.77547860000001</v>
      </c>
      <c r="AT59" s="62"/>
    </row>
    <row r="60" spans="1:52">
      <c r="A60" s="162"/>
      <c r="B60" s="46">
        <f t="shared" si="9"/>
        <v>32</v>
      </c>
      <c r="C60" s="24">
        <f t="shared" si="31"/>
        <v>114.04529977599999</v>
      </c>
      <c r="D60" s="24">
        <f t="shared" si="10"/>
        <v>111.0796984</v>
      </c>
      <c r="E60" s="134">
        <f t="shared" si="32"/>
        <v>2.9656013759999951</v>
      </c>
      <c r="F60" s="24">
        <f t="shared" si="11"/>
        <v>109.01154079917167</v>
      </c>
      <c r="G60" s="24">
        <f t="shared" si="12"/>
        <v>108.37666666666664</v>
      </c>
      <c r="I60" s="2"/>
      <c r="J60" s="21">
        <f t="shared" si="33"/>
        <v>32</v>
      </c>
      <c r="K60" s="23">
        <f t="shared" si="34"/>
        <v>1</v>
      </c>
      <c r="L60" s="24">
        <f t="shared" si="35"/>
        <v>100</v>
      </c>
      <c r="M60" s="24">
        <f t="shared" si="44"/>
        <v>100</v>
      </c>
      <c r="N60" s="24">
        <f t="shared" si="36"/>
        <v>113.20960000000001</v>
      </c>
      <c r="O60" s="25">
        <f t="shared" si="13"/>
        <v>6.4000000000000001E-2</v>
      </c>
      <c r="P60" s="24">
        <f t="shared" si="14"/>
        <v>118.03987626666667</v>
      </c>
      <c r="Q60" s="24" t="str">
        <f t="shared" si="15"/>
        <v>nie</v>
      </c>
      <c r="R60" s="24">
        <f t="shared" si="16"/>
        <v>0.7</v>
      </c>
      <c r="S60" s="24">
        <f t="shared" si="47"/>
        <v>114.04529977599999</v>
      </c>
      <c r="T60" s="24">
        <f t="shared" si="37"/>
        <v>0</v>
      </c>
      <c r="U60" s="25">
        <f t="shared" si="18"/>
        <v>0.04</v>
      </c>
      <c r="V60" s="24">
        <f t="shared" si="19"/>
        <v>0</v>
      </c>
      <c r="W60" s="24">
        <f t="shared" si="20"/>
        <v>114.04529977599999</v>
      </c>
      <c r="X60" s="3"/>
      <c r="Y60" s="24">
        <f t="shared" si="21"/>
        <v>108.37666666666664</v>
      </c>
      <c r="Z60" s="3"/>
      <c r="AA60" s="61">
        <f t="shared" si="45"/>
        <v>46327</v>
      </c>
      <c r="AB60" s="62"/>
      <c r="AC60" s="62">
        <f t="shared" si="38"/>
        <v>46356</v>
      </c>
      <c r="AD60" s="21">
        <f t="shared" si="39"/>
        <v>32</v>
      </c>
      <c r="AE60" s="28">
        <f t="shared" si="46"/>
        <v>2.5000000000000001E-2</v>
      </c>
      <c r="AF60" s="23">
        <f t="shared" si="40"/>
        <v>1</v>
      </c>
      <c r="AG60" s="24">
        <f t="shared" si="41"/>
        <v>100</v>
      </c>
      <c r="AH60" s="24">
        <f t="shared" si="42"/>
        <v>100</v>
      </c>
      <c r="AI60" s="24">
        <f t="shared" si="43"/>
        <v>112.67400000000001</v>
      </c>
      <c r="AJ60" s="28">
        <f t="shared" si="22"/>
        <v>0.04</v>
      </c>
      <c r="AK60" s="24">
        <f t="shared" si="23"/>
        <v>115.67864</v>
      </c>
      <c r="AL60" s="24" t="str">
        <f t="shared" si="24"/>
        <v>nie</v>
      </c>
      <c r="AM60" s="24">
        <f t="shared" si="25"/>
        <v>2</v>
      </c>
      <c r="AN60" s="24">
        <f t="shared" si="26"/>
        <v>111.0796984</v>
      </c>
      <c r="AO60" s="24">
        <f t="shared" si="27"/>
        <v>0</v>
      </c>
      <c r="AP60" s="25">
        <f t="shared" si="28"/>
        <v>0.04</v>
      </c>
      <c r="AQ60" s="24">
        <f t="shared" si="29"/>
        <v>0</v>
      </c>
      <c r="AR60" s="24">
        <f t="shared" si="30"/>
        <v>111.0796984</v>
      </c>
      <c r="AT60" s="62"/>
    </row>
    <row r="61" spans="1:52">
      <c r="A61" s="162"/>
      <c r="B61" s="46">
        <f t="shared" si="9"/>
        <v>33</v>
      </c>
      <c r="C61" s="24">
        <f t="shared" si="31"/>
        <v>114.53436524800001</v>
      </c>
      <c r="D61" s="24">
        <f t="shared" si="10"/>
        <v>111.38391820000001</v>
      </c>
      <c r="E61" s="134">
        <f t="shared" si="32"/>
        <v>3.1504470480000037</v>
      </c>
      <c r="F61" s="24">
        <f t="shared" ref="F61:F92" si="48">FV($R$14/12*(1-podatek_Belki),1,0,-F60,1)</f>
        <v>109.30587195932942</v>
      </c>
      <c r="G61" s="24">
        <f t="shared" si="12"/>
        <v>108.59874999999998</v>
      </c>
      <c r="I61" s="2"/>
      <c r="J61" s="21">
        <f t="shared" si="33"/>
        <v>33</v>
      </c>
      <c r="K61" s="23">
        <f t="shared" si="34"/>
        <v>1</v>
      </c>
      <c r="L61" s="24">
        <f t="shared" si="35"/>
        <v>100</v>
      </c>
      <c r="M61" s="24">
        <f t="shared" si="44"/>
        <v>100</v>
      </c>
      <c r="N61" s="24">
        <f t="shared" si="36"/>
        <v>113.20960000000001</v>
      </c>
      <c r="O61" s="25">
        <f t="shared" si="13"/>
        <v>6.4000000000000001E-2</v>
      </c>
      <c r="P61" s="24">
        <f t="shared" si="14"/>
        <v>118.64366080000002</v>
      </c>
      <c r="Q61" s="24" t="str">
        <f t="shared" ref="Q61:Q92" si="49">IF(MOD($AD61,zapadalnosc_TOS)=0,"tak","nie")</f>
        <v>nie</v>
      </c>
      <c r="R61" s="24">
        <f t="shared" ref="R61:R92" si="50">IF(MOD($AD61,zapadalnosc_TOS)=0,0,
IF(AND(MOD($AD61,zapadalnosc_TOS)&lt;zapadalnosc_TOS,MOD($AD61,zapadalnosc_TOS)&lt;=koszt_wczesniejszy_wykup_ochrona_TOS),
MIN(P61-M61,K61*koszt_wczesniejszy_wykup_TOS),K61*koszt_wczesniejszy_wykup_TOS))</f>
        <v>0.7</v>
      </c>
      <c r="S61" s="24">
        <f t="shared" si="47"/>
        <v>114.53436524800001</v>
      </c>
      <c r="T61" s="24">
        <f t="shared" si="37"/>
        <v>0</v>
      </c>
      <c r="U61" s="25">
        <f t="shared" ref="U61:U92" si="51">$R$14</f>
        <v>0.04</v>
      </c>
      <c r="V61" s="24">
        <f t="shared" si="19"/>
        <v>0</v>
      </c>
      <c r="W61" s="24">
        <f t="shared" si="20"/>
        <v>114.53436524800001</v>
      </c>
      <c r="X61" s="3"/>
      <c r="Y61" s="24">
        <f t="shared" ref="Y61:Y92" si="52">zakup_domyslny_wartosc*IFERROR((INDEX(scenariusz_I_inflacja_skumulowana,MATCH(ROUNDDOWN(AD61/12,0),scenariusz_I_rok,0))+1),1)
*(1+MOD(AD61,12)*INDEX(scenariusz_I_inflacja,MATCH(ROUNDUP(AD61/12,0),scenariusz_I_rok,0))/12)</f>
        <v>108.59874999999998</v>
      </c>
      <c r="Z61" s="3"/>
      <c r="AA61" s="61">
        <f t="shared" si="45"/>
        <v>46357</v>
      </c>
      <c r="AB61" s="62"/>
      <c r="AC61" s="62">
        <f t="shared" si="38"/>
        <v>46387</v>
      </c>
      <c r="AD61" s="21">
        <f t="shared" si="39"/>
        <v>33</v>
      </c>
      <c r="AE61" s="28">
        <f t="shared" si="46"/>
        <v>2.5000000000000001E-2</v>
      </c>
      <c r="AF61" s="23">
        <f t="shared" si="40"/>
        <v>1</v>
      </c>
      <c r="AG61" s="24">
        <f t="shared" si="41"/>
        <v>100</v>
      </c>
      <c r="AH61" s="24">
        <f t="shared" si="42"/>
        <v>100</v>
      </c>
      <c r="AI61" s="24">
        <f t="shared" si="43"/>
        <v>112.67400000000001</v>
      </c>
      <c r="AJ61" s="28">
        <f t="shared" ref="AJ61:AJ92" si="53">IF(AND(MOD($AD61,zapadalnosc_EDO)&lt;=12,MOD($AD61,zapadalnosc_EDO)&lt;&gt;0),proc_I_okres_EDO,(marza_EDO+AE61))</f>
        <v>0.04</v>
      </c>
      <c r="AK61" s="24">
        <f t="shared" si="23"/>
        <v>116.05422000000002</v>
      </c>
      <c r="AL61" s="24" t="str">
        <f t="shared" ref="AL61:AL92" si="54">IF(MOD($AD61,zapadalnosc_EDO)=0,"tak","nie")</f>
        <v>nie</v>
      </c>
      <c r="AM61" s="24">
        <f t="shared" ref="AM61:AM92" si="55">IF(AND(MOD($AD61,zapadalnosc_EDO)&lt;zapadalnosc_EDO,MOD($AD61,zapadalnosc_EDO)&lt;&gt;0),MIN(AK61-AH61,AF61*koszt_wczesniejszy_wykup_EDO),0)</f>
        <v>2</v>
      </c>
      <c r="AN61" s="24">
        <f t="shared" ref="AN61:AN92" si="56">AK61-AM61
-(AK61-AH61-AM61)*podatek_Belki</f>
        <v>111.38391820000001</v>
      </c>
      <c r="AO61" s="24">
        <f t="shared" si="27"/>
        <v>0</v>
      </c>
      <c r="AP61" s="25">
        <f t="shared" ref="AP61:AP92" si="57">$R$14</f>
        <v>0.04</v>
      </c>
      <c r="AQ61" s="24">
        <f t="shared" ref="AQ61:AQ92" si="58">AQ60*(1+AP61/12*(1-podatek_Belki))+AO61</f>
        <v>0</v>
      </c>
      <c r="AR61" s="24">
        <f t="shared" ref="AR61:AR92" si="59">AQ60*(1+AP61/12*(1-podatek_Belki))+AN61</f>
        <v>111.38391820000001</v>
      </c>
      <c r="AT61" s="62"/>
    </row>
    <row r="62" spans="1:52">
      <c r="A62" s="162"/>
      <c r="B62" s="46">
        <f t="shared" si="9"/>
        <v>34</v>
      </c>
      <c r="C62" s="24">
        <f t="shared" si="31"/>
        <v>115.02343071999999</v>
      </c>
      <c r="D62" s="24">
        <f t="shared" si="10"/>
        <v>111.68813800000001</v>
      </c>
      <c r="E62" s="134">
        <f t="shared" si="32"/>
        <v>3.335292719999984</v>
      </c>
      <c r="F62" s="24">
        <f t="shared" si="48"/>
        <v>109.6009978136196</v>
      </c>
      <c r="G62" s="24">
        <f t="shared" si="12"/>
        <v>108.82083333333331</v>
      </c>
      <c r="I62" s="2"/>
      <c r="J62" s="21">
        <f t="shared" si="33"/>
        <v>34</v>
      </c>
      <c r="K62" s="23">
        <f t="shared" ref="K62:K93" si="60">IF(Q61="tak",
ROUNDDOWN(S61/zamiana_TOS,0),
K61)</f>
        <v>1</v>
      </c>
      <c r="L62" s="24">
        <f t="shared" ref="L62:L93" si="61">IF(Q61="tak",
K62*zamiana_TOS,
L61)</f>
        <v>100</v>
      </c>
      <c r="M62" s="24">
        <f t="shared" si="44"/>
        <v>100</v>
      </c>
      <c r="N62" s="24">
        <f t="shared" si="36"/>
        <v>113.20960000000001</v>
      </c>
      <c r="O62" s="25">
        <f t="shared" si="13"/>
        <v>6.4000000000000001E-2</v>
      </c>
      <c r="P62" s="24">
        <f t="shared" si="14"/>
        <v>119.24744533333333</v>
      </c>
      <c r="Q62" s="24" t="str">
        <f t="shared" si="49"/>
        <v>nie</v>
      </c>
      <c r="R62" s="24">
        <f t="shared" si="50"/>
        <v>0.7</v>
      </c>
      <c r="S62" s="24">
        <f t="shared" si="47"/>
        <v>115.02343071999999</v>
      </c>
      <c r="T62" s="24">
        <f t="shared" si="37"/>
        <v>0</v>
      </c>
      <c r="U62" s="25">
        <f t="shared" si="51"/>
        <v>0.04</v>
      </c>
      <c r="V62" s="24">
        <f t="shared" si="19"/>
        <v>0</v>
      </c>
      <c r="W62" s="24">
        <f t="shared" si="20"/>
        <v>115.02343071999999</v>
      </c>
      <c r="X62" s="3"/>
      <c r="Y62" s="24">
        <f t="shared" si="52"/>
        <v>108.82083333333331</v>
      </c>
      <c r="Z62" s="3"/>
      <c r="AA62" s="61">
        <f t="shared" si="45"/>
        <v>46388</v>
      </c>
      <c r="AB62" s="62"/>
      <c r="AC62" s="62">
        <f t="shared" si="38"/>
        <v>46418</v>
      </c>
      <c r="AD62" s="21">
        <f t="shared" si="39"/>
        <v>34</v>
      </c>
      <c r="AE62" s="28">
        <f t="shared" si="46"/>
        <v>2.5000000000000001E-2</v>
      </c>
      <c r="AF62" s="23">
        <f t="shared" ref="AF62:AF93" si="62">IF(AL61="tak",
ROUNDDOWN(AN61/zamiana_EDO,0),
AF61)</f>
        <v>1</v>
      </c>
      <c r="AG62" s="24">
        <f t="shared" ref="AG62:AG93" si="63">IF(AL61="tak",
AF62*zamiana_EDO,
AG61)</f>
        <v>100</v>
      </c>
      <c r="AH62" s="24">
        <f t="shared" si="42"/>
        <v>100</v>
      </c>
      <c r="AI62" s="24">
        <f t="shared" si="43"/>
        <v>112.67400000000001</v>
      </c>
      <c r="AJ62" s="28">
        <f t="shared" si="53"/>
        <v>0.04</v>
      </c>
      <c r="AK62" s="24">
        <f t="shared" si="23"/>
        <v>116.42980000000001</v>
      </c>
      <c r="AL62" s="24" t="str">
        <f t="shared" si="54"/>
        <v>nie</v>
      </c>
      <c r="AM62" s="24">
        <f t="shared" si="55"/>
        <v>2</v>
      </c>
      <c r="AN62" s="24">
        <f t="shared" si="56"/>
        <v>111.68813800000001</v>
      </c>
      <c r="AO62" s="24">
        <f t="shared" si="27"/>
        <v>0</v>
      </c>
      <c r="AP62" s="25">
        <f t="shared" si="57"/>
        <v>0.04</v>
      </c>
      <c r="AQ62" s="24">
        <f t="shared" si="58"/>
        <v>0</v>
      </c>
      <c r="AR62" s="24">
        <f t="shared" si="59"/>
        <v>111.68813800000001</v>
      </c>
      <c r="AT62" s="62"/>
    </row>
    <row r="63" spans="1:52" ht="14.25" customHeight="1">
      <c r="A63" s="162"/>
      <c r="B63" s="46">
        <f t="shared" si="9"/>
        <v>35</v>
      </c>
      <c r="C63" s="24">
        <f t="shared" si="31"/>
        <v>115.512496192</v>
      </c>
      <c r="D63" s="24">
        <f t="shared" si="10"/>
        <v>111.99235779999999</v>
      </c>
      <c r="E63" s="134">
        <f t="shared" si="32"/>
        <v>3.5201383920000069</v>
      </c>
      <c r="F63" s="24">
        <f t="shared" si="48"/>
        <v>109.89692050771636</v>
      </c>
      <c r="G63" s="24">
        <f t="shared" si="12"/>
        <v>109.04291666666666</v>
      </c>
      <c r="I63" s="2"/>
      <c r="J63" s="21">
        <f t="shared" si="33"/>
        <v>35</v>
      </c>
      <c r="K63" s="23">
        <f t="shared" si="60"/>
        <v>1</v>
      </c>
      <c r="L63" s="24">
        <f t="shared" si="61"/>
        <v>100</v>
      </c>
      <c r="M63" s="24">
        <f t="shared" si="44"/>
        <v>100</v>
      </c>
      <c r="N63" s="24">
        <f t="shared" si="36"/>
        <v>113.20960000000001</v>
      </c>
      <c r="O63" s="25">
        <f t="shared" si="13"/>
        <v>6.4000000000000001E-2</v>
      </c>
      <c r="P63" s="24">
        <f t="shared" si="14"/>
        <v>119.85122986666667</v>
      </c>
      <c r="Q63" s="24" t="str">
        <f t="shared" si="49"/>
        <v>nie</v>
      </c>
      <c r="R63" s="24">
        <f t="shared" si="50"/>
        <v>0.7</v>
      </c>
      <c r="S63" s="24">
        <f t="shared" si="47"/>
        <v>115.512496192</v>
      </c>
      <c r="T63" s="24">
        <f t="shared" si="37"/>
        <v>0</v>
      </c>
      <c r="U63" s="25">
        <f t="shared" si="51"/>
        <v>0.04</v>
      </c>
      <c r="V63" s="24">
        <f t="shared" si="19"/>
        <v>0</v>
      </c>
      <c r="W63" s="24">
        <f t="shared" si="20"/>
        <v>115.512496192</v>
      </c>
      <c r="X63" s="3"/>
      <c r="Y63" s="24">
        <f t="shared" si="52"/>
        <v>109.04291666666666</v>
      </c>
      <c r="Z63" s="3"/>
      <c r="AA63" s="61">
        <f t="shared" si="45"/>
        <v>46419</v>
      </c>
      <c r="AB63" s="62"/>
      <c r="AC63" s="62">
        <f t="shared" si="38"/>
        <v>46446</v>
      </c>
      <c r="AD63" s="21">
        <f t="shared" si="39"/>
        <v>35</v>
      </c>
      <c r="AE63" s="28">
        <f t="shared" si="46"/>
        <v>2.5000000000000001E-2</v>
      </c>
      <c r="AF63" s="23">
        <f t="shared" si="62"/>
        <v>1</v>
      </c>
      <c r="AG63" s="24">
        <f t="shared" si="63"/>
        <v>100</v>
      </c>
      <c r="AH63" s="24">
        <f t="shared" si="42"/>
        <v>100</v>
      </c>
      <c r="AI63" s="24">
        <f t="shared" si="43"/>
        <v>112.67400000000001</v>
      </c>
      <c r="AJ63" s="28">
        <f t="shared" si="53"/>
        <v>0.04</v>
      </c>
      <c r="AK63" s="24">
        <f t="shared" si="23"/>
        <v>116.80538</v>
      </c>
      <c r="AL63" s="24" t="str">
        <f t="shared" si="54"/>
        <v>nie</v>
      </c>
      <c r="AM63" s="24">
        <f t="shared" si="55"/>
        <v>2</v>
      </c>
      <c r="AN63" s="24">
        <f t="shared" si="56"/>
        <v>111.99235779999999</v>
      </c>
      <c r="AO63" s="24">
        <f t="shared" si="27"/>
        <v>0</v>
      </c>
      <c r="AP63" s="25">
        <f t="shared" si="57"/>
        <v>0.04</v>
      </c>
      <c r="AQ63" s="24">
        <f t="shared" si="58"/>
        <v>0</v>
      </c>
      <c r="AR63" s="24">
        <f t="shared" si="59"/>
        <v>111.99235779999999</v>
      </c>
      <c r="AT63" s="62"/>
    </row>
    <row r="64" spans="1:52">
      <c r="A64" s="162"/>
      <c r="B64" s="46">
        <f t="shared" si="9"/>
        <v>36</v>
      </c>
      <c r="C64" s="24">
        <f t="shared" si="31"/>
        <v>116.56856166400001</v>
      </c>
      <c r="D64" s="24">
        <f t="shared" si="10"/>
        <v>112.29657760000001</v>
      </c>
      <c r="E64" s="134">
        <f t="shared" si="32"/>
        <v>4.2719840640000086</v>
      </c>
      <c r="F64" s="24">
        <f t="shared" si="48"/>
        <v>110.19364219308719</v>
      </c>
      <c r="G64" s="24">
        <f t="shared" si="12"/>
        <v>109.26499999999997</v>
      </c>
      <c r="I64" s="2"/>
      <c r="J64" s="54">
        <f t="shared" si="33"/>
        <v>36</v>
      </c>
      <c r="K64" s="55">
        <f t="shared" si="60"/>
        <v>1</v>
      </c>
      <c r="L64" s="52">
        <f t="shared" si="61"/>
        <v>100</v>
      </c>
      <c r="M64" s="52">
        <f t="shared" si="44"/>
        <v>100</v>
      </c>
      <c r="N64" s="52">
        <f t="shared" si="36"/>
        <v>113.20960000000001</v>
      </c>
      <c r="O64" s="56">
        <f t="shared" si="13"/>
        <v>6.4000000000000001E-2</v>
      </c>
      <c r="P64" s="52">
        <f t="shared" si="14"/>
        <v>120.45501440000001</v>
      </c>
      <c r="Q64" s="52" t="str">
        <f t="shared" si="49"/>
        <v>tak</v>
      </c>
      <c r="R64" s="52">
        <f t="shared" si="50"/>
        <v>0</v>
      </c>
      <c r="S64" s="52">
        <f t="shared" si="47"/>
        <v>116.56856166400001</v>
      </c>
      <c r="T64" s="52">
        <f t="shared" si="37"/>
        <v>16.668561664000009</v>
      </c>
      <c r="U64" s="56">
        <f t="shared" si="51"/>
        <v>0.04</v>
      </c>
      <c r="V64" s="52">
        <f t="shared" si="19"/>
        <v>16.668561664000009</v>
      </c>
      <c r="W64" s="52">
        <f t="shared" si="20"/>
        <v>116.56856166400001</v>
      </c>
      <c r="X64" s="3"/>
      <c r="Y64" s="24">
        <f t="shared" si="52"/>
        <v>109.26499999999997</v>
      </c>
      <c r="Z64" s="3"/>
      <c r="AA64" s="61">
        <f t="shared" si="45"/>
        <v>46447</v>
      </c>
      <c r="AB64" s="62"/>
      <c r="AC64" s="62">
        <f t="shared" si="38"/>
        <v>46477</v>
      </c>
      <c r="AD64" s="21">
        <f t="shared" si="39"/>
        <v>36</v>
      </c>
      <c r="AE64" s="28">
        <f t="shared" si="46"/>
        <v>2.5000000000000001E-2</v>
      </c>
      <c r="AF64" s="23">
        <f t="shared" si="62"/>
        <v>1</v>
      </c>
      <c r="AG64" s="24">
        <f t="shared" si="63"/>
        <v>100</v>
      </c>
      <c r="AH64" s="24">
        <f t="shared" si="42"/>
        <v>100</v>
      </c>
      <c r="AI64" s="24">
        <f t="shared" si="43"/>
        <v>112.67400000000001</v>
      </c>
      <c r="AJ64" s="28">
        <f t="shared" si="53"/>
        <v>0.04</v>
      </c>
      <c r="AK64" s="24">
        <f t="shared" si="23"/>
        <v>117.18096000000001</v>
      </c>
      <c r="AL64" s="24" t="str">
        <f t="shared" si="54"/>
        <v>nie</v>
      </c>
      <c r="AM64" s="24">
        <f t="shared" si="55"/>
        <v>2</v>
      </c>
      <c r="AN64" s="24">
        <f t="shared" si="56"/>
        <v>112.29657760000001</v>
      </c>
      <c r="AO64" s="24">
        <f t="shared" si="27"/>
        <v>0</v>
      </c>
      <c r="AP64" s="25">
        <f t="shared" si="57"/>
        <v>0.04</v>
      </c>
      <c r="AQ64" s="24">
        <f t="shared" si="58"/>
        <v>0</v>
      </c>
      <c r="AR64" s="24">
        <f t="shared" si="59"/>
        <v>112.29657760000001</v>
      </c>
      <c r="AT64" s="62"/>
    </row>
    <row r="65" spans="1:49">
      <c r="A65" s="162"/>
      <c r="B65" s="46">
        <f t="shared" si="9"/>
        <v>37</v>
      </c>
      <c r="C65" s="24">
        <f t="shared" si="31"/>
        <v>116.71356678049281</v>
      </c>
      <c r="D65" s="24">
        <f t="shared" si="10"/>
        <v>112.61296619200002</v>
      </c>
      <c r="E65" s="134">
        <f t="shared" si="32"/>
        <v>4.1006005884927959</v>
      </c>
      <c r="F65" s="24">
        <f t="shared" si="48"/>
        <v>110.49116502700851</v>
      </c>
      <c r="G65" s="24">
        <f t="shared" si="12"/>
        <v>109.49263541666664</v>
      </c>
      <c r="I65" s="2"/>
      <c r="J65" s="21">
        <f t="shared" si="33"/>
        <v>37</v>
      </c>
      <c r="K65" s="23">
        <f t="shared" si="60"/>
        <v>1</v>
      </c>
      <c r="L65" s="24">
        <f t="shared" si="61"/>
        <v>99.9</v>
      </c>
      <c r="M65" s="24">
        <f t="shared" si="44"/>
        <v>100</v>
      </c>
      <c r="N65" s="24">
        <f t="shared" si="36"/>
        <v>100</v>
      </c>
      <c r="O65" s="25">
        <f t="shared" ref="O65:O100" si="64">$Z$7</f>
        <v>6.4000000000000001E-2</v>
      </c>
      <c r="P65" s="24">
        <f t="shared" si="14"/>
        <v>100.53333333333335</v>
      </c>
      <c r="Q65" s="24" t="str">
        <f t="shared" si="49"/>
        <v>nie</v>
      </c>
      <c r="R65" s="24">
        <f t="shared" si="50"/>
        <v>0.53333333333334565</v>
      </c>
      <c r="S65" s="24">
        <f t="shared" si="47"/>
        <v>100</v>
      </c>
      <c r="T65" s="24">
        <f t="shared" si="37"/>
        <v>0</v>
      </c>
      <c r="U65" s="25">
        <f t="shared" si="51"/>
        <v>0.04</v>
      </c>
      <c r="V65" s="24">
        <f t="shared" si="19"/>
        <v>16.713566780492808</v>
      </c>
      <c r="W65" s="24">
        <f t="shared" si="20"/>
        <v>116.71356678049281</v>
      </c>
      <c r="X65" s="3"/>
      <c r="Y65" s="24">
        <f t="shared" si="52"/>
        <v>109.49263541666664</v>
      </c>
      <c r="Z65" s="3"/>
      <c r="AA65" s="61">
        <f t="shared" si="45"/>
        <v>46478</v>
      </c>
      <c r="AB65" s="62"/>
      <c r="AC65" s="62">
        <f t="shared" si="38"/>
        <v>46507</v>
      </c>
      <c r="AD65" s="21">
        <f t="shared" si="39"/>
        <v>37</v>
      </c>
      <c r="AE65" s="28">
        <f t="shared" si="46"/>
        <v>2.5000000000000001E-2</v>
      </c>
      <c r="AF65" s="23">
        <f t="shared" si="62"/>
        <v>1</v>
      </c>
      <c r="AG65" s="24">
        <f t="shared" si="63"/>
        <v>100</v>
      </c>
      <c r="AH65" s="24">
        <f t="shared" si="42"/>
        <v>100</v>
      </c>
      <c r="AI65" s="24">
        <f t="shared" si="43"/>
        <v>117.18096000000001</v>
      </c>
      <c r="AJ65" s="28">
        <f t="shared" si="53"/>
        <v>0.04</v>
      </c>
      <c r="AK65" s="24">
        <f t="shared" si="23"/>
        <v>117.57156320000003</v>
      </c>
      <c r="AL65" s="24" t="str">
        <f t="shared" si="54"/>
        <v>nie</v>
      </c>
      <c r="AM65" s="24">
        <f t="shared" si="55"/>
        <v>2</v>
      </c>
      <c r="AN65" s="24">
        <f t="shared" si="56"/>
        <v>112.61296619200002</v>
      </c>
      <c r="AO65" s="24">
        <f t="shared" si="27"/>
        <v>0</v>
      </c>
      <c r="AP65" s="25">
        <f t="shared" si="57"/>
        <v>0.04</v>
      </c>
      <c r="AQ65" s="24">
        <f t="shared" si="58"/>
        <v>0</v>
      </c>
      <c r="AR65" s="24">
        <f t="shared" si="59"/>
        <v>112.61296619200002</v>
      </c>
      <c r="AT65" s="62"/>
    </row>
    <row r="66" spans="1:49">
      <c r="A66" s="162"/>
      <c r="B66" s="46">
        <f t="shared" si="9"/>
        <v>38</v>
      </c>
      <c r="C66" s="24">
        <f t="shared" si="31"/>
        <v>117.05569341080013</v>
      </c>
      <c r="D66" s="24">
        <f t="shared" si="10"/>
        <v>112.929354784</v>
      </c>
      <c r="E66" s="134">
        <f t="shared" si="32"/>
        <v>4.1263386268001341</v>
      </c>
      <c r="F66" s="24">
        <f t="shared" si="48"/>
        <v>110.78949117258142</v>
      </c>
      <c r="G66" s="24">
        <f t="shared" si="12"/>
        <v>109.7202708333333</v>
      </c>
      <c r="I66" s="2"/>
      <c r="J66" s="21">
        <f t="shared" si="33"/>
        <v>38</v>
      </c>
      <c r="K66" s="23">
        <f t="shared" si="60"/>
        <v>1</v>
      </c>
      <c r="L66" s="24">
        <f t="shared" si="61"/>
        <v>99.9</v>
      </c>
      <c r="M66" s="24">
        <f t="shared" si="44"/>
        <v>100</v>
      </c>
      <c r="N66" s="24">
        <f t="shared" si="36"/>
        <v>100</v>
      </c>
      <c r="O66" s="25">
        <f t="shared" si="64"/>
        <v>6.4000000000000001E-2</v>
      </c>
      <c r="P66" s="24">
        <f t="shared" si="14"/>
        <v>101.06666666666666</v>
      </c>
      <c r="Q66" s="24" t="str">
        <f t="shared" si="49"/>
        <v>nie</v>
      </c>
      <c r="R66" s="24">
        <f t="shared" si="50"/>
        <v>0.7</v>
      </c>
      <c r="S66" s="24">
        <f t="shared" si="47"/>
        <v>100.297</v>
      </c>
      <c r="T66" s="24">
        <f t="shared" si="37"/>
        <v>0</v>
      </c>
      <c r="U66" s="25">
        <f t="shared" si="51"/>
        <v>0.04</v>
      </c>
      <c r="V66" s="24">
        <f t="shared" si="19"/>
        <v>16.758693410800138</v>
      </c>
      <c r="W66" s="24">
        <f t="shared" si="20"/>
        <v>117.05569341080013</v>
      </c>
      <c r="X66" s="3"/>
      <c r="Y66" s="24">
        <f t="shared" si="52"/>
        <v>109.7202708333333</v>
      </c>
      <c r="Z66" s="3"/>
      <c r="AA66" s="61">
        <f t="shared" si="45"/>
        <v>46508</v>
      </c>
      <c r="AB66" s="62"/>
      <c r="AC66" s="62">
        <f t="shared" si="38"/>
        <v>46538</v>
      </c>
      <c r="AD66" s="21">
        <f t="shared" si="39"/>
        <v>38</v>
      </c>
      <c r="AE66" s="28">
        <f t="shared" si="46"/>
        <v>2.5000000000000001E-2</v>
      </c>
      <c r="AF66" s="23">
        <f t="shared" si="62"/>
        <v>1</v>
      </c>
      <c r="AG66" s="24">
        <f t="shared" si="63"/>
        <v>100</v>
      </c>
      <c r="AH66" s="24">
        <f t="shared" si="42"/>
        <v>100</v>
      </c>
      <c r="AI66" s="24">
        <f t="shared" si="43"/>
        <v>117.18096000000001</v>
      </c>
      <c r="AJ66" s="28">
        <f t="shared" si="53"/>
        <v>0.04</v>
      </c>
      <c r="AK66" s="24">
        <f t="shared" si="23"/>
        <v>117.9621664</v>
      </c>
      <c r="AL66" s="24" t="str">
        <f t="shared" si="54"/>
        <v>nie</v>
      </c>
      <c r="AM66" s="24">
        <f t="shared" si="55"/>
        <v>2</v>
      </c>
      <c r="AN66" s="24">
        <f t="shared" si="56"/>
        <v>112.929354784</v>
      </c>
      <c r="AO66" s="24">
        <f t="shared" si="27"/>
        <v>0</v>
      </c>
      <c r="AP66" s="25">
        <f t="shared" si="57"/>
        <v>0.04</v>
      </c>
      <c r="AQ66" s="24">
        <f t="shared" si="58"/>
        <v>0</v>
      </c>
      <c r="AR66" s="24">
        <f t="shared" si="59"/>
        <v>112.929354784</v>
      </c>
      <c r="AT66" s="62"/>
    </row>
    <row r="67" spans="1:49">
      <c r="A67" s="162"/>
      <c r="B67" s="46">
        <f t="shared" si="9"/>
        <v>39</v>
      </c>
      <c r="C67" s="24">
        <f t="shared" si="31"/>
        <v>117.5329418830093</v>
      </c>
      <c r="D67" s="24">
        <f t="shared" si="10"/>
        <v>113.24574337600001</v>
      </c>
      <c r="E67" s="134">
        <f t="shared" si="32"/>
        <v>4.2871985070092933</v>
      </c>
      <c r="F67" s="24">
        <f t="shared" si="48"/>
        <v>111.08862279874738</v>
      </c>
      <c r="G67" s="24">
        <f t="shared" si="12"/>
        <v>109.94790624999999</v>
      </c>
      <c r="I67" s="2"/>
      <c r="J67" s="21">
        <f t="shared" si="33"/>
        <v>39</v>
      </c>
      <c r="K67" s="23">
        <f t="shared" si="60"/>
        <v>1</v>
      </c>
      <c r="L67" s="24">
        <f t="shared" si="61"/>
        <v>99.9</v>
      </c>
      <c r="M67" s="24">
        <f t="shared" si="44"/>
        <v>100</v>
      </c>
      <c r="N67" s="24">
        <f t="shared" si="36"/>
        <v>100</v>
      </c>
      <c r="O67" s="25">
        <f t="shared" si="64"/>
        <v>6.4000000000000001E-2</v>
      </c>
      <c r="P67" s="24">
        <f t="shared" si="14"/>
        <v>101.6</v>
      </c>
      <c r="Q67" s="24" t="str">
        <f t="shared" si="49"/>
        <v>nie</v>
      </c>
      <c r="R67" s="24">
        <f t="shared" si="50"/>
        <v>0.7</v>
      </c>
      <c r="S67" s="24">
        <f t="shared" si="47"/>
        <v>100.729</v>
      </c>
      <c r="T67" s="24">
        <f t="shared" si="37"/>
        <v>0</v>
      </c>
      <c r="U67" s="25">
        <f t="shared" si="51"/>
        <v>0.04</v>
      </c>
      <c r="V67" s="24">
        <f t="shared" si="19"/>
        <v>16.803941883009298</v>
      </c>
      <c r="W67" s="24">
        <f t="shared" si="20"/>
        <v>117.5329418830093</v>
      </c>
      <c r="X67" s="3"/>
      <c r="Y67" s="24">
        <f t="shared" si="52"/>
        <v>109.94790624999999</v>
      </c>
      <c r="Z67" s="3"/>
      <c r="AA67" s="61">
        <f t="shared" si="45"/>
        <v>46539</v>
      </c>
      <c r="AB67" s="62"/>
      <c r="AC67" s="62">
        <f t="shared" si="38"/>
        <v>46568</v>
      </c>
      <c r="AD67" s="21">
        <f t="shared" si="39"/>
        <v>39</v>
      </c>
      <c r="AE67" s="28">
        <f t="shared" si="46"/>
        <v>2.5000000000000001E-2</v>
      </c>
      <c r="AF67" s="23">
        <f t="shared" si="62"/>
        <v>1</v>
      </c>
      <c r="AG67" s="24">
        <f t="shared" si="63"/>
        <v>100</v>
      </c>
      <c r="AH67" s="24">
        <f t="shared" si="42"/>
        <v>100</v>
      </c>
      <c r="AI67" s="24">
        <f t="shared" si="43"/>
        <v>117.18096000000001</v>
      </c>
      <c r="AJ67" s="28">
        <f t="shared" si="53"/>
        <v>0.04</v>
      </c>
      <c r="AK67" s="24">
        <f t="shared" si="23"/>
        <v>118.35276960000002</v>
      </c>
      <c r="AL67" s="24" t="str">
        <f t="shared" si="54"/>
        <v>nie</v>
      </c>
      <c r="AM67" s="24">
        <f t="shared" si="55"/>
        <v>2</v>
      </c>
      <c r="AN67" s="24">
        <f t="shared" si="56"/>
        <v>113.24574337600001</v>
      </c>
      <c r="AO67" s="24">
        <f t="shared" si="27"/>
        <v>0</v>
      </c>
      <c r="AP67" s="25">
        <f t="shared" si="57"/>
        <v>0.04</v>
      </c>
      <c r="AQ67" s="24">
        <f t="shared" si="58"/>
        <v>0</v>
      </c>
      <c r="AR67" s="24">
        <f t="shared" si="59"/>
        <v>113.24574337600001</v>
      </c>
      <c r="AT67" s="62"/>
    </row>
    <row r="68" spans="1:49">
      <c r="A68" s="162"/>
      <c r="B68" s="46">
        <f t="shared" si="9"/>
        <v>40</v>
      </c>
      <c r="C68" s="24">
        <f t="shared" si="31"/>
        <v>118.01031252609343</v>
      </c>
      <c r="D68" s="24">
        <f t="shared" si="10"/>
        <v>113.56213196800002</v>
      </c>
      <c r="E68" s="134">
        <f t="shared" si="32"/>
        <v>4.4481805580934122</v>
      </c>
      <c r="F68" s="24">
        <f t="shared" si="48"/>
        <v>111.38856208030398</v>
      </c>
      <c r="G68" s="24">
        <f t="shared" si="12"/>
        <v>110.17554166666663</v>
      </c>
      <c r="I68" s="2"/>
      <c r="J68" s="21">
        <f t="shared" si="33"/>
        <v>40</v>
      </c>
      <c r="K68" s="23">
        <f t="shared" si="60"/>
        <v>1</v>
      </c>
      <c r="L68" s="24">
        <f t="shared" si="61"/>
        <v>99.9</v>
      </c>
      <c r="M68" s="24">
        <f t="shared" si="44"/>
        <v>100</v>
      </c>
      <c r="N68" s="24">
        <f t="shared" si="36"/>
        <v>100</v>
      </c>
      <c r="O68" s="25">
        <f t="shared" si="64"/>
        <v>6.4000000000000001E-2</v>
      </c>
      <c r="P68" s="24">
        <f t="shared" si="14"/>
        <v>102.13333333333334</v>
      </c>
      <c r="Q68" s="24" t="str">
        <f t="shared" si="49"/>
        <v>nie</v>
      </c>
      <c r="R68" s="24">
        <f t="shared" si="50"/>
        <v>0.7</v>
      </c>
      <c r="S68" s="24">
        <f t="shared" si="47"/>
        <v>101.161</v>
      </c>
      <c r="T68" s="24">
        <f t="shared" si="37"/>
        <v>0</v>
      </c>
      <c r="U68" s="25">
        <f t="shared" si="51"/>
        <v>0.04</v>
      </c>
      <c r="V68" s="24">
        <f t="shared" si="19"/>
        <v>16.849312526093421</v>
      </c>
      <c r="W68" s="24">
        <f t="shared" si="20"/>
        <v>118.01031252609343</v>
      </c>
      <c r="X68" s="3"/>
      <c r="Y68" s="24">
        <f t="shared" si="52"/>
        <v>110.17554166666663</v>
      </c>
      <c r="Z68" s="3"/>
      <c r="AA68" s="61">
        <f t="shared" si="45"/>
        <v>46569</v>
      </c>
      <c r="AB68" s="62"/>
      <c r="AC68" s="62">
        <f t="shared" si="38"/>
        <v>46599</v>
      </c>
      <c r="AD68" s="21">
        <f t="shared" si="39"/>
        <v>40</v>
      </c>
      <c r="AE68" s="28">
        <f t="shared" si="46"/>
        <v>2.5000000000000001E-2</v>
      </c>
      <c r="AF68" s="23">
        <f t="shared" si="62"/>
        <v>1</v>
      </c>
      <c r="AG68" s="24">
        <f t="shared" si="63"/>
        <v>100</v>
      </c>
      <c r="AH68" s="24">
        <f t="shared" si="42"/>
        <v>100</v>
      </c>
      <c r="AI68" s="24">
        <f t="shared" si="43"/>
        <v>117.18096000000001</v>
      </c>
      <c r="AJ68" s="28">
        <f t="shared" si="53"/>
        <v>0.04</v>
      </c>
      <c r="AK68" s="24">
        <f t="shared" si="23"/>
        <v>118.74337280000002</v>
      </c>
      <c r="AL68" s="24" t="str">
        <f t="shared" si="54"/>
        <v>nie</v>
      </c>
      <c r="AM68" s="24">
        <f t="shared" si="55"/>
        <v>2</v>
      </c>
      <c r="AN68" s="24">
        <f t="shared" si="56"/>
        <v>113.56213196800002</v>
      </c>
      <c r="AO68" s="24">
        <f t="shared" si="27"/>
        <v>0</v>
      </c>
      <c r="AP68" s="25">
        <f t="shared" si="57"/>
        <v>0.04</v>
      </c>
      <c r="AQ68" s="24">
        <f t="shared" si="58"/>
        <v>0</v>
      </c>
      <c r="AR68" s="24">
        <f t="shared" si="59"/>
        <v>113.56213196800002</v>
      </c>
      <c r="AT68" s="62"/>
    </row>
    <row r="69" spans="1:49">
      <c r="A69" s="162"/>
      <c r="B69" s="46">
        <f t="shared" si="9"/>
        <v>41</v>
      </c>
      <c r="C69" s="24">
        <f t="shared" si="31"/>
        <v>118.48780566991385</v>
      </c>
      <c r="D69" s="24">
        <f t="shared" si="10"/>
        <v>113.87852056</v>
      </c>
      <c r="E69" s="134">
        <f t="shared" si="32"/>
        <v>4.6092851099138556</v>
      </c>
      <c r="F69" s="24">
        <f t="shared" si="48"/>
        <v>111.6893111979208</v>
      </c>
      <c r="G69" s="24">
        <f t="shared" si="12"/>
        <v>110.40317708333332</v>
      </c>
      <c r="I69" s="2"/>
      <c r="J69" s="21">
        <f t="shared" si="33"/>
        <v>41</v>
      </c>
      <c r="K69" s="23">
        <f t="shared" si="60"/>
        <v>1</v>
      </c>
      <c r="L69" s="24">
        <f t="shared" si="61"/>
        <v>99.9</v>
      </c>
      <c r="M69" s="24">
        <f t="shared" si="44"/>
        <v>100</v>
      </c>
      <c r="N69" s="24">
        <f t="shared" si="36"/>
        <v>100</v>
      </c>
      <c r="O69" s="25">
        <f t="shared" si="64"/>
        <v>6.4000000000000001E-2</v>
      </c>
      <c r="P69" s="24">
        <f t="shared" si="14"/>
        <v>102.66666666666666</v>
      </c>
      <c r="Q69" s="24" t="str">
        <f t="shared" si="49"/>
        <v>nie</v>
      </c>
      <c r="R69" s="24">
        <f t="shared" si="50"/>
        <v>0.7</v>
      </c>
      <c r="S69" s="24">
        <f t="shared" si="47"/>
        <v>101.59299999999999</v>
      </c>
      <c r="T69" s="24">
        <f t="shared" si="37"/>
        <v>0</v>
      </c>
      <c r="U69" s="25">
        <f t="shared" si="51"/>
        <v>0.04</v>
      </c>
      <c r="V69" s="24">
        <f t="shared" si="19"/>
        <v>16.894805669913872</v>
      </c>
      <c r="W69" s="24">
        <f t="shared" si="20"/>
        <v>118.48780566991385</v>
      </c>
      <c r="X69" s="3"/>
      <c r="Y69" s="24">
        <f t="shared" si="52"/>
        <v>110.40317708333332</v>
      </c>
      <c r="Z69" s="3"/>
      <c r="AA69" s="61">
        <f t="shared" si="45"/>
        <v>46600</v>
      </c>
      <c r="AB69" s="62"/>
      <c r="AC69" s="62">
        <f t="shared" si="38"/>
        <v>46630</v>
      </c>
      <c r="AD69" s="21">
        <f t="shared" si="39"/>
        <v>41</v>
      </c>
      <c r="AE69" s="28">
        <f t="shared" si="46"/>
        <v>2.5000000000000001E-2</v>
      </c>
      <c r="AF69" s="23">
        <f t="shared" si="62"/>
        <v>1</v>
      </c>
      <c r="AG69" s="24">
        <f t="shared" si="63"/>
        <v>100</v>
      </c>
      <c r="AH69" s="24">
        <f t="shared" si="42"/>
        <v>100</v>
      </c>
      <c r="AI69" s="24">
        <f t="shared" si="43"/>
        <v>117.18096000000001</v>
      </c>
      <c r="AJ69" s="28">
        <f t="shared" si="53"/>
        <v>0.04</v>
      </c>
      <c r="AK69" s="24">
        <f t="shared" si="23"/>
        <v>119.133976</v>
      </c>
      <c r="AL69" s="24" t="str">
        <f t="shared" si="54"/>
        <v>nie</v>
      </c>
      <c r="AM69" s="24">
        <f t="shared" si="55"/>
        <v>2</v>
      </c>
      <c r="AN69" s="24">
        <f t="shared" si="56"/>
        <v>113.87852056</v>
      </c>
      <c r="AO69" s="24">
        <f t="shared" si="27"/>
        <v>0</v>
      </c>
      <c r="AP69" s="25">
        <f t="shared" si="57"/>
        <v>0.04</v>
      </c>
      <c r="AQ69" s="24">
        <f t="shared" si="58"/>
        <v>0</v>
      </c>
      <c r="AR69" s="24">
        <f t="shared" si="59"/>
        <v>113.87852056</v>
      </c>
      <c r="AT69" s="62"/>
    </row>
    <row r="70" spans="1:49">
      <c r="A70" s="162"/>
      <c r="B70" s="46">
        <f t="shared" si="9"/>
        <v>42</v>
      </c>
      <c r="C70" s="24">
        <f t="shared" si="31"/>
        <v>118.96542164522265</v>
      </c>
      <c r="D70" s="24">
        <f t="shared" si="10"/>
        <v>114.19490915200002</v>
      </c>
      <c r="E70" s="134">
        <f t="shared" si="32"/>
        <v>4.7705124932226255</v>
      </c>
      <c r="F70" s="24">
        <f t="shared" si="48"/>
        <v>111.99087233815519</v>
      </c>
      <c r="G70" s="24">
        <f t="shared" si="12"/>
        <v>110.63081249999996</v>
      </c>
      <c r="I70" s="2"/>
      <c r="J70" s="21">
        <f t="shared" si="33"/>
        <v>42</v>
      </c>
      <c r="K70" s="23">
        <f t="shared" si="60"/>
        <v>1</v>
      </c>
      <c r="L70" s="24">
        <f t="shared" si="61"/>
        <v>99.9</v>
      </c>
      <c r="M70" s="24">
        <f t="shared" si="44"/>
        <v>100</v>
      </c>
      <c r="N70" s="24">
        <f t="shared" si="36"/>
        <v>100</v>
      </c>
      <c r="O70" s="25">
        <f t="shared" si="64"/>
        <v>6.4000000000000001E-2</v>
      </c>
      <c r="P70" s="24">
        <f t="shared" si="14"/>
        <v>103.2</v>
      </c>
      <c r="Q70" s="24" t="str">
        <f t="shared" si="49"/>
        <v>nie</v>
      </c>
      <c r="R70" s="24">
        <f t="shared" si="50"/>
        <v>0.7</v>
      </c>
      <c r="S70" s="24">
        <f t="shared" si="47"/>
        <v>102.02500000000001</v>
      </c>
      <c r="T70" s="24">
        <f t="shared" si="37"/>
        <v>0</v>
      </c>
      <c r="U70" s="25">
        <f t="shared" si="51"/>
        <v>0.04</v>
      </c>
      <c r="V70" s="24">
        <f t="shared" si="19"/>
        <v>16.940421645222639</v>
      </c>
      <c r="W70" s="24">
        <f t="shared" si="20"/>
        <v>118.96542164522265</v>
      </c>
      <c r="X70" s="3"/>
      <c r="Y70" s="24">
        <f t="shared" si="52"/>
        <v>110.63081249999996</v>
      </c>
      <c r="Z70" s="3"/>
      <c r="AA70" s="61">
        <f t="shared" si="45"/>
        <v>46631</v>
      </c>
      <c r="AB70" s="62"/>
      <c r="AC70" s="62">
        <f t="shared" si="38"/>
        <v>46660</v>
      </c>
      <c r="AD70" s="21">
        <f t="shared" si="39"/>
        <v>42</v>
      </c>
      <c r="AE70" s="28">
        <f t="shared" si="46"/>
        <v>2.5000000000000001E-2</v>
      </c>
      <c r="AF70" s="23">
        <f t="shared" si="62"/>
        <v>1</v>
      </c>
      <c r="AG70" s="24">
        <f t="shared" si="63"/>
        <v>100</v>
      </c>
      <c r="AH70" s="24">
        <f t="shared" si="42"/>
        <v>100</v>
      </c>
      <c r="AI70" s="24">
        <f t="shared" si="43"/>
        <v>117.18096000000001</v>
      </c>
      <c r="AJ70" s="28">
        <f t="shared" si="53"/>
        <v>0.04</v>
      </c>
      <c r="AK70" s="24">
        <f t="shared" si="23"/>
        <v>119.52457920000002</v>
      </c>
      <c r="AL70" s="24" t="str">
        <f t="shared" si="54"/>
        <v>nie</v>
      </c>
      <c r="AM70" s="24">
        <f t="shared" si="55"/>
        <v>2</v>
      </c>
      <c r="AN70" s="24">
        <f t="shared" si="56"/>
        <v>114.19490915200002</v>
      </c>
      <c r="AO70" s="24">
        <f t="shared" si="27"/>
        <v>0</v>
      </c>
      <c r="AP70" s="25">
        <f t="shared" si="57"/>
        <v>0.04</v>
      </c>
      <c r="AQ70" s="24">
        <f t="shared" si="58"/>
        <v>0</v>
      </c>
      <c r="AR70" s="24">
        <f t="shared" si="59"/>
        <v>114.19490915200002</v>
      </c>
      <c r="AT70" s="62"/>
    </row>
    <row r="71" spans="1:49">
      <c r="A71" s="162"/>
      <c r="B71" s="46">
        <f t="shared" si="9"/>
        <v>43</v>
      </c>
      <c r="C71" s="24">
        <f t="shared" si="31"/>
        <v>119.44316078366475</v>
      </c>
      <c r="D71" s="24">
        <f t="shared" si="10"/>
        <v>114.51129774400002</v>
      </c>
      <c r="E71" s="134">
        <f t="shared" si="32"/>
        <v>4.9318630396647336</v>
      </c>
      <c r="F71" s="24">
        <f t="shared" si="48"/>
        <v>112.29324769346819</v>
      </c>
      <c r="G71" s="24">
        <f t="shared" si="12"/>
        <v>110.85844791666665</v>
      </c>
      <c r="I71" s="2"/>
      <c r="J71" s="21">
        <f t="shared" si="33"/>
        <v>43</v>
      </c>
      <c r="K71" s="23">
        <f t="shared" si="60"/>
        <v>1</v>
      </c>
      <c r="L71" s="24">
        <f t="shared" si="61"/>
        <v>99.9</v>
      </c>
      <c r="M71" s="24">
        <f t="shared" si="44"/>
        <v>100</v>
      </c>
      <c r="N71" s="24">
        <f t="shared" si="36"/>
        <v>100</v>
      </c>
      <c r="O71" s="25">
        <f t="shared" si="64"/>
        <v>6.4000000000000001E-2</v>
      </c>
      <c r="P71" s="24">
        <f t="shared" si="14"/>
        <v>103.73333333333335</v>
      </c>
      <c r="Q71" s="24" t="str">
        <f t="shared" si="49"/>
        <v>nie</v>
      </c>
      <c r="R71" s="24">
        <f t="shared" si="50"/>
        <v>0.7</v>
      </c>
      <c r="S71" s="24">
        <f t="shared" si="47"/>
        <v>102.45700000000001</v>
      </c>
      <c r="T71" s="24">
        <f t="shared" si="37"/>
        <v>0</v>
      </c>
      <c r="U71" s="25">
        <f t="shared" si="51"/>
        <v>0.04</v>
      </c>
      <c r="V71" s="24">
        <f t="shared" si="19"/>
        <v>16.98616078366474</v>
      </c>
      <c r="W71" s="24">
        <f t="shared" si="20"/>
        <v>119.44316078366475</v>
      </c>
      <c r="X71" s="3"/>
      <c r="Y71" s="24">
        <f t="shared" si="52"/>
        <v>110.85844791666665</v>
      </c>
      <c r="Z71" s="3"/>
      <c r="AA71" s="61">
        <f t="shared" si="45"/>
        <v>46661</v>
      </c>
      <c r="AB71" s="62"/>
      <c r="AC71" s="62">
        <f t="shared" si="38"/>
        <v>46691</v>
      </c>
      <c r="AD71" s="21">
        <f t="shared" si="39"/>
        <v>43</v>
      </c>
      <c r="AE71" s="28">
        <f t="shared" si="46"/>
        <v>2.5000000000000001E-2</v>
      </c>
      <c r="AF71" s="23">
        <f t="shared" si="62"/>
        <v>1</v>
      </c>
      <c r="AG71" s="24">
        <f t="shared" si="63"/>
        <v>100</v>
      </c>
      <c r="AH71" s="24">
        <f t="shared" si="42"/>
        <v>100</v>
      </c>
      <c r="AI71" s="24">
        <f t="shared" si="43"/>
        <v>117.18096000000001</v>
      </c>
      <c r="AJ71" s="28">
        <f t="shared" si="53"/>
        <v>0.04</v>
      </c>
      <c r="AK71" s="24">
        <f t="shared" si="23"/>
        <v>119.91518240000002</v>
      </c>
      <c r="AL71" s="24" t="str">
        <f t="shared" si="54"/>
        <v>nie</v>
      </c>
      <c r="AM71" s="24">
        <f t="shared" si="55"/>
        <v>2</v>
      </c>
      <c r="AN71" s="24">
        <f t="shared" si="56"/>
        <v>114.51129774400002</v>
      </c>
      <c r="AO71" s="24">
        <f t="shared" si="27"/>
        <v>0</v>
      </c>
      <c r="AP71" s="25">
        <f t="shared" si="57"/>
        <v>0.04</v>
      </c>
      <c r="AQ71" s="24">
        <f t="shared" si="58"/>
        <v>0</v>
      </c>
      <c r="AR71" s="24">
        <f t="shared" si="59"/>
        <v>114.51129774400002</v>
      </c>
      <c r="AT71" s="62"/>
    </row>
    <row r="72" spans="1:49">
      <c r="A72" s="162"/>
      <c r="B72" s="46">
        <f t="shared" si="9"/>
        <v>44</v>
      </c>
      <c r="C72" s="24">
        <f t="shared" si="31"/>
        <v>119.92102341778063</v>
      </c>
      <c r="D72" s="24">
        <f t="shared" si="10"/>
        <v>114.827686336</v>
      </c>
      <c r="E72" s="134">
        <f t="shared" si="32"/>
        <v>5.093337081780632</v>
      </c>
      <c r="F72" s="24">
        <f t="shared" si="48"/>
        <v>112.59643946224054</v>
      </c>
      <c r="G72" s="24">
        <f t="shared" si="12"/>
        <v>111.08608333333329</v>
      </c>
      <c r="I72" s="2"/>
      <c r="J72" s="21">
        <f t="shared" si="33"/>
        <v>44</v>
      </c>
      <c r="K72" s="23">
        <f t="shared" si="60"/>
        <v>1</v>
      </c>
      <c r="L72" s="24">
        <f t="shared" si="61"/>
        <v>99.9</v>
      </c>
      <c r="M72" s="24">
        <f t="shared" si="44"/>
        <v>100</v>
      </c>
      <c r="N72" s="24">
        <f t="shared" si="36"/>
        <v>100</v>
      </c>
      <c r="O72" s="25">
        <f t="shared" si="64"/>
        <v>6.4000000000000001E-2</v>
      </c>
      <c r="P72" s="24">
        <f t="shared" si="14"/>
        <v>104.26666666666667</v>
      </c>
      <c r="Q72" s="24" t="str">
        <f t="shared" si="49"/>
        <v>nie</v>
      </c>
      <c r="R72" s="24">
        <f t="shared" si="50"/>
        <v>0.7</v>
      </c>
      <c r="S72" s="24">
        <f t="shared" si="47"/>
        <v>102.889</v>
      </c>
      <c r="T72" s="24">
        <f t="shared" si="37"/>
        <v>0</v>
      </c>
      <c r="U72" s="25">
        <f t="shared" si="51"/>
        <v>0.04</v>
      </c>
      <c r="V72" s="24">
        <f t="shared" si="19"/>
        <v>17.032023417780632</v>
      </c>
      <c r="W72" s="24">
        <f t="shared" si="20"/>
        <v>119.92102341778063</v>
      </c>
      <c r="X72" s="3"/>
      <c r="Y72" s="24">
        <f t="shared" si="52"/>
        <v>111.08608333333329</v>
      </c>
      <c r="Z72" s="3"/>
      <c r="AA72" s="61">
        <f t="shared" si="45"/>
        <v>46692</v>
      </c>
      <c r="AB72" s="62"/>
      <c r="AC72" s="62">
        <f t="shared" si="38"/>
        <v>46721</v>
      </c>
      <c r="AD72" s="21">
        <f t="shared" si="39"/>
        <v>44</v>
      </c>
      <c r="AE72" s="28">
        <f t="shared" si="46"/>
        <v>2.5000000000000001E-2</v>
      </c>
      <c r="AF72" s="23">
        <f t="shared" si="62"/>
        <v>1</v>
      </c>
      <c r="AG72" s="24">
        <f t="shared" si="63"/>
        <v>100</v>
      </c>
      <c r="AH72" s="24">
        <f t="shared" si="42"/>
        <v>100</v>
      </c>
      <c r="AI72" s="24">
        <f t="shared" si="43"/>
        <v>117.18096000000001</v>
      </c>
      <c r="AJ72" s="28">
        <f t="shared" si="53"/>
        <v>0.04</v>
      </c>
      <c r="AK72" s="24">
        <f t="shared" si="23"/>
        <v>120.30578560000001</v>
      </c>
      <c r="AL72" s="24" t="str">
        <f t="shared" si="54"/>
        <v>nie</v>
      </c>
      <c r="AM72" s="24">
        <f t="shared" si="55"/>
        <v>2</v>
      </c>
      <c r="AN72" s="24">
        <f t="shared" si="56"/>
        <v>114.827686336</v>
      </c>
      <c r="AO72" s="24">
        <f t="shared" si="27"/>
        <v>0</v>
      </c>
      <c r="AP72" s="25">
        <f t="shared" si="57"/>
        <v>0.04</v>
      </c>
      <c r="AQ72" s="24">
        <f t="shared" si="58"/>
        <v>0</v>
      </c>
      <c r="AR72" s="24">
        <f t="shared" si="59"/>
        <v>114.827686336</v>
      </c>
      <c r="AT72" s="62"/>
      <c r="AW72" s="5"/>
    </row>
    <row r="73" spans="1:49">
      <c r="A73" s="162"/>
      <c r="B73" s="46">
        <f t="shared" si="9"/>
        <v>45</v>
      </c>
      <c r="C73" s="24">
        <f t="shared" si="31"/>
        <v>120.39900988100865</v>
      </c>
      <c r="D73" s="24">
        <f t="shared" si="10"/>
        <v>115.14407492800002</v>
      </c>
      <c r="E73" s="134">
        <f t="shared" si="32"/>
        <v>5.2549349530086289</v>
      </c>
      <c r="F73" s="24">
        <f t="shared" si="48"/>
        <v>112.90044984878858</v>
      </c>
      <c r="G73" s="24">
        <f t="shared" si="12"/>
        <v>111.31371874999998</v>
      </c>
      <c r="I73" s="2"/>
      <c r="J73" s="21">
        <f t="shared" si="33"/>
        <v>45</v>
      </c>
      <c r="K73" s="23">
        <f t="shared" si="60"/>
        <v>1</v>
      </c>
      <c r="L73" s="24">
        <f t="shared" si="61"/>
        <v>99.9</v>
      </c>
      <c r="M73" s="24">
        <f t="shared" si="44"/>
        <v>100</v>
      </c>
      <c r="N73" s="24">
        <f t="shared" si="36"/>
        <v>100</v>
      </c>
      <c r="O73" s="25">
        <f t="shared" si="64"/>
        <v>6.4000000000000001E-2</v>
      </c>
      <c r="P73" s="24">
        <f t="shared" si="14"/>
        <v>104.80000000000001</v>
      </c>
      <c r="Q73" s="24" t="str">
        <f t="shared" si="49"/>
        <v>nie</v>
      </c>
      <c r="R73" s="24">
        <f t="shared" si="50"/>
        <v>0.7</v>
      </c>
      <c r="S73" s="24">
        <f t="shared" si="47"/>
        <v>103.32100000000001</v>
      </c>
      <c r="T73" s="24">
        <f t="shared" si="37"/>
        <v>0</v>
      </c>
      <c r="U73" s="25">
        <f t="shared" si="51"/>
        <v>0.04</v>
      </c>
      <c r="V73" s="24">
        <f t="shared" si="19"/>
        <v>17.07800988100864</v>
      </c>
      <c r="W73" s="24">
        <f t="shared" si="20"/>
        <v>120.39900988100865</v>
      </c>
      <c r="X73" s="3"/>
      <c r="Y73" s="24">
        <f t="shared" si="52"/>
        <v>111.31371874999998</v>
      </c>
      <c r="Z73" s="3"/>
      <c r="AA73" s="61">
        <f t="shared" si="45"/>
        <v>46722</v>
      </c>
      <c r="AB73" s="62"/>
      <c r="AC73" s="62">
        <f t="shared" si="38"/>
        <v>46752</v>
      </c>
      <c r="AD73" s="21">
        <f t="shared" si="39"/>
        <v>45</v>
      </c>
      <c r="AE73" s="28">
        <f t="shared" ref="AE73:AE104" si="65">VLOOKUP(ROUNDUP($AD73/12,0)-1,$U$3:$AG$15,2,1)</f>
        <v>2.5000000000000001E-2</v>
      </c>
      <c r="AF73" s="23">
        <f t="shared" si="62"/>
        <v>1</v>
      </c>
      <c r="AG73" s="24">
        <f t="shared" si="63"/>
        <v>100</v>
      </c>
      <c r="AH73" s="24">
        <f t="shared" si="42"/>
        <v>100</v>
      </c>
      <c r="AI73" s="24">
        <f t="shared" si="43"/>
        <v>117.18096000000001</v>
      </c>
      <c r="AJ73" s="28">
        <f t="shared" si="53"/>
        <v>0.04</v>
      </c>
      <c r="AK73" s="24">
        <f t="shared" si="23"/>
        <v>120.69638880000002</v>
      </c>
      <c r="AL73" s="24" t="str">
        <f t="shared" si="54"/>
        <v>nie</v>
      </c>
      <c r="AM73" s="24">
        <f t="shared" si="55"/>
        <v>2</v>
      </c>
      <c r="AN73" s="24">
        <f t="shared" si="56"/>
        <v>115.14407492800002</v>
      </c>
      <c r="AO73" s="24">
        <f t="shared" si="27"/>
        <v>0</v>
      </c>
      <c r="AP73" s="25">
        <f t="shared" si="57"/>
        <v>0.04</v>
      </c>
      <c r="AQ73" s="24">
        <f t="shared" si="58"/>
        <v>0</v>
      </c>
      <c r="AR73" s="24">
        <f t="shared" si="59"/>
        <v>115.14407492800002</v>
      </c>
      <c r="AT73" s="62"/>
    </row>
    <row r="74" spans="1:49">
      <c r="A74" s="162"/>
      <c r="B74" s="46">
        <f t="shared" si="9"/>
        <v>46</v>
      </c>
      <c r="C74" s="24">
        <f t="shared" si="31"/>
        <v>120.87712050768737</v>
      </c>
      <c r="D74" s="24">
        <f t="shared" si="10"/>
        <v>115.46046352000002</v>
      </c>
      <c r="E74" s="134">
        <f t="shared" si="32"/>
        <v>5.4166569876873467</v>
      </c>
      <c r="F74" s="24">
        <f t="shared" si="48"/>
        <v>113.2052810633803</v>
      </c>
      <c r="G74" s="24">
        <f t="shared" si="12"/>
        <v>111.54135416666664</v>
      </c>
      <c r="I74" s="2"/>
      <c r="J74" s="21">
        <f t="shared" si="33"/>
        <v>46</v>
      </c>
      <c r="K74" s="23">
        <f t="shared" si="60"/>
        <v>1</v>
      </c>
      <c r="L74" s="24">
        <f t="shared" si="61"/>
        <v>99.9</v>
      </c>
      <c r="M74" s="24">
        <f t="shared" si="44"/>
        <v>100</v>
      </c>
      <c r="N74" s="24">
        <f t="shared" si="36"/>
        <v>100</v>
      </c>
      <c r="O74" s="25">
        <f t="shared" si="64"/>
        <v>6.4000000000000001E-2</v>
      </c>
      <c r="P74" s="24">
        <f t="shared" si="14"/>
        <v>105.33333333333333</v>
      </c>
      <c r="Q74" s="24" t="str">
        <f t="shared" si="49"/>
        <v>nie</v>
      </c>
      <c r="R74" s="24">
        <f t="shared" si="50"/>
        <v>0.7</v>
      </c>
      <c r="S74" s="24">
        <f t="shared" si="47"/>
        <v>103.753</v>
      </c>
      <c r="T74" s="24">
        <f t="shared" si="37"/>
        <v>0</v>
      </c>
      <c r="U74" s="25">
        <f t="shared" si="51"/>
        <v>0.04</v>
      </c>
      <c r="V74" s="24">
        <f t="shared" si="19"/>
        <v>17.124120507687362</v>
      </c>
      <c r="W74" s="24">
        <f t="shared" si="20"/>
        <v>120.87712050768737</v>
      </c>
      <c r="X74" s="3"/>
      <c r="Y74" s="24">
        <f t="shared" si="52"/>
        <v>111.54135416666664</v>
      </c>
      <c r="Z74" s="3"/>
      <c r="AA74" s="61">
        <f t="shared" si="45"/>
        <v>46753</v>
      </c>
      <c r="AB74" s="62"/>
      <c r="AC74" s="62">
        <f t="shared" si="38"/>
        <v>46783</v>
      </c>
      <c r="AD74" s="21">
        <f t="shared" si="39"/>
        <v>46</v>
      </c>
      <c r="AE74" s="28">
        <f t="shared" si="65"/>
        <v>2.5000000000000001E-2</v>
      </c>
      <c r="AF74" s="23">
        <f t="shared" si="62"/>
        <v>1</v>
      </c>
      <c r="AG74" s="24">
        <f t="shared" si="63"/>
        <v>100</v>
      </c>
      <c r="AH74" s="24">
        <f t="shared" si="42"/>
        <v>100</v>
      </c>
      <c r="AI74" s="24">
        <f t="shared" si="43"/>
        <v>117.18096000000001</v>
      </c>
      <c r="AJ74" s="28">
        <f t="shared" si="53"/>
        <v>0.04</v>
      </c>
      <c r="AK74" s="24">
        <f t="shared" si="23"/>
        <v>121.08699200000002</v>
      </c>
      <c r="AL74" s="24" t="str">
        <f t="shared" si="54"/>
        <v>nie</v>
      </c>
      <c r="AM74" s="24">
        <f t="shared" si="55"/>
        <v>2</v>
      </c>
      <c r="AN74" s="24">
        <f t="shared" si="56"/>
        <v>115.46046352000002</v>
      </c>
      <c r="AO74" s="24">
        <f t="shared" si="27"/>
        <v>0</v>
      </c>
      <c r="AP74" s="25">
        <f t="shared" si="57"/>
        <v>0.04</v>
      </c>
      <c r="AQ74" s="24">
        <f t="shared" si="58"/>
        <v>0</v>
      </c>
      <c r="AR74" s="24">
        <f t="shared" si="59"/>
        <v>115.46046352000002</v>
      </c>
      <c r="AT74" s="62"/>
    </row>
    <row r="75" spans="1:49" ht="14.25" customHeight="1">
      <c r="A75" s="162"/>
      <c r="B75" s="46">
        <f t="shared" si="9"/>
        <v>47</v>
      </c>
      <c r="C75" s="24">
        <f t="shared" si="31"/>
        <v>121.35535563305811</v>
      </c>
      <c r="D75" s="24">
        <f t="shared" si="10"/>
        <v>115.77685211200001</v>
      </c>
      <c r="E75" s="134">
        <f t="shared" si="32"/>
        <v>5.5785035210580958</v>
      </c>
      <c r="F75" s="24">
        <f t="shared" si="48"/>
        <v>113.51093532225141</v>
      </c>
      <c r="G75" s="24">
        <f t="shared" si="12"/>
        <v>111.76898958333331</v>
      </c>
      <c r="I75" s="2"/>
      <c r="J75" s="21">
        <f t="shared" si="33"/>
        <v>47</v>
      </c>
      <c r="K75" s="23">
        <f t="shared" si="60"/>
        <v>1</v>
      </c>
      <c r="L75" s="24">
        <f t="shared" si="61"/>
        <v>99.9</v>
      </c>
      <c r="M75" s="24">
        <f t="shared" si="44"/>
        <v>100</v>
      </c>
      <c r="N75" s="24">
        <f t="shared" si="36"/>
        <v>100</v>
      </c>
      <c r="O75" s="25">
        <f t="shared" si="64"/>
        <v>6.4000000000000001E-2</v>
      </c>
      <c r="P75" s="24">
        <f t="shared" si="14"/>
        <v>105.86666666666666</v>
      </c>
      <c r="Q75" s="24" t="str">
        <f t="shared" si="49"/>
        <v>nie</v>
      </c>
      <c r="R75" s="24">
        <f t="shared" si="50"/>
        <v>0.7</v>
      </c>
      <c r="S75" s="24">
        <f t="shared" si="47"/>
        <v>104.18499999999999</v>
      </c>
      <c r="T75" s="24">
        <f t="shared" si="37"/>
        <v>0</v>
      </c>
      <c r="U75" s="25">
        <f t="shared" si="51"/>
        <v>0.04</v>
      </c>
      <c r="V75" s="24">
        <f t="shared" si="19"/>
        <v>17.170355633058115</v>
      </c>
      <c r="W75" s="24">
        <f t="shared" si="20"/>
        <v>121.35535563305811</v>
      </c>
      <c r="X75" s="3"/>
      <c r="Y75" s="24">
        <f t="shared" si="52"/>
        <v>111.76898958333331</v>
      </c>
      <c r="Z75" s="3"/>
      <c r="AA75" s="61">
        <f t="shared" si="45"/>
        <v>46784</v>
      </c>
      <c r="AB75" s="62"/>
      <c r="AC75" s="62">
        <f t="shared" si="38"/>
        <v>46812</v>
      </c>
      <c r="AD75" s="21">
        <f t="shared" si="39"/>
        <v>47</v>
      </c>
      <c r="AE75" s="28">
        <f t="shared" si="65"/>
        <v>2.5000000000000001E-2</v>
      </c>
      <c r="AF75" s="23">
        <f t="shared" si="62"/>
        <v>1</v>
      </c>
      <c r="AG75" s="24">
        <f t="shared" si="63"/>
        <v>100</v>
      </c>
      <c r="AH75" s="24">
        <f t="shared" si="42"/>
        <v>100</v>
      </c>
      <c r="AI75" s="24">
        <f t="shared" si="43"/>
        <v>117.18096000000001</v>
      </c>
      <c r="AJ75" s="28">
        <f t="shared" si="53"/>
        <v>0.04</v>
      </c>
      <c r="AK75" s="24">
        <f t="shared" si="23"/>
        <v>121.47759520000001</v>
      </c>
      <c r="AL75" s="24" t="str">
        <f t="shared" si="54"/>
        <v>nie</v>
      </c>
      <c r="AM75" s="24">
        <f t="shared" si="55"/>
        <v>2</v>
      </c>
      <c r="AN75" s="24">
        <f t="shared" si="56"/>
        <v>115.77685211200001</v>
      </c>
      <c r="AO75" s="24">
        <f t="shared" si="27"/>
        <v>0</v>
      </c>
      <c r="AP75" s="25">
        <f t="shared" si="57"/>
        <v>0.04</v>
      </c>
      <c r="AQ75" s="24">
        <f t="shared" si="58"/>
        <v>0</v>
      </c>
      <c r="AR75" s="24">
        <f t="shared" si="59"/>
        <v>115.77685211200001</v>
      </c>
      <c r="AT75" s="62"/>
    </row>
    <row r="76" spans="1:49">
      <c r="A76" s="162"/>
      <c r="B76" s="46">
        <f t="shared" si="9"/>
        <v>48</v>
      </c>
      <c r="C76" s="24">
        <f t="shared" si="31"/>
        <v>121.83371559326737</v>
      </c>
      <c r="D76" s="24">
        <f t="shared" si="10"/>
        <v>116.09324070400001</v>
      </c>
      <c r="E76" s="134">
        <f t="shared" si="32"/>
        <v>5.7404748892673609</v>
      </c>
      <c r="F76" s="24">
        <f t="shared" si="48"/>
        <v>113.81741484762148</v>
      </c>
      <c r="G76" s="24">
        <f t="shared" si="12"/>
        <v>111.99662499999997</v>
      </c>
      <c r="I76" s="2"/>
      <c r="J76" s="21">
        <f t="shared" si="33"/>
        <v>48</v>
      </c>
      <c r="K76" s="23">
        <f t="shared" si="60"/>
        <v>1</v>
      </c>
      <c r="L76" s="24">
        <f t="shared" si="61"/>
        <v>99.9</v>
      </c>
      <c r="M76" s="24">
        <f t="shared" si="44"/>
        <v>100</v>
      </c>
      <c r="N76" s="24">
        <f t="shared" si="36"/>
        <v>100</v>
      </c>
      <c r="O76" s="25">
        <f t="shared" si="64"/>
        <v>6.4000000000000001E-2</v>
      </c>
      <c r="P76" s="24">
        <f t="shared" si="14"/>
        <v>106.4</v>
      </c>
      <c r="Q76" s="24" t="str">
        <f t="shared" si="49"/>
        <v>nie</v>
      </c>
      <c r="R76" s="24">
        <f t="shared" si="50"/>
        <v>0.7</v>
      </c>
      <c r="S76" s="24">
        <f t="shared" si="47"/>
        <v>104.617</v>
      </c>
      <c r="T76" s="24">
        <f t="shared" si="37"/>
        <v>0</v>
      </c>
      <c r="U76" s="25">
        <f t="shared" si="51"/>
        <v>0.04</v>
      </c>
      <c r="V76" s="24">
        <f t="shared" si="19"/>
        <v>17.21671559326737</v>
      </c>
      <c r="W76" s="24">
        <f t="shared" si="20"/>
        <v>121.83371559326737</v>
      </c>
      <c r="X76" s="3"/>
      <c r="Y76" s="24">
        <f t="shared" si="52"/>
        <v>111.99662499999997</v>
      </c>
      <c r="Z76" s="3"/>
      <c r="AA76" s="61">
        <f t="shared" si="45"/>
        <v>46813</v>
      </c>
      <c r="AB76" s="62"/>
      <c r="AC76" s="62">
        <f t="shared" si="38"/>
        <v>46843</v>
      </c>
      <c r="AD76" s="21">
        <f t="shared" si="39"/>
        <v>48</v>
      </c>
      <c r="AE76" s="28">
        <f t="shared" si="65"/>
        <v>2.5000000000000001E-2</v>
      </c>
      <c r="AF76" s="23">
        <f t="shared" si="62"/>
        <v>1</v>
      </c>
      <c r="AG76" s="24">
        <f t="shared" si="63"/>
        <v>100</v>
      </c>
      <c r="AH76" s="24">
        <f t="shared" si="42"/>
        <v>100</v>
      </c>
      <c r="AI76" s="24">
        <f t="shared" si="43"/>
        <v>117.18096000000001</v>
      </c>
      <c r="AJ76" s="28">
        <f t="shared" si="53"/>
        <v>0.04</v>
      </c>
      <c r="AK76" s="24">
        <f t="shared" si="23"/>
        <v>121.86819840000001</v>
      </c>
      <c r="AL76" s="24" t="str">
        <f t="shared" si="54"/>
        <v>nie</v>
      </c>
      <c r="AM76" s="24">
        <f t="shared" si="55"/>
        <v>2</v>
      </c>
      <c r="AN76" s="24">
        <f t="shared" si="56"/>
        <v>116.09324070400001</v>
      </c>
      <c r="AO76" s="24">
        <f t="shared" si="27"/>
        <v>0</v>
      </c>
      <c r="AP76" s="25">
        <f t="shared" si="57"/>
        <v>0.04</v>
      </c>
      <c r="AQ76" s="24">
        <f t="shared" si="58"/>
        <v>0</v>
      </c>
      <c r="AR76" s="24">
        <f t="shared" si="59"/>
        <v>116.09324070400001</v>
      </c>
      <c r="AT76" s="62"/>
    </row>
    <row r="77" spans="1:49">
      <c r="A77" s="162"/>
      <c r="B77" s="46">
        <f t="shared" si="9"/>
        <v>49</v>
      </c>
      <c r="C77" s="24">
        <f t="shared" si="31"/>
        <v>122.33984872536919</v>
      </c>
      <c r="D77" s="24">
        <f t="shared" si="10"/>
        <v>116.42228483968002</v>
      </c>
      <c r="E77" s="134">
        <f t="shared" si="32"/>
        <v>5.9175638856891766</v>
      </c>
      <c r="F77" s="24">
        <f t="shared" si="48"/>
        <v>114.12472186771005</v>
      </c>
      <c r="G77" s="24">
        <f t="shared" si="12"/>
        <v>112.22995130208331</v>
      </c>
      <c r="I77" s="2"/>
      <c r="J77" s="21">
        <f t="shared" si="33"/>
        <v>49</v>
      </c>
      <c r="K77" s="23">
        <f t="shared" si="60"/>
        <v>1</v>
      </c>
      <c r="L77" s="24">
        <f t="shared" si="61"/>
        <v>99.9</v>
      </c>
      <c r="M77" s="24">
        <f t="shared" si="44"/>
        <v>100</v>
      </c>
      <c r="N77" s="24">
        <f t="shared" si="36"/>
        <v>106.4</v>
      </c>
      <c r="O77" s="25">
        <f t="shared" si="64"/>
        <v>6.4000000000000001E-2</v>
      </c>
      <c r="P77" s="24">
        <f t="shared" si="14"/>
        <v>106.96746666666668</v>
      </c>
      <c r="Q77" s="24" t="str">
        <f t="shared" si="49"/>
        <v>nie</v>
      </c>
      <c r="R77" s="24">
        <f t="shared" si="50"/>
        <v>0.7</v>
      </c>
      <c r="S77" s="24">
        <f t="shared" si="47"/>
        <v>105.07664800000001</v>
      </c>
      <c r="T77" s="24">
        <f>IF(AND(Q77="tak",L78&lt;&gt;""),
 S77-L78,
0)</f>
        <v>0</v>
      </c>
      <c r="U77" s="25">
        <f t="shared" si="51"/>
        <v>0.04</v>
      </c>
      <c r="V77" s="24">
        <f t="shared" si="19"/>
        <v>17.263200725369192</v>
      </c>
      <c r="W77" s="24">
        <f t="shared" si="20"/>
        <v>122.33984872536919</v>
      </c>
      <c r="X77" s="3"/>
      <c r="Y77" s="24">
        <f t="shared" si="52"/>
        <v>112.22995130208331</v>
      </c>
      <c r="Z77" s="3"/>
      <c r="AA77" s="61">
        <f t="shared" si="45"/>
        <v>46844</v>
      </c>
      <c r="AB77" s="62"/>
      <c r="AC77" s="62">
        <f t="shared" si="38"/>
        <v>46873</v>
      </c>
      <c r="AD77" s="21">
        <f t="shared" si="39"/>
        <v>49</v>
      </c>
      <c r="AE77" s="28">
        <f t="shared" si="65"/>
        <v>2.5000000000000001E-2</v>
      </c>
      <c r="AF77" s="23">
        <f t="shared" si="62"/>
        <v>1</v>
      </c>
      <c r="AG77" s="24">
        <f t="shared" si="63"/>
        <v>100</v>
      </c>
      <c r="AH77" s="24">
        <f t="shared" si="42"/>
        <v>100</v>
      </c>
      <c r="AI77" s="24">
        <f t="shared" si="43"/>
        <v>121.86819840000001</v>
      </c>
      <c r="AJ77" s="28">
        <f t="shared" si="53"/>
        <v>0.04</v>
      </c>
      <c r="AK77" s="24">
        <f t="shared" si="23"/>
        <v>122.27442572800003</v>
      </c>
      <c r="AL77" s="24" t="str">
        <f t="shared" si="54"/>
        <v>nie</v>
      </c>
      <c r="AM77" s="24">
        <f t="shared" si="55"/>
        <v>2</v>
      </c>
      <c r="AN77" s="24">
        <f t="shared" si="56"/>
        <v>116.42228483968002</v>
      </c>
      <c r="AO77" s="24">
        <f t="shared" si="27"/>
        <v>0</v>
      </c>
      <c r="AP77" s="25">
        <f t="shared" si="57"/>
        <v>0.04</v>
      </c>
      <c r="AQ77" s="24">
        <f t="shared" si="58"/>
        <v>0</v>
      </c>
      <c r="AR77" s="24">
        <f t="shared" si="59"/>
        <v>116.42228483968002</v>
      </c>
      <c r="AT77" s="62"/>
    </row>
    <row r="78" spans="1:49">
      <c r="A78" s="162"/>
      <c r="B78" s="46">
        <f t="shared" si="9"/>
        <v>50</v>
      </c>
      <c r="C78" s="24">
        <f t="shared" si="31"/>
        <v>122.84610736732768</v>
      </c>
      <c r="D78" s="24">
        <f t="shared" si="10"/>
        <v>116.75132897536</v>
      </c>
      <c r="E78" s="134">
        <f t="shared" si="32"/>
        <v>6.0947783919676795</v>
      </c>
      <c r="F78" s="24">
        <f t="shared" si="48"/>
        <v>114.43285861675285</v>
      </c>
      <c r="G78" s="24">
        <f t="shared" si="12"/>
        <v>112.46327760416663</v>
      </c>
      <c r="I78" s="2"/>
      <c r="J78" s="21">
        <f t="shared" si="33"/>
        <v>50</v>
      </c>
      <c r="K78" s="23">
        <f t="shared" si="60"/>
        <v>1</v>
      </c>
      <c r="L78" s="24">
        <f t="shared" si="61"/>
        <v>99.9</v>
      </c>
      <c r="M78" s="24">
        <f t="shared" si="44"/>
        <v>100</v>
      </c>
      <c r="N78" s="24">
        <f t="shared" si="36"/>
        <v>106.4</v>
      </c>
      <c r="O78" s="25">
        <f t="shared" si="64"/>
        <v>6.4000000000000001E-2</v>
      </c>
      <c r="P78" s="24">
        <f t="shared" si="14"/>
        <v>107.53493333333333</v>
      </c>
      <c r="Q78" s="24" t="str">
        <f t="shared" si="49"/>
        <v>nie</v>
      </c>
      <c r="R78" s="24">
        <f t="shared" si="50"/>
        <v>0.7</v>
      </c>
      <c r="S78" s="24">
        <f t="shared" si="47"/>
        <v>105.53629599999999</v>
      </c>
      <c r="T78" s="24">
        <f t="shared" si="37"/>
        <v>0</v>
      </c>
      <c r="U78" s="25">
        <f t="shared" si="51"/>
        <v>0.04</v>
      </c>
      <c r="V78" s="24">
        <f t="shared" si="19"/>
        <v>17.309811367327686</v>
      </c>
      <c r="W78" s="24">
        <f t="shared" si="20"/>
        <v>122.84610736732768</v>
      </c>
      <c r="X78" s="3"/>
      <c r="Y78" s="24">
        <f t="shared" si="52"/>
        <v>112.46327760416663</v>
      </c>
      <c r="Z78" s="3"/>
      <c r="AA78" s="61">
        <f t="shared" si="45"/>
        <v>46874</v>
      </c>
      <c r="AB78" s="62"/>
      <c r="AC78" s="62">
        <f t="shared" si="38"/>
        <v>46904</v>
      </c>
      <c r="AD78" s="21">
        <f t="shared" si="39"/>
        <v>50</v>
      </c>
      <c r="AE78" s="28">
        <f t="shared" si="65"/>
        <v>2.5000000000000001E-2</v>
      </c>
      <c r="AF78" s="23">
        <f t="shared" si="62"/>
        <v>1</v>
      </c>
      <c r="AG78" s="24">
        <f t="shared" si="63"/>
        <v>100</v>
      </c>
      <c r="AH78" s="24">
        <f t="shared" si="42"/>
        <v>100</v>
      </c>
      <c r="AI78" s="24">
        <f t="shared" si="43"/>
        <v>121.86819840000001</v>
      </c>
      <c r="AJ78" s="28">
        <f t="shared" si="53"/>
        <v>0.04</v>
      </c>
      <c r="AK78" s="24">
        <f t="shared" si="23"/>
        <v>122.680653056</v>
      </c>
      <c r="AL78" s="24" t="str">
        <f t="shared" si="54"/>
        <v>nie</v>
      </c>
      <c r="AM78" s="24">
        <f t="shared" si="55"/>
        <v>2</v>
      </c>
      <c r="AN78" s="24">
        <f t="shared" si="56"/>
        <v>116.75132897536</v>
      </c>
      <c r="AO78" s="24">
        <f t="shared" si="27"/>
        <v>0</v>
      </c>
      <c r="AP78" s="25">
        <f t="shared" si="57"/>
        <v>0.04</v>
      </c>
      <c r="AQ78" s="24">
        <f t="shared" si="58"/>
        <v>0</v>
      </c>
      <c r="AR78" s="24">
        <f t="shared" si="59"/>
        <v>116.75132897536</v>
      </c>
      <c r="AT78" s="62"/>
    </row>
    <row r="79" spans="1:49">
      <c r="A79" s="162"/>
      <c r="B79" s="46">
        <f t="shared" si="9"/>
        <v>51</v>
      </c>
      <c r="C79" s="24">
        <f t="shared" si="31"/>
        <v>123.35249185801946</v>
      </c>
      <c r="D79" s="24">
        <f t="shared" si="10"/>
        <v>117.08037311104</v>
      </c>
      <c r="E79" s="134">
        <f t="shared" si="32"/>
        <v>6.2721187469794586</v>
      </c>
      <c r="F79" s="24">
        <f t="shared" si="48"/>
        <v>114.74182733501807</v>
      </c>
      <c r="G79" s="24">
        <f t="shared" si="12"/>
        <v>112.69660390624998</v>
      </c>
      <c r="I79" s="2"/>
      <c r="J79" s="21">
        <f t="shared" si="33"/>
        <v>51</v>
      </c>
      <c r="K79" s="23">
        <f t="shared" si="60"/>
        <v>1</v>
      </c>
      <c r="L79" s="24">
        <f t="shared" si="61"/>
        <v>99.9</v>
      </c>
      <c r="M79" s="24">
        <f t="shared" si="44"/>
        <v>100</v>
      </c>
      <c r="N79" s="24">
        <f t="shared" si="36"/>
        <v>106.4</v>
      </c>
      <c r="O79" s="25">
        <f t="shared" si="64"/>
        <v>6.4000000000000001E-2</v>
      </c>
      <c r="P79" s="24">
        <f t="shared" si="14"/>
        <v>108.1024</v>
      </c>
      <c r="Q79" s="24" t="str">
        <f t="shared" si="49"/>
        <v>nie</v>
      </c>
      <c r="R79" s="24">
        <f t="shared" si="50"/>
        <v>0.7</v>
      </c>
      <c r="S79" s="24">
        <f t="shared" si="47"/>
        <v>105.99594399999999</v>
      </c>
      <c r="T79" s="24">
        <f t="shared" si="37"/>
        <v>0</v>
      </c>
      <c r="U79" s="25">
        <f t="shared" si="51"/>
        <v>0.04</v>
      </c>
      <c r="V79" s="24">
        <f t="shared" si="19"/>
        <v>17.356547858019471</v>
      </c>
      <c r="W79" s="24">
        <f t="shared" si="20"/>
        <v>123.35249185801946</v>
      </c>
      <c r="X79" s="3"/>
      <c r="Y79" s="24">
        <f t="shared" si="52"/>
        <v>112.69660390624998</v>
      </c>
      <c r="Z79" s="3"/>
      <c r="AA79" s="61">
        <f t="shared" si="45"/>
        <v>46905</v>
      </c>
      <c r="AB79" s="62"/>
      <c r="AC79" s="62">
        <f t="shared" si="38"/>
        <v>46934</v>
      </c>
      <c r="AD79" s="21">
        <f t="shared" si="39"/>
        <v>51</v>
      </c>
      <c r="AE79" s="28">
        <f t="shared" si="65"/>
        <v>2.5000000000000001E-2</v>
      </c>
      <c r="AF79" s="23">
        <f t="shared" si="62"/>
        <v>1</v>
      </c>
      <c r="AG79" s="24">
        <f t="shared" si="63"/>
        <v>100</v>
      </c>
      <c r="AH79" s="24">
        <f t="shared" si="42"/>
        <v>100</v>
      </c>
      <c r="AI79" s="24">
        <f t="shared" si="43"/>
        <v>121.86819840000001</v>
      </c>
      <c r="AJ79" s="28">
        <f t="shared" si="53"/>
        <v>0.04</v>
      </c>
      <c r="AK79" s="24">
        <f t="shared" si="23"/>
        <v>123.08688038400001</v>
      </c>
      <c r="AL79" s="24" t="str">
        <f t="shared" si="54"/>
        <v>nie</v>
      </c>
      <c r="AM79" s="24">
        <f t="shared" si="55"/>
        <v>2</v>
      </c>
      <c r="AN79" s="24">
        <f t="shared" si="56"/>
        <v>117.08037311104</v>
      </c>
      <c r="AO79" s="24">
        <f t="shared" si="27"/>
        <v>0</v>
      </c>
      <c r="AP79" s="25">
        <f t="shared" si="57"/>
        <v>0.04</v>
      </c>
      <c r="AQ79" s="24">
        <f t="shared" si="58"/>
        <v>0</v>
      </c>
      <c r="AR79" s="24">
        <f t="shared" si="59"/>
        <v>117.08037311104</v>
      </c>
      <c r="AT79" s="62"/>
    </row>
    <row r="80" spans="1:49">
      <c r="A80" s="162"/>
      <c r="B80" s="46">
        <f t="shared" si="9"/>
        <v>52</v>
      </c>
      <c r="C80" s="24">
        <f t="shared" si="31"/>
        <v>123.85900253723614</v>
      </c>
      <c r="D80" s="24">
        <f t="shared" si="10"/>
        <v>117.40941724672003</v>
      </c>
      <c r="E80" s="134">
        <f t="shared" si="32"/>
        <v>6.4495852905161115</v>
      </c>
      <c r="F80" s="24">
        <f t="shared" si="48"/>
        <v>115.05163026882261</v>
      </c>
      <c r="G80" s="24">
        <f t="shared" si="12"/>
        <v>112.92993020833329</v>
      </c>
      <c r="I80" s="2"/>
      <c r="J80" s="21">
        <f t="shared" si="33"/>
        <v>52</v>
      </c>
      <c r="K80" s="23">
        <f t="shared" si="60"/>
        <v>1</v>
      </c>
      <c r="L80" s="24">
        <f t="shared" si="61"/>
        <v>99.9</v>
      </c>
      <c r="M80" s="24">
        <f t="shared" si="44"/>
        <v>100</v>
      </c>
      <c r="N80" s="24">
        <f t="shared" si="36"/>
        <v>106.4</v>
      </c>
      <c r="O80" s="25">
        <f t="shared" si="64"/>
        <v>6.4000000000000001E-2</v>
      </c>
      <c r="P80" s="24">
        <f t="shared" si="14"/>
        <v>108.66986666666668</v>
      </c>
      <c r="Q80" s="24" t="str">
        <f t="shared" si="49"/>
        <v>nie</v>
      </c>
      <c r="R80" s="24">
        <f t="shared" si="50"/>
        <v>0.7</v>
      </c>
      <c r="S80" s="24">
        <f t="shared" si="47"/>
        <v>106.45559200000001</v>
      </c>
      <c r="T80" s="24">
        <f t="shared" si="37"/>
        <v>0</v>
      </c>
      <c r="U80" s="25">
        <f t="shared" si="51"/>
        <v>0.04</v>
      </c>
      <c r="V80" s="24">
        <f t="shared" si="19"/>
        <v>17.403410537236123</v>
      </c>
      <c r="W80" s="24">
        <f t="shared" si="20"/>
        <v>123.85900253723614</v>
      </c>
      <c r="X80" s="3"/>
      <c r="Y80" s="24">
        <f t="shared" si="52"/>
        <v>112.92993020833329</v>
      </c>
      <c r="Z80" s="3"/>
      <c r="AA80" s="61">
        <f t="shared" si="45"/>
        <v>46935</v>
      </c>
      <c r="AB80" s="62"/>
      <c r="AC80" s="62">
        <f t="shared" si="38"/>
        <v>46965</v>
      </c>
      <c r="AD80" s="21">
        <f t="shared" si="39"/>
        <v>52</v>
      </c>
      <c r="AE80" s="28">
        <f t="shared" si="65"/>
        <v>2.5000000000000001E-2</v>
      </c>
      <c r="AF80" s="23">
        <f t="shared" si="62"/>
        <v>1</v>
      </c>
      <c r="AG80" s="24">
        <f t="shared" si="63"/>
        <v>100</v>
      </c>
      <c r="AH80" s="24">
        <f t="shared" si="42"/>
        <v>100</v>
      </c>
      <c r="AI80" s="24">
        <f t="shared" si="43"/>
        <v>121.86819840000001</v>
      </c>
      <c r="AJ80" s="28">
        <f t="shared" si="53"/>
        <v>0.04</v>
      </c>
      <c r="AK80" s="24">
        <f t="shared" si="23"/>
        <v>123.49310771200003</v>
      </c>
      <c r="AL80" s="24" t="str">
        <f t="shared" si="54"/>
        <v>nie</v>
      </c>
      <c r="AM80" s="24">
        <f t="shared" si="55"/>
        <v>2</v>
      </c>
      <c r="AN80" s="24">
        <f t="shared" si="56"/>
        <v>117.40941724672003</v>
      </c>
      <c r="AO80" s="24">
        <f t="shared" si="27"/>
        <v>0</v>
      </c>
      <c r="AP80" s="25">
        <f t="shared" si="57"/>
        <v>0.04</v>
      </c>
      <c r="AQ80" s="24">
        <f t="shared" si="58"/>
        <v>0</v>
      </c>
      <c r="AR80" s="24">
        <f t="shared" si="59"/>
        <v>117.40941724672003</v>
      </c>
      <c r="AT80" s="62"/>
    </row>
    <row r="81" spans="1:46">
      <c r="A81" s="162"/>
      <c r="B81" s="46">
        <f t="shared" si="9"/>
        <v>53</v>
      </c>
      <c r="C81" s="24">
        <f t="shared" si="31"/>
        <v>124.36563974568665</v>
      </c>
      <c r="D81" s="24">
        <f t="shared" si="10"/>
        <v>117.7384613824</v>
      </c>
      <c r="E81" s="134">
        <f t="shared" si="32"/>
        <v>6.6271783632866459</v>
      </c>
      <c r="F81" s="24">
        <f t="shared" si="48"/>
        <v>115.36226967054841</v>
      </c>
      <c r="G81" s="24">
        <f t="shared" si="12"/>
        <v>113.16325651041664</v>
      </c>
      <c r="I81" s="2"/>
      <c r="J81" s="21">
        <f t="shared" si="33"/>
        <v>53</v>
      </c>
      <c r="K81" s="23">
        <f t="shared" si="60"/>
        <v>1</v>
      </c>
      <c r="L81" s="24">
        <f t="shared" si="61"/>
        <v>99.9</v>
      </c>
      <c r="M81" s="24">
        <f t="shared" si="44"/>
        <v>100</v>
      </c>
      <c r="N81" s="24">
        <f t="shared" si="36"/>
        <v>106.4</v>
      </c>
      <c r="O81" s="25">
        <f t="shared" si="64"/>
        <v>6.4000000000000001E-2</v>
      </c>
      <c r="P81" s="24">
        <f t="shared" si="14"/>
        <v>109.23733333333334</v>
      </c>
      <c r="Q81" s="24" t="str">
        <f t="shared" si="49"/>
        <v>nie</v>
      </c>
      <c r="R81" s="24">
        <f t="shared" si="50"/>
        <v>0.7</v>
      </c>
      <c r="S81" s="24">
        <f t="shared" si="47"/>
        <v>106.91524</v>
      </c>
      <c r="T81" s="24">
        <f t="shared" si="37"/>
        <v>0</v>
      </c>
      <c r="U81" s="25">
        <f t="shared" si="51"/>
        <v>0.04</v>
      </c>
      <c r="V81" s="24">
        <f t="shared" si="19"/>
        <v>17.45039974568666</v>
      </c>
      <c r="W81" s="24">
        <f t="shared" si="20"/>
        <v>124.36563974568665</v>
      </c>
      <c r="X81" s="3"/>
      <c r="Y81" s="24">
        <f t="shared" si="52"/>
        <v>113.16325651041664</v>
      </c>
      <c r="Z81" s="3"/>
      <c r="AA81" s="61">
        <f t="shared" si="45"/>
        <v>46966</v>
      </c>
      <c r="AB81" s="62"/>
      <c r="AC81" s="62">
        <f t="shared" si="38"/>
        <v>46996</v>
      </c>
      <c r="AD81" s="21">
        <f t="shared" si="39"/>
        <v>53</v>
      </c>
      <c r="AE81" s="28">
        <f t="shared" si="65"/>
        <v>2.5000000000000001E-2</v>
      </c>
      <c r="AF81" s="23">
        <f t="shared" si="62"/>
        <v>1</v>
      </c>
      <c r="AG81" s="24">
        <f t="shared" si="63"/>
        <v>100</v>
      </c>
      <c r="AH81" s="24">
        <f t="shared" si="42"/>
        <v>100</v>
      </c>
      <c r="AI81" s="24">
        <f t="shared" si="43"/>
        <v>121.86819840000001</v>
      </c>
      <c r="AJ81" s="28">
        <f t="shared" si="53"/>
        <v>0.04</v>
      </c>
      <c r="AK81" s="24">
        <f t="shared" si="23"/>
        <v>123.89933504000001</v>
      </c>
      <c r="AL81" s="24" t="str">
        <f t="shared" si="54"/>
        <v>nie</v>
      </c>
      <c r="AM81" s="24">
        <f t="shared" si="55"/>
        <v>2</v>
      </c>
      <c r="AN81" s="24">
        <f t="shared" si="56"/>
        <v>117.7384613824</v>
      </c>
      <c r="AO81" s="24">
        <f t="shared" si="27"/>
        <v>0</v>
      </c>
      <c r="AP81" s="25">
        <f t="shared" si="57"/>
        <v>0.04</v>
      </c>
      <c r="AQ81" s="24">
        <f t="shared" si="58"/>
        <v>0</v>
      </c>
      <c r="AR81" s="24">
        <f t="shared" si="59"/>
        <v>117.7384613824</v>
      </c>
      <c r="AT81" s="62"/>
    </row>
    <row r="82" spans="1:46">
      <c r="A82" s="162"/>
      <c r="B82" s="46">
        <f t="shared" si="9"/>
        <v>54</v>
      </c>
      <c r="C82" s="24">
        <f t="shared" si="31"/>
        <v>124.87240382500002</v>
      </c>
      <c r="D82" s="24">
        <f t="shared" si="10"/>
        <v>118.06750551808001</v>
      </c>
      <c r="E82" s="134">
        <f t="shared" si="32"/>
        <v>6.8048983069200091</v>
      </c>
      <c r="F82" s="24">
        <f t="shared" si="48"/>
        <v>115.67374779865888</v>
      </c>
      <c r="G82" s="24">
        <f t="shared" si="12"/>
        <v>113.39658281249996</v>
      </c>
      <c r="I82" s="2"/>
      <c r="J82" s="21">
        <f t="shared" si="33"/>
        <v>54</v>
      </c>
      <c r="K82" s="23">
        <f t="shared" si="60"/>
        <v>1</v>
      </c>
      <c r="L82" s="24">
        <f t="shared" si="61"/>
        <v>99.9</v>
      </c>
      <c r="M82" s="24">
        <f t="shared" si="44"/>
        <v>100</v>
      </c>
      <c r="N82" s="24">
        <f t="shared" si="36"/>
        <v>106.4</v>
      </c>
      <c r="O82" s="25">
        <f t="shared" si="64"/>
        <v>6.4000000000000001E-2</v>
      </c>
      <c r="P82" s="24">
        <f t="shared" si="14"/>
        <v>109.80480000000001</v>
      </c>
      <c r="Q82" s="24" t="str">
        <f t="shared" si="49"/>
        <v>nie</v>
      </c>
      <c r="R82" s="24">
        <f t="shared" si="50"/>
        <v>0.7</v>
      </c>
      <c r="S82" s="24">
        <f t="shared" si="47"/>
        <v>107.37488800000001</v>
      </c>
      <c r="T82" s="24">
        <f t="shared" si="37"/>
        <v>0</v>
      </c>
      <c r="U82" s="25">
        <f t="shared" si="51"/>
        <v>0.04</v>
      </c>
      <c r="V82" s="24">
        <f t="shared" si="19"/>
        <v>17.497515825000011</v>
      </c>
      <c r="W82" s="24">
        <f t="shared" si="20"/>
        <v>124.87240382500002</v>
      </c>
      <c r="X82" s="3"/>
      <c r="Y82" s="24">
        <f t="shared" si="52"/>
        <v>113.39658281249996</v>
      </c>
      <c r="Z82" s="3"/>
      <c r="AA82" s="61">
        <f t="shared" si="45"/>
        <v>46997</v>
      </c>
      <c r="AB82" s="62"/>
      <c r="AC82" s="62">
        <f t="shared" si="38"/>
        <v>47026</v>
      </c>
      <c r="AD82" s="21">
        <f t="shared" si="39"/>
        <v>54</v>
      </c>
      <c r="AE82" s="28">
        <f t="shared" si="65"/>
        <v>2.5000000000000001E-2</v>
      </c>
      <c r="AF82" s="23">
        <f t="shared" si="62"/>
        <v>1</v>
      </c>
      <c r="AG82" s="24">
        <f t="shared" si="63"/>
        <v>100</v>
      </c>
      <c r="AH82" s="24">
        <f t="shared" si="42"/>
        <v>100</v>
      </c>
      <c r="AI82" s="24">
        <f t="shared" si="43"/>
        <v>121.86819840000001</v>
      </c>
      <c r="AJ82" s="28">
        <f t="shared" si="53"/>
        <v>0.04</v>
      </c>
      <c r="AK82" s="24">
        <f t="shared" si="23"/>
        <v>124.30556236800001</v>
      </c>
      <c r="AL82" s="24" t="str">
        <f t="shared" si="54"/>
        <v>nie</v>
      </c>
      <c r="AM82" s="24">
        <f t="shared" si="55"/>
        <v>2</v>
      </c>
      <c r="AN82" s="24">
        <f t="shared" si="56"/>
        <v>118.06750551808001</v>
      </c>
      <c r="AO82" s="24">
        <f t="shared" si="27"/>
        <v>0</v>
      </c>
      <c r="AP82" s="25">
        <f t="shared" si="57"/>
        <v>0.04</v>
      </c>
      <c r="AQ82" s="24">
        <f t="shared" si="58"/>
        <v>0</v>
      </c>
      <c r="AR82" s="24">
        <f t="shared" si="59"/>
        <v>118.06750551808001</v>
      </c>
      <c r="AT82" s="62"/>
    </row>
    <row r="83" spans="1:46">
      <c r="A83" s="162"/>
      <c r="B83" s="46">
        <f t="shared" si="9"/>
        <v>55</v>
      </c>
      <c r="C83" s="24">
        <f t="shared" si="31"/>
        <v>125.37929511772752</v>
      </c>
      <c r="D83" s="24">
        <f t="shared" si="10"/>
        <v>118.39654965376002</v>
      </c>
      <c r="E83" s="134">
        <f t="shared" si="32"/>
        <v>6.982745463967504</v>
      </c>
      <c r="F83" s="24">
        <f t="shared" si="48"/>
        <v>115.98606691771525</v>
      </c>
      <c r="G83" s="24">
        <f t="shared" si="12"/>
        <v>113.6299091145833</v>
      </c>
      <c r="I83" s="2"/>
      <c r="J83" s="21">
        <f t="shared" si="33"/>
        <v>55</v>
      </c>
      <c r="K83" s="23">
        <f t="shared" si="60"/>
        <v>1</v>
      </c>
      <c r="L83" s="24">
        <f t="shared" si="61"/>
        <v>99.9</v>
      </c>
      <c r="M83" s="24">
        <f t="shared" si="44"/>
        <v>100</v>
      </c>
      <c r="N83" s="24">
        <f t="shared" si="36"/>
        <v>106.4</v>
      </c>
      <c r="O83" s="25">
        <f t="shared" si="64"/>
        <v>6.4000000000000001E-2</v>
      </c>
      <c r="P83" s="24">
        <f t="shared" si="14"/>
        <v>110.37226666666669</v>
      </c>
      <c r="Q83" s="24" t="str">
        <f t="shared" si="49"/>
        <v>nie</v>
      </c>
      <c r="R83" s="24">
        <f t="shared" si="50"/>
        <v>0.7</v>
      </c>
      <c r="S83" s="24">
        <f t="shared" si="47"/>
        <v>107.83453600000001</v>
      </c>
      <c r="T83" s="24">
        <f t="shared" si="37"/>
        <v>0</v>
      </c>
      <c r="U83" s="25">
        <f t="shared" si="51"/>
        <v>0.04</v>
      </c>
      <c r="V83" s="24">
        <f t="shared" si="19"/>
        <v>17.544759117727509</v>
      </c>
      <c r="W83" s="24">
        <f t="shared" si="20"/>
        <v>125.37929511772752</v>
      </c>
      <c r="X83" s="3"/>
      <c r="Y83" s="24">
        <f t="shared" si="52"/>
        <v>113.6299091145833</v>
      </c>
      <c r="Z83" s="3"/>
      <c r="AA83" s="61">
        <f t="shared" si="45"/>
        <v>47027</v>
      </c>
      <c r="AB83" s="62"/>
      <c r="AC83" s="62">
        <f t="shared" si="38"/>
        <v>47057</v>
      </c>
      <c r="AD83" s="21">
        <f t="shared" si="39"/>
        <v>55</v>
      </c>
      <c r="AE83" s="28">
        <f t="shared" si="65"/>
        <v>2.5000000000000001E-2</v>
      </c>
      <c r="AF83" s="23">
        <f t="shared" si="62"/>
        <v>1</v>
      </c>
      <c r="AG83" s="24">
        <f t="shared" si="63"/>
        <v>100</v>
      </c>
      <c r="AH83" s="24">
        <f t="shared" si="42"/>
        <v>100</v>
      </c>
      <c r="AI83" s="24">
        <f t="shared" si="43"/>
        <v>121.86819840000001</v>
      </c>
      <c r="AJ83" s="28">
        <f t="shared" si="53"/>
        <v>0.04</v>
      </c>
      <c r="AK83" s="24">
        <f t="shared" si="23"/>
        <v>124.71178969600003</v>
      </c>
      <c r="AL83" s="24" t="str">
        <f t="shared" si="54"/>
        <v>nie</v>
      </c>
      <c r="AM83" s="24">
        <f t="shared" si="55"/>
        <v>2</v>
      </c>
      <c r="AN83" s="24">
        <f t="shared" si="56"/>
        <v>118.39654965376002</v>
      </c>
      <c r="AO83" s="24">
        <f t="shared" si="27"/>
        <v>0</v>
      </c>
      <c r="AP83" s="25">
        <f t="shared" si="57"/>
        <v>0.04</v>
      </c>
      <c r="AQ83" s="24">
        <f t="shared" si="58"/>
        <v>0</v>
      </c>
      <c r="AR83" s="24">
        <f t="shared" si="59"/>
        <v>118.39654965376002</v>
      </c>
      <c r="AT83" s="62"/>
    </row>
    <row r="84" spans="1:46">
      <c r="A84" s="162"/>
      <c r="B84" s="46">
        <f t="shared" si="9"/>
        <v>56</v>
      </c>
      <c r="C84" s="24">
        <f t="shared" si="31"/>
        <v>125.88631396734537</v>
      </c>
      <c r="D84" s="24">
        <f t="shared" si="10"/>
        <v>118.72559378944001</v>
      </c>
      <c r="E84" s="134">
        <f t="shared" si="32"/>
        <v>7.1607201779053611</v>
      </c>
      <c r="F84" s="24">
        <f t="shared" si="48"/>
        <v>116.29922929839307</v>
      </c>
      <c r="G84" s="24">
        <f t="shared" si="12"/>
        <v>113.86323541666663</v>
      </c>
      <c r="I84" s="2"/>
      <c r="J84" s="21">
        <f t="shared" si="33"/>
        <v>56</v>
      </c>
      <c r="K84" s="23">
        <f t="shared" si="60"/>
        <v>1</v>
      </c>
      <c r="L84" s="24">
        <f t="shared" si="61"/>
        <v>99.9</v>
      </c>
      <c r="M84" s="24">
        <f t="shared" si="44"/>
        <v>100</v>
      </c>
      <c r="N84" s="24">
        <f t="shared" si="36"/>
        <v>106.4</v>
      </c>
      <c r="O84" s="25">
        <f t="shared" si="64"/>
        <v>6.4000000000000001E-2</v>
      </c>
      <c r="P84" s="24">
        <f t="shared" si="14"/>
        <v>110.93973333333334</v>
      </c>
      <c r="Q84" s="24" t="str">
        <f t="shared" si="49"/>
        <v>nie</v>
      </c>
      <c r="R84" s="24">
        <f t="shared" si="50"/>
        <v>0.7</v>
      </c>
      <c r="S84" s="24">
        <f t="shared" si="47"/>
        <v>108.294184</v>
      </c>
      <c r="T84" s="24">
        <f t="shared" si="37"/>
        <v>0</v>
      </c>
      <c r="U84" s="25">
        <f t="shared" si="51"/>
        <v>0.04</v>
      </c>
      <c r="V84" s="24">
        <f t="shared" si="19"/>
        <v>17.592129967345372</v>
      </c>
      <c r="W84" s="24">
        <f t="shared" si="20"/>
        <v>125.88631396734537</v>
      </c>
      <c r="X84" s="3"/>
      <c r="Y84" s="24">
        <f t="shared" si="52"/>
        <v>113.86323541666663</v>
      </c>
      <c r="Z84" s="3"/>
      <c r="AA84" s="61">
        <f t="shared" si="45"/>
        <v>47058</v>
      </c>
      <c r="AB84" s="62"/>
      <c r="AC84" s="62">
        <f t="shared" si="38"/>
        <v>47087</v>
      </c>
      <c r="AD84" s="21">
        <f t="shared" si="39"/>
        <v>56</v>
      </c>
      <c r="AE84" s="28">
        <f t="shared" si="65"/>
        <v>2.5000000000000001E-2</v>
      </c>
      <c r="AF84" s="23">
        <f t="shared" si="62"/>
        <v>1</v>
      </c>
      <c r="AG84" s="24">
        <f t="shared" si="63"/>
        <v>100</v>
      </c>
      <c r="AH84" s="24">
        <f t="shared" si="42"/>
        <v>100</v>
      </c>
      <c r="AI84" s="24">
        <f t="shared" si="43"/>
        <v>121.86819840000001</v>
      </c>
      <c r="AJ84" s="28">
        <f t="shared" si="53"/>
        <v>0.04</v>
      </c>
      <c r="AK84" s="24">
        <f t="shared" si="23"/>
        <v>125.11801702400001</v>
      </c>
      <c r="AL84" s="24" t="str">
        <f t="shared" si="54"/>
        <v>nie</v>
      </c>
      <c r="AM84" s="24">
        <f t="shared" si="55"/>
        <v>2</v>
      </c>
      <c r="AN84" s="24">
        <f t="shared" si="56"/>
        <v>118.72559378944001</v>
      </c>
      <c r="AO84" s="24">
        <f t="shared" si="27"/>
        <v>0</v>
      </c>
      <c r="AP84" s="25">
        <f t="shared" si="57"/>
        <v>0.04</v>
      </c>
      <c r="AQ84" s="24">
        <f t="shared" si="58"/>
        <v>0</v>
      </c>
      <c r="AR84" s="24">
        <f t="shared" si="59"/>
        <v>118.72559378944001</v>
      </c>
      <c r="AT84" s="62"/>
    </row>
    <row r="85" spans="1:46">
      <c r="A85" s="162"/>
      <c r="B85" s="46">
        <f t="shared" si="9"/>
        <v>57</v>
      </c>
      <c r="C85" s="24">
        <f t="shared" si="31"/>
        <v>126.3934607182572</v>
      </c>
      <c r="D85" s="24">
        <f t="shared" si="10"/>
        <v>119.05463792512001</v>
      </c>
      <c r="E85" s="134">
        <f t="shared" si="32"/>
        <v>7.3388227931371972</v>
      </c>
      <c r="F85" s="24">
        <f t="shared" si="48"/>
        <v>116.61323721749872</v>
      </c>
      <c r="G85" s="24">
        <f t="shared" si="12"/>
        <v>114.09656171874997</v>
      </c>
      <c r="I85" s="2"/>
      <c r="J85" s="21">
        <f t="shared" si="33"/>
        <v>57</v>
      </c>
      <c r="K85" s="23">
        <f t="shared" si="60"/>
        <v>1</v>
      </c>
      <c r="L85" s="24">
        <f t="shared" si="61"/>
        <v>99.9</v>
      </c>
      <c r="M85" s="24">
        <f t="shared" si="44"/>
        <v>100</v>
      </c>
      <c r="N85" s="24">
        <f t="shared" si="36"/>
        <v>106.4</v>
      </c>
      <c r="O85" s="25">
        <f t="shared" si="64"/>
        <v>6.4000000000000001E-2</v>
      </c>
      <c r="P85" s="24">
        <f t="shared" si="14"/>
        <v>111.50720000000001</v>
      </c>
      <c r="Q85" s="24" t="str">
        <f t="shared" si="49"/>
        <v>nie</v>
      </c>
      <c r="R85" s="24">
        <f t="shared" si="50"/>
        <v>0.7</v>
      </c>
      <c r="S85" s="24">
        <f t="shared" si="47"/>
        <v>108.753832</v>
      </c>
      <c r="T85" s="24">
        <f t="shared" si="37"/>
        <v>0</v>
      </c>
      <c r="U85" s="25">
        <f t="shared" si="51"/>
        <v>0.04</v>
      </c>
      <c r="V85" s="24">
        <f t="shared" si="19"/>
        <v>17.639628718257203</v>
      </c>
      <c r="W85" s="24">
        <f t="shared" si="20"/>
        <v>126.3934607182572</v>
      </c>
      <c r="X85" s="3"/>
      <c r="Y85" s="24">
        <f t="shared" si="52"/>
        <v>114.09656171874997</v>
      </c>
      <c r="Z85" s="3"/>
      <c r="AA85" s="61">
        <f t="shared" si="45"/>
        <v>47088</v>
      </c>
      <c r="AB85" s="62"/>
      <c r="AC85" s="62">
        <f t="shared" si="38"/>
        <v>47118</v>
      </c>
      <c r="AD85" s="21">
        <f t="shared" si="39"/>
        <v>57</v>
      </c>
      <c r="AE85" s="28">
        <f t="shared" si="65"/>
        <v>2.5000000000000001E-2</v>
      </c>
      <c r="AF85" s="23">
        <f t="shared" si="62"/>
        <v>1</v>
      </c>
      <c r="AG85" s="24">
        <f t="shared" si="63"/>
        <v>100</v>
      </c>
      <c r="AH85" s="24">
        <f t="shared" si="42"/>
        <v>100</v>
      </c>
      <c r="AI85" s="24">
        <f t="shared" si="43"/>
        <v>121.86819840000001</v>
      </c>
      <c r="AJ85" s="28">
        <f t="shared" si="53"/>
        <v>0.04</v>
      </c>
      <c r="AK85" s="24">
        <f t="shared" si="23"/>
        <v>125.52424435200001</v>
      </c>
      <c r="AL85" s="24" t="str">
        <f t="shared" si="54"/>
        <v>nie</v>
      </c>
      <c r="AM85" s="24">
        <f t="shared" si="55"/>
        <v>2</v>
      </c>
      <c r="AN85" s="24">
        <f t="shared" si="56"/>
        <v>119.05463792512001</v>
      </c>
      <c r="AO85" s="24">
        <f t="shared" si="27"/>
        <v>0</v>
      </c>
      <c r="AP85" s="25">
        <f t="shared" si="57"/>
        <v>0.04</v>
      </c>
      <c r="AQ85" s="24">
        <f t="shared" si="58"/>
        <v>0</v>
      </c>
      <c r="AR85" s="24">
        <f t="shared" si="59"/>
        <v>119.05463792512001</v>
      </c>
      <c r="AT85" s="62"/>
    </row>
    <row r="86" spans="1:46">
      <c r="A86" s="162"/>
      <c r="B86" s="46">
        <f t="shared" si="9"/>
        <v>58</v>
      </c>
      <c r="C86" s="24">
        <f t="shared" si="31"/>
        <v>126.90073571579649</v>
      </c>
      <c r="D86" s="24">
        <f t="shared" si="10"/>
        <v>119.38368206080003</v>
      </c>
      <c r="E86" s="134">
        <f t="shared" si="32"/>
        <v>7.5170536549964595</v>
      </c>
      <c r="F86" s="24">
        <f t="shared" si="48"/>
        <v>116.92809295798595</v>
      </c>
      <c r="G86" s="24">
        <f t="shared" si="12"/>
        <v>114.32988802083329</v>
      </c>
      <c r="I86" s="2"/>
      <c r="J86" s="21">
        <f t="shared" si="33"/>
        <v>58</v>
      </c>
      <c r="K86" s="23">
        <f t="shared" si="60"/>
        <v>1</v>
      </c>
      <c r="L86" s="24">
        <f t="shared" si="61"/>
        <v>99.9</v>
      </c>
      <c r="M86" s="24">
        <f t="shared" si="44"/>
        <v>100</v>
      </c>
      <c r="N86" s="24">
        <f t="shared" si="36"/>
        <v>106.4</v>
      </c>
      <c r="O86" s="25">
        <f t="shared" si="64"/>
        <v>6.4000000000000001E-2</v>
      </c>
      <c r="P86" s="24">
        <f t="shared" si="14"/>
        <v>112.07466666666666</v>
      </c>
      <c r="Q86" s="24" t="str">
        <f t="shared" si="49"/>
        <v>nie</v>
      </c>
      <c r="R86" s="24">
        <f t="shared" si="50"/>
        <v>0.7</v>
      </c>
      <c r="S86" s="24">
        <f t="shared" si="47"/>
        <v>109.21347999999999</v>
      </c>
      <c r="T86" s="24">
        <f t="shared" si="37"/>
        <v>0</v>
      </c>
      <c r="U86" s="25">
        <f t="shared" si="51"/>
        <v>0.04</v>
      </c>
      <c r="V86" s="24">
        <f t="shared" si="19"/>
        <v>17.687255715796496</v>
      </c>
      <c r="W86" s="24">
        <f t="shared" si="20"/>
        <v>126.90073571579649</v>
      </c>
      <c r="X86" s="3"/>
      <c r="Y86" s="24">
        <f t="shared" si="52"/>
        <v>114.32988802083329</v>
      </c>
      <c r="Z86" s="3"/>
      <c r="AA86" s="61">
        <f t="shared" si="45"/>
        <v>47119</v>
      </c>
      <c r="AB86" s="62"/>
      <c r="AC86" s="62">
        <f t="shared" si="38"/>
        <v>47149</v>
      </c>
      <c r="AD86" s="21">
        <f t="shared" si="39"/>
        <v>58</v>
      </c>
      <c r="AE86" s="28">
        <f t="shared" si="65"/>
        <v>2.5000000000000001E-2</v>
      </c>
      <c r="AF86" s="23">
        <f t="shared" si="62"/>
        <v>1</v>
      </c>
      <c r="AG86" s="24">
        <f t="shared" si="63"/>
        <v>100</v>
      </c>
      <c r="AH86" s="24">
        <f t="shared" si="42"/>
        <v>100</v>
      </c>
      <c r="AI86" s="24">
        <f t="shared" si="43"/>
        <v>121.86819840000001</v>
      </c>
      <c r="AJ86" s="28">
        <f t="shared" si="53"/>
        <v>0.04</v>
      </c>
      <c r="AK86" s="24">
        <f t="shared" si="23"/>
        <v>125.93047168000003</v>
      </c>
      <c r="AL86" s="24" t="str">
        <f t="shared" si="54"/>
        <v>nie</v>
      </c>
      <c r="AM86" s="24">
        <f t="shared" si="55"/>
        <v>2</v>
      </c>
      <c r="AN86" s="24">
        <f t="shared" si="56"/>
        <v>119.38368206080003</v>
      </c>
      <c r="AO86" s="24">
        <f t="shared" si="27"/>
        <v>0</v>
      </c>
      <c r="AP86" s="25">
        <f t="shared" si="57"/>
        <v>0.04</v>
      </c>
      <c r="AQ86" s="24">
        <f t="shared" si="58"/>
        <v>0</v>
      </c>
      <c r="AR86" s="24">
        <f t="shared" si="59"/>
        <v>119.38368206080003</v>
      </c>
      <c r="AT86" s="62"/>
    </row>
    <row r="87" spans="1:46" ht="14.25" customHeight="1">
      <c r="A87" s="162"/>
      <c r="B87" s="46">
        <f t="shared" si="9"/>
        <v>59</v>
      </c>
      <c r="C87" s="24">
        <f t="shared" si="31"/>
        <v>127.40813930622915</v>
      </c>
      <c r="D87" s="24">
        <f t="shared" si="10"/>
        <v>119.71272619648001</v>
      </c>
      <c r="E87" s="134">
        <f t="shared" si="32"/>
        <v>7.6954131097491398</v>
      </c>
      <c r="F87" s="24">
        <f t="shared" si="48"/>
        <v>117.2437988089725</v>
      </c>
      <c r="G87" s="24">
        <f t="shared" si="12"/>
        <v>114.56321432291664</v>
      </c>
      <c r="I87" s="2"/>
      <c r="J87" s="21">
        <f t="shared" si="33"/>
        <v>59</v>
      </c>
      <c r="K87" s="23">
        <f t="shared" si="60"/>
        <v>1</v>
      </c>
      <c r="L87" s="24">
        <f t="shared" si="61"/>
        <v>99.9</v>
      </c>
      <c r="M87" s="24">
        <f t="shared" si="44"/>
        <v>100</v>
      </c>
      <c r="N87" s="24">
        <f t="shared" si="36"/>
        <v>106.4</v>
      </c>
      <c r="O87" s="25">
        <f t="shared" si="64"/>
        <v>6.4000000000000001E-2</v>
      </c>
      <c r="P87" s="24">
        <f t="shared" si="14"/>
        <v>112.64213333333333</v>
      </c>
      <c r="Q87" s="24" t="str">
        <f t="shared" si="49"/>
        <v>nie</v>
      </c>
      <c r="R87" s="24">
        <f t="shared" si="50"/>
        <v>0.7</v>
      </c>
      <c r="S87" s="24">
        <f t="shared" si="47"/>
        <v>109.67312799999999</v>
      </c>
      <c r="T87" s="24">
        <f t="shared" si="37"/>
        <v>0</v>
      </c>
      <c r="U87" s="25">
        <f t="shared" si="51"/>
        <v>0.04</v>
      </c>
      <c r="V87" s="24">
        <f t="shared" si="19"/>
        <v>17.735011306229147</v>
      </c>
      <c r="W87" s="24">
        <f t="shared" si="20"/>
        <v>127.40813930622915</v>
      </c>
      <c r="X87" s="3"/>
      <c r="Y87" s="24">
        <f t="shared" si="52"/>
        <v>114.56321432291664</v>
      </c>
      <c r="Z87" s="3"/>
      <c r="AA87" s="61">
        <f t="shared" si="45"/>
        <v>47150</v>
      </c>
      <c r="AB87" s="62"/>
      <c r="AC87" s="62">
        <f t="shared" si="38"/>
        <v>47177</v>
      </c>
      <c r="AD87" s="21">
        <f t="shared" si="39"/>
        <v>59</v>
      </c>
      <c r="AE87" s="28">
        <f t="shared" si="65"/>
        <v>2.5000000000000001E-2</v>
      </c>
      <c r="AF87" s="23">
        <f t="shared" si="62"/>
        <v>1</v>
      </c>
      <c r="AG87" s="24">
        <f t="shared" si="63"/>
        <v>100</v>
      </c>
      <c r="AH87" s="24">
        <f t="shared" si="42"/>
        <v>100</v>
      </c>
      <c r="AI87" s="24">
        <f t="shared" si="43"/>
        <v>121.86819840000001</v>
      </c>
      <c r="AJ87" s="28">
        <f t="shared" si="53"/>
        <v>0.04</v>
      </c>
      <c r="AK87" s="24">
        <f t="shared" si="23"/>
        <v>126.33669900800001</v>
      </c>
      <c r="AL87" s="24" t="str">
        <f t="shared" si="54"/>
        <v>nie</v>
      </c>
      <c r="AM87" s="24">
        <f t="shared" si="55"/>
        <v>2</v>
      </c>
      <c r="AN87" s="24">
        <f t="shared" si="56"/>
        <v>119.71272619648001</v>
      </c>
      <c r="AO87" s="24">
        <f t="shared" si="27"/>
        <v>0</v>
      </c>
      <c r="AP87" s="25">
        <f t="shared" si="57"/>
        <v>0.04</v>
      </c>
      <c r="AQ87" s="24">
        <f t="shared" si="58"/>
        <v>0</v>
      </c>
      <c r="AR87" s="24">
        <f t="shared" si="59"/>
        <v>119.71272619648001</v>
      </c>
      <c r="AT87" s="62"/>
    </row>
    <row r="88" spans="1:46">
      <c r="A88" s="162"/>
      <c r="B88" s="46">
        <f t="shared" si="9"/>
        <v>60</v>
      </c>
      <c r="C88" s="24">
        <f t="shared" si="31"/>
        <v>127.91567183675598</v>
      </c>
      <c r="D88" s="24">
        <f t="shared" si="10"/>
        <v>120.04177033216001</v>
      </c>
      <c r="E88" s="134">
        <f t="shared" si="32"/>
        <v>7.8739015045959633</v>
      </c>
      <c r="F88" s="24">
        <f t="shared" si="48"/>
        <v>117.56035706575672</v>
      </c>
      <c r="G88" s="24">
        <f t="shared" si="12"/>
        <v>114.79654062499995</v>
      </c>
      <c r="I88" s="2"/>
      <c r="J88" s="21">
        <f t="shared" si="33"/>
        <v>60</v>
      </c>
      <c r="K88" s="23">
        <f t="shared" si="60"/>
        <v>1</v>
      </c>
      <c r="L88" s="24">
        <f t="shared" si="61"/>
        <v>99.9</v>
      </c>
      <c r="M88" s="24">
        <f t="shared" si="44"/>
        <v>100</v>
      </c>
      <c r="N88" s="24">
        <f t="shared" si="36"/>
        <v>106.4</v>
      </c>
      <c r="O88" s="25">
        <f t="shared" si="64"/>
        <v>6.4000000000000001E-2</v>
      </c>
      <c r="P88" s="24">
        <f t="shared" si="14"/>
        <v>113.20960000000001</v>
      </c>
      <c r="Q88" s="24" t="str">
        <f t="shared" si="49"/>
        <v>nie</v>
      </c>
      <c r="R88" s="24">
        <f t="shared" si="50"/>
        <v>0.7</v>
      </c>
      <c r="S88" s="24">
        <f t="shared" si="47"/>
        <v>110.13277600000001</v>
      </c>
      <c r="T88" s="24">
        <f t="shared" si="37"/>
        <v>0</v>
      </c>
      <c r="U88" s="25">
        <f t="shared" si="51"/>
        <v>0.04</v>
      </c>
      <c r="V88" s="24">
        <f t="shared" si="19"/>
        <v>17.782895836755966</v>
      </c>
      <c r="W88" s="24">
        <f t="shared" si="20"/>
        <v>127.91567183675598</v>
      </c>
      <c r="X88" s="3"/>
      <c r="Y88" s="24">
        <f t="shared" si="52"/>
        <v>114.79654062499995</v>
      </c>
      <c r="Z88" s="3"/>
      <c r="AA88" s="61">
        <f t="shared" si="45"/>
        <v>47178</v>
      </c>
      <c r="AB88" s="62"/>
      <c r="AC88" s="62">
        <f t="shared" si="38"/>
        <v>47208</v>
      </c>
      <c r="AD88" s="21">
        <f t="shared" si="39"/>
        <v>60</v>
      </c>
      <c r="AE88" s="28">
        <f t="shared" si="65"/>
        <v>2.5000000000000001E-2</v>
      </c>
      <c r="AF88" s="23">
        <f t="shared" si="62"/>
        <v>1</v>
      </c>
      <c r="AG88" s="24">
        <f t="shared" si="63"/>
        <v>100</v>
      </c>
      <c r="AH88" s="24">
        <f t="shared" si="42"/>
        <v>100</v>
      </c>
      <c r="AI88" s="24">
        <f t="shared" si="43"/>
        <v>121.86819840000001</v>
      </c>
      <c r="AJ88" s="28">
        <f t="shared" si="53"/>
        <v>0.04</v>
      </c>
      <c r="AK88" s="24">
        <f t="shared" si="23"/>
        <v>126.74292633600001</v>
      </c>
      <c r="AL88" s="24" t="str">
        <f t="shared" si="54"/>
        <v>nie</v>
      </c>
      <c r="AM88" s="24">
        <f t="shared" si="55"/>
        <v>2</v>
      </c>
      <c r="AN88" s="24">
        <f t="shared" si="56"/>
        <v>120.04177033216001</v>
      </c>
      <c r="AO88" s="24">
        <f t="shared" si="27"/>
        <v>0</v>
      </c>
      <c r="AP88" s="25">
        <f t="shared" si="57"/>
        <v>0.04</v>
      </c>
      <c r="AQ88" s="24">
        <f t="shared" si="58"/>
        <v>0</v>
      </c>
      <c r="AR88" s="24">
        <f t="shared" si="59"/>
        <v>120.04177033216001</v>
      </c>
      <c r="AT88" s="62"/>
    </row>
    <row r="89" spans="1:46">
      <c r="A89" s="162"/>
      <c r="B89" s="46">
        <f t="shared" si="9"/>
        <v>61</v>
      </c>
      <c r="C89" s="24">
        <f t="shared" si="31"/>
        <v>128.45275112751523</v>
      </c>
      <c r="D89" s="24">
        <f t="shared" si="10"/>
        <v>120.38397623326722</v>
      </c>
      <c r="E89" s="134">
        <f t="shared" si="32"/>
        <v>8.0687748942480084</v>
      </c>
      <c r="F89" s="24">
        <f t="shared" si="48"/>
        <v>117.87777002983425</v>
      </c>
      <c r="G89" s="24">
        <f t="shared" si="12"/>
        <v>115.03570008463538</v>
      </c>
      <c r="I89" s="2"/>
      <c r="J89" s="21">
        <f t="shared" si="33"/>
        <v>61</v>
      </c>
      <c r="K89" s="23">
        <f t="shared" si="60"/>
        <v>1</v>
      </c>
      <c r="L89" s="24">
        <f t="shared" si="61"/>
        <v>99.9</v>
      </c>
      <c r="M89" s="24">
        <f t="shared" si="44"/>
        <v>100</v>
      </c>
      <c r="N89" s="24">
        <f t="shared" si="36"/>
        <v>113.20960000000001</v>
      </c>
      <c r="O89" s="25">
        <f t="shared" si="64"/>
        <v>6.4000000000000001E-2</v>
      </c>
      <c r="P89" s="24">
        <f t="shared" si="14"/>
        <v>113.81338453333335</v>
      </c>
      <c r="Q89" s="24" t="str">
        <f t="shared" si="49"/>
        <v>nie</v>
      </c>
      <c r="R89" s="24">
        <f t="shared" si="50"/>
        <v>0.7</v>
      </c>
      <c r="S89" s="24">
        <f t="shared" si="47"/>
        <v>110.62184147200001</v>
      </c>
      <c r="T89" s="24">
        <f t="shared" si="37"/>
        <v>0</v>
      </c>
      <c r="U89" s="25">
        <f t="shared" si="51"/>
        <v>0.04</v>
      </c>
      <c r="V89" s="24">
        <f t="shared" si="19"/>
        <v>17.830909655515207</v>
      </c>
      <c r="W89" s="24">
        <f t="shared" si="20"/>
        <v>128.45275112751523</v>
      </c>
      <c r="X89" s="3"/>
      <c r="Y89" s="24">
        <f t="shared" si="52"/>
        <v>115.03570008463538</v>
      </c>
      <c r="Z89" s="3"/>
      <c r="AA89" s="61">
        <f t="shared" si="45"/>
        <v>47209</v>
      </c>
      <c r="AB89" s="62"/>
      <c r="AC89" s="62">
        <f t="shared" si="38"/>
        <v>47238</v>
      </c>
      <c r="AD89" s="21">
        <f t="shared" si="39"/>
        <v>61</v>
      </c>
      <c r="AE89" s="28">
        <f t="shared" si="65"/>
        <v>2.5000000000000001E-2</v>
      </c>
      <c r="AF89" s="23">
        <f t="shared" si="62"/>
        <v>1</v>
      </c>
      <c r="AG89" s="24">
        <f t="shared" si="63"/>
        <v>100</v>
      </c>
      <c r="AH89" s="24">
        <f t="shared" si="42"/>
        <v>100</v>
      </c>
      <c r="AI89" s="24">
        <f t="shared" si="43"/>
        <v>126.74292633600001</v>
      </c>
      <c r="AJ89" s="28">
        <f t="shared" si="53"/>
        <v>0.04</v>
      </c>
      <c r="AK89" s="24">
        <f t="shared" si="23"/>
        <v>127.16540275712002</v>
      </c>
      <c r="AL89" s="24" t="str">
        <f t="shared" si="54"/>
        <v>nie</v>
      </c>
      <c r="AM89" s="24">
        <f t="shared" si="55"/>
        <v>2</v>
      </c>
      <c r="AN89" s="24">
        <f t="shared" si="56"/>
        <v>120.38397623326722</v>
      </c>
      <c r="AO89" s="24">
        <f t="shared" si="27"/>
        <v>0</v>
      </c>
      <c r="AP89" s="25">
        <f t="shared" si="57"/>
        <v>0.04</v>
      </c>
      <c r="AQ89" s="24">
        <f t="shared" si="58"/>
        <v>0</v>
      </c>
      <c r="AR89" s="24">
        <f t="shared" si="59"/>
        <v>120.38397623326722</v>
      </c>
      <c r="AT89" s="62"/>
    </row>
    <row r="90" spans="1:46">
      <c r="A90" s="162"/>
      <c r="B90" s="46">
        <f t="shared" si="9"/>
        <v>62</v>
      </c>
      <c r="C90" s="24">
        <f t="shared" si="31"/>
        <v>128.9899600555851</v>
      </c>
      <c r="D90" s="24">
        <f t="shared" si="10"/>
        <v>120.7261821343744</v>
      </c>
      <c r="E90" s="134">
        <f t="shared" si="32"/>
        <v>8.2637779212107034</v>
      </c>
      <c r="F90" s="24">
        <f t="shared" si="48"/>
        <v>118.19604000891479</v>
      </c>
      <c r="G90" s="24">
        <f t="shared" si="12"/>
        <v>115.27485954427078</v>
      </c>
      <c r="I90" s="2"/>
      <c r="J90" s="21">
        <f t="shared" si="33"/>
        <v>62</v>
      </c>
      <c r="K90" s="23">
        <f t="shared" si="60"/>
        <v>1</v>
      </c>
      <c r="L90" s="24">
        <f t="shared" si="61"/>
        <v>99.9</v>
      </c>
      <c r="M90" s="24">
        <f t="shared" si="44"/>
        <v>100</v>
      </c>
      <c r="N90" s="24">
        <f t="shared" si="36"/>
        <v>113.20960000000001</v>
      </c>
      <c r="O90" s="25">
        <f t="shared" si="64"/>
        <v>6.4000000000000001E-2</v>
      </c>
      <c r="P90" s="24">
        <f t="shared" si="14"/>
        <v>114.41716906666667</v>
      </c>
      <c r="Q90" s="24" t="str">
        <f t="shared" si="49"/>
        <v>nie</v>
      </c>
      <c r="R90" s="24">
        <f t="shared" si="50"/>
        <v>0.7</v>
      </c>
      <c r="S90" s="24">
        <f t="shared" si="47"/>
        <v>111.11090694400001</v>
      </c>
      <c r="T90" s="24">
        <f t="shared" si="37"/>
        <v>0</v>
      </c>
      <c r="U90" s="25">
        <f t="shared" si="51"/>
        <v>0.04</v>
      </c>
      <c r="V90" s="24">
        <f t="shared" si="19"/>
        <v>17.879053111585097</v>
      </c>
      <c r="W90" s="24">
        <f t="shared" si="20"/>
        <v>128.9899600555851</v>
      </c>
      <c r="X90" s="3"/>
      <c r="Y90" s="24">
        <f t="shared" si="52"/>
        <v>115.27485954427078</v>
      </c>
      <c r="Z90" s="3"/>
      <c r="AA90" s="61">
        <f t="shared" si="45"/>
        <v>47239</v>
      </c>
      <c r="AB90" s="62"/>
      <c r="AC90" s="62">
        <f t="shared" si="38"/>
        <v>47269</v>
      </c>
      <c r="AD90" s="21">
        <f t="shared" si="39"/>
        <v>62</v>
      </c>
      <c r="AE90" s="28">
        <f t="shared" si="65"/>
        <v>2.5000000000000001E-2</v>
      </c>
      <c r="AF90" s="23">
        <f t="shared" si="62"/>
        <v>1</v>
      </c>
      <c r="AG90" s="24">
        <f t="shared" si="63"/>
        <v>100</v>
      </c>
      <c r="AH90" s="24">
        <f t="shared" si="42"/>
        <v>100</v>
      </c>
      <c r="AI90" s="24">
        <f t="shared" si="43"/>
        <v>126.74292633600001</v>
      </c>
      <c r="AJ90" s="28">
        <f t="shared" si="53"/>
        <v>0.04</v>
      </c>
      <c r="AK90" s="24">
        <f t="shared" si="23"/>
        <v>127.58787917824</v>
      </c>
      <c r="AL90" s="24" t="str">
        <f t="shared" si="54"/>
        <v>nie</v>
      </c>
      <c r="AM90" s="24">
        <f t="shared" si="55"/>
        <v>2</v>
      </c>
      <c r="AN90" s="24">
        <f t="shared" si="56"/>
        <v>120.7261821343744</v>
      </c>
      <c r="AO90" s="24">
        <f t="shared" si="27"/>
        <v>0</v>
      </c>
      <c r="AP90" s="25">
        <f t="shared" si="57"/>
        <v>0.04</v>
      </c>
      <c r="AQ90" s="24">
        <f t="shared" si="58"/>
        <v>0</v>
      </c>
      <c r="AR90" s="24">
        <f t="shared" si="59"/>
        <v>120.7261821343744</v>
      </c>
      <c r="AT90" s="62"/>
    </row>
    <row r="91" spans="1:46">
      <c r="A91" s="162"/>
      <c r="B91" s="46">
        <f t="shared" si="9"/>
        <v>63</v>
      </c>
      <c r="C91" s="24">
        <f t="shared" si="31"/>
        <v>129.52729897098638</v>
      </c>
      <c r="D91" s="24">
        <f t="shared" si="10"/>
        <v>121.06838803548162</v>
      </c>
      <c r="E91" s="134">
        <f t="shared" si="32"/>
        <v>8.4589109355047611</v>
      </c>
      <c r="F91" s="24">
        <f t="shared" si="48"/>
        <v>118.51516931693885</v>
      </c>
      <c r="G91" s="24">
        <f t="shared" si="12"/>
        <v>115.51401900390621</v>
      </c>
      <c r="I91" s="2"/>
      <c r="J91" s="21">
        <f t="shared" si="33"/>
        <v>63</v>
      </c>
      <c r="K91" s="23">
        <f t="shared" si="60"/>
        <v>1</v>
      </c>
      <c r="L91" s="24">
        <f t="shared" si="61"/>
        <v>99.9</v>
      </c>
      <c r="M91" s="24">
        <f t="shared" si="44"/>
        <v>100</v>
      </c>
      <c r="N91" s="24">
        <f t="shared" si="36"/>
        <v>113.20960000000001</v>
      </c>
      <c r="O91" s="25">
        <f t="shared" si="64"/>
        <v>6.4000000000000001E-2</v>
      </c>
      <c r="P91" s="24">
        <f t="shared" si="14"/>
        <v>115.02095360000001</v>
      </c>
      <c r="Q91" s="24" t="str">
        <f t="shared" si="49"/>
        <v>nie</v>
      </c>
      <c r="R91" s="24">
        <f t="shared" si="50"/>
        <v>0.7</v>
      </c>
      <c r="S91" s="24">
        <f t="shared" si="47"/>
        <v>111.59997241600001</v>
      </c>
      <c r="T91" s="24">
        <f t="shared" si="37"/>
        <v>0</v>
      </c>
      <c r="U91" s="25">
        <f t="shared" si="51"/>
        <v>0.04</v>
      </c>
      <c r="V91" s="24">
        <f t="shared" si="19"/>
        <v>17.927326554986376</v>
      </c>
      <c r="W91" s="24">
        <f t="shared" si="20"/>
        <v>129.52729897098638</v>
      </c>
      <c r="X91" s="3"/>
      <c r="Y91" s="24">
        <f t="shared" si="52"/>
        <v>115.51401900390621</v>
      </c>
      <c r="Z91" s="3"/>
      <c r="AA91" s="61">
        <f t="shared" si="45"/>
        <v>47270</v>
      </c>
      <c r="AB91" s="62"/>
      <c r="AC91" s="62">
        <f t="shared" si="38"/>
        <v>47299</v>
      </c>
      <c r="AD91" s="21">
        <f t="shared" si="39"/>
        <v>63</v>
      </c>
      <c r="AE91" s="28">
        <f t="shared" si="65"/>
        <v>2.5000000000000001E-2</v>
      </c>
      <c r="AF91" s="23">
        <f t="shared" si="62"/>
        <v>1</v>
      </c>
      <c r="AG91" s="24">
        <f t="shared" si="63"/>
        <v>100</v>
      </c>
      <c r="AH91" s="24">
        <f t="shared" si="42"/>
        <v>100</v>
      </c>
      <c r="AI91" s="24">
        <f t="shared" si="43"/>
        <v>126.74292633600001</v>
      </c>
      <c r="AJ91" s="28">
        <f t="shared" si="53"/>
        <v>0.04</v>
      </c>
      <c r="AK91" s="24">
        <f t="shared" si="23"/>
        <v>128.01035559936003</v>
      </c>
      <c r="AL91" s="24" t="str">
        <f t="shared" si="54"/>
        <v>nie</v>
      </c>
      <c r="AM91" s="24">
        <f t="shared" si="55"/>
        <v>2</v>
      </c>
      <c r="AN91" s="24">
        <f t="shared" si="56"/>
        <v>121.06838803548162</v>
      </c>
      <c r="AO91" s="24">
        <f t="shared" si="27"/>
        <v>0</v>
      </c>
      <c r="AP91" s="25">
        <f t="shared" si="57"/>
        <v>0.04</v>
      </c>
      <c r="AQ91" s="24">
        <f t="shared" si="58"/>
        <v>0</v>
      </c>
      <c r="AR91" s="24">
        <f t="shared" si="59"/>
        <v>121.06838803548162</v>
      </c>
      <c r="AT91" s="62"/>
    </row>
    <row r="92" spans="1:46">
      <c r="A92" s="162"/>
      <c r="B92" s="46">
        <f t="shared" si="9"/>
        <v>64</v>
      </c>
      <c r="C92" s="24">
        <f t="shared" si="31"/>
        <v>130.06476822468485</v>
      </c>
      <c r="D92" s="24">
        <f t="shared" si="10"/>
        <v>121.41059393658881</v>
      </c>
      <c r="E92" s="134">
        <f t="shared" si="32"/>
        <v>8.6541742880960442</v>
      </c>
      <c r="F92" s="24">
        <f t="shared" si="48"/>
        <v>118.83516027409458</v>
      </c>
      <c r="G92" s="24">
        <f t="shared" si="12"/>
        <v>115.75317846354162</v>
      </c>
      <c r="I92" s="2"/>
      <c r="J92" s="21">
        <f t="shared" si="33"/>
        <v>64</v>
      </c>
      <c r="K92" s="23">
        <f t="shared" si="60"/>
        <v>1</v>
      </c>
      <c r="L92" s="24">
        <f t="shared" si="61"/>
        <v>99.9</v>
      </c>
      <c r="M92" s="24">
        <f t="shared" si="44"/>
        <v>100</v>
      </c>
      <c r="N92" s="24">
        <f t="shared" si="36"/>
        <v>113.20960000000001</v>
      </c>
      <c r="O92" s="25">
        <f t="shared" si="64"/>
        <v>6.4000000000000001E-2</v>
      </c>
      <c r="P92" s="24">
        <f t="shared" si="14"/>
        <v>115.62473813333335</v>
      </c>
      <c r="Q92" s="24" t="str">
        <f t="shared" si="49"/>
        <v>nie</v>
      </c>
      <c r="R92" s="24">
        <f t="shared" si="50"/>
        <v>0.7</v>
      </c>
      <c r="S92" s="24">
        <f t="shared" si="47"/>
        <v>112.08903788800001</v>
      </c>
      <c r="T92" s="24">
        <f t="shared" si="37"/>
        <v>0</v>
      </c>
      <c r="U92" s="25">
        <f t="shared" si="51"/>
        <v>0.04</v>
      </c>
      <c r="V92" s="24">
        <f t="shared" si="19"/>
        <v>17.975730336684837</v>
      </c>
      <c r="W92" s="24">
        <f t="shared" si="20"/>
        <v>130.06476822468485</v>
      </c>
      <c r="X92" s="3"/>
      <c r="Y92" s="24">
        <f t="shared" si="52"/>
        <v>115.75317846354162</v>
      </c>
      <c r="Z92" s="3"/>
      <c r="AA92" s="61">
        <f t="shared" si="45"/>
        <v>47300</v>
      </c>
      <c r="AB92" s="62"/>
      <c r="AC92" s="62">
        <f t="shared" si="38"/>
        <v>47330</v>
      </c>
      <c r="AD92" s="21">
        <f t="shared" si="39"/>
        <v>64</v>
      </c>
      <c r="AE92" s="28">
        <f t="shared" si="65"/>
        <v>2.5000000000000001E-2</v>
      </c>
      <c r="AF92" s="23">
        <f t="shared" si="62"/>
        <v>1</v>
      </c>
      <c r="AG92" s="24">
        <f t="shared" si="63"/>
        <v>100</v>
      </c>
      <c r="AH92" s="24">
        <f t="shared" si="42"/>
        <v>100</v>
      </c>
      <c r="AI92" s="24">
        <f t="shared" si="43"/>
        <v>126.74292633600001</v>
      </c>
      <c r="AJ92" s="28">
        <f t="shared" si="53"/>
        <v>0.04</v>
      </c>
      <c r="AK92" s="24">
        <f t="shared" si="23"/>
        <v>128.43283202048002</v>
      </c>
      <c r="AL92" s="24" t="str">
        <f t="shared" si="54"/>
        <v>nie</v>
      </c>
      <c r="AM92" s="24">
        <f t="shared" si="55"/>
        <v>2</v>
      </c>
      <c r="AN92" s="24">
        <f t="shared" si="56"/>
        <v>121.41059393658881</v>
      </c>
      <c r="AO92" s="24">
        <f t="shared" si="27"/>
        <v>0</v>
      </c>
      <c r="AP92" s="25">
        <f t="shared" si="57"/>
        <v>0.04</v>
      </c>
      <c r="AQ92" s="24">
        <f t="shared" si="58"/>
        <v>0</v>
      </c>
      <c r="AR92" s="24">
        <f t="shared" si="59"/>
        <v>121.41059393658881</v>
      </c>
      <c r="AT92" s="62"/>
    </row>
    <row r="93" spans="1:46">
      <c r="A93" s="162"/>
      <c r="B93" s="46">
        <f t="shared" ref="B93:B156" si="66">AD93</f>
        <v>65</v>
      </c>
      <c r="C93" s="24">
        <f t="shared" si="31"/>
        <v>130.6023681685939</v>
      </c>
      <c r="D93" s="24">
        <f t="shared" ref="D93:D156" si="67">AR93</f>
        <v>121.75279983769602</v>
      </c>
      <c r="E93" s="134">
        <f t="shared" si="32"/>
        <v>8.8495683308978812</v>
      </c>
      <c r="F93" s="24">
        <f t="shared" ref="F93:F124" si="68">FV($R$14/12*(1-podatek_Belki),1,0,-F92,1)</f>
        <v>119.15601520683462</v>
      </c>
      <c r="G93" s="24">
        <f t="shared" ref="G93:G156" si="69">Y93</f>
        <v>115.99233792317705</v>
      </c>
      <c r="I93" s="2"/>
      <c r="J93" s="21">
        <f t="shared" si="33"/>
        <v>65</v>
      </c>
      <c r="K93" s="23">
        <f t="shared" si="60"/>
        <v>1</v>
      </c>
      <c r="L93" s="24">
        <f t="shared" si="61"/>
        <v>99.9</v>
      </c>
      <c r="M93" s="24">
        <f t="shared" si="44"/>
        <v>100</v>
      </c>
      <c r="N93" s="24">
        <f t="shared" si="36"/>
        <v>113.20960000000001</v>
      </c>
      <c r="O93" s="25">
        <f t="shared" si="64"/>
        <v>6.4000000000000001E-2</v>
      </c>
      <c r="P93" s="24">
        <f t="shared" ref="P93:P156" si="70">N93*(1+O93*IF(MOD($AD93,12)&lt;&gt;0,MOD($AD93,12),12)/12)</f>
        <v>116.22852266666666</v>
      </c>
      <c r="Q93" s="24" t="str">
        <f t="shared" ref="Q93:Q124" si="71">IF(MOD($AD93,zapadalnosc_TOS)=0,"tak","nie")</f>
        <v>nie</v>
      </c>
      <c r="R93" s="24">
        <f t="shared" ref="R93:R124" si="72">IF(MOD($AD93,zapadalnosc_TOS)=0,0,
IF(AND(MOD($AD93,zapadalnosc_TOS)&lt;zapadalnosc_TOS,MOD($AD93,zapadalnosc_TOS)&lt;=koszt_wczesniejszy_wykup_ochrona_TOS),
MIN(P93-M93,K93*koszt_wczesniejszy_wykup_TOS),K93*koszt_wczesniejszy_wykup_TOS))</f>
        <v>0.7</v>
      </c>
      <c r="S93" s="24">
        <f t="shared" si="47"/>
        <v>112.57810336</v>
      </c>
      <c r="T93" s="24">
        <f t="shared" si="37"/>
        <v>0</v>
      </c>
      <c r="U93" s="25">
        <f t="shared" ref="U93:U124" si="73">$R$14</f>
        <v>0.04</v>
      </c>
      <c r="V93" s="24">
        <f t="shared" ref="V93:V156" si="74">V92*(1+U93/12*(1-podatek_Belki))+T93</f>
        <v>18.024264808593884</v>
      </c>
      <c r="W93" s="24">
        <f t="shared" ref="W93:W156" si="75">V92*(1+U93/12*(1-podatek_Belki))+S93</f>
        <v>130.6023681685939</v>
      </c>
      <c r="X93" s="3"/>
      <c r="Y93" s="24">
        <f t="shared" ref="Y93:Y124" si="76">zakup_domyslny_wartosc*IFERROR((INDEX(scenariusz_I_inflacja_skumulowana,MATCH(ROUNDDOWN(AD93/12,0),scenariusz_I_rok,0))+1),1)
*(1+MOD(AD93,12)*INDEX(scenariusz_I_inflacja,MATCH(ROUNDUP(AD93/12,0),scenariusz_I_rok,0))/12)</f>
        <v>115.99233792317705</v>
      </c>
      <c r="Z93" s="3"/>
      <c r="AA93" s="61">
        <f t="shared" si="45"/>
        <v>47331</v>
      </c>
      <c r="AB93" s="62"/>
      <c r="AC93" s="62">
        <f t="shared" si="38"/>
        <v>47361</v>
      </c>
      <c r="AD93" s="21">
        <f t="shared" si="39"/>
        <v>65</v>
      </c>
      <c r="AE93" s="28">
        <f t="shared" si="65"/>
        <v>2.5000000000000001E-2</v>
      </c>
      <c r="AF93" s="23">
        <f t="shared" si="62"/>
        <v>1</v>
      </c>
      <c r="AG93" s="24">
        <f t="shared" si="63"/>
        <v>100</v>
      </c>
      <c r="AH93" s="24">
        <f t="shared" si="42"/>
        <v>100</v>
      </c>
      <c r="AI93" s="24">
        <f t="shared" si="43"/>
        <v>126.74292633600001</v>
      </c>
      <c r="AJ93" s="28">
        <f t="shared" ref="AJ93:AJ124" si="77">IF(AND(MOD($AD93,zapadalnosc_EDO)&lt;=12,MOD($AD93,zapadalnosc_EDO)&lt;&gt;0),proc_I_okres_EDO,(marza_EDO+AE93))</f>
        <v>0.04</v>
      </c>
      <c r="AK93" s="24">
        <f t="shared" ref="AK93:AK156" si="78">AI93*(1+AJ93*IF(MOD($AD93,12)&lt;&gt;0,MOD($AD93,12),12)/12)</f>
        <v>128.85530844160002</v>
      </c>
      <c r="AL93" s="24" t="str">
        <f t="shared" ref="AL93:AL124" si="79">IF(MOD($AD93,zapadalnosc_EDO)=0,"tak","nie")</f>
        <v>nie</v>
      </c>
      <c r="AM93" s="24">
        <f t="shared" ref="AM93:AM124" si="80">IF(AND(MOD($AD93,zapadalnosc_EDO)&lt;zapadalnosc_EDO,MOD($AD93,zapadalnosc_EDO)&lt;&gt;0),MIN(AK93-AH93,AF93*koszt_wczesniejszy_wykup_EDO),0)</f>
        <v>2</v>
      </c>
      <c r="AN93" s="24">
        <f t="shared" ref="AN93:AN124" si="81">AK93-AM93
-(AK93-AH93-AM93)*podatek_Belki</f>
        <v>121.75279983769602</v>
      </c>
      <c r="AO93" s="24">
        <f t="shared" ref="AO93:AO147" si="82">IF(AND(AL93="tak",AG94&lt;&gt;""),
 AN93-AG94,
0)</f>
        <v>0</v>
      </c>
      <c r="AP93" s="25">
        <f t="shared" ref="AP93:AP124" si="83">$R$14</f>
        <v>0.04</v>
      </c>
      <c r="AQ93" s="24">
        <f t="shared" ref="AQ93:AQ124" si="84">AQ92*(1+AP93/12*(1-podatek_Belki))+AO93</f>
        <v>0</v>
      </c>
      <c r="AR93" s="24">
        <f t="shared" ref="AR93:AR124" si="85">AQ92*(1+AP93/12*(1-podatek_Belki))+AN93</f>
        <v>121.75279983769602</v>
      </c>
      <c r="AT93" s="62"/>
    </row>
    <row r="94" spans="1:46">
      <c r="A94" s="162"/>
      <c r="B94" s="46">
        <f t="shared" si="66"/>
        <v>66</v>
      </c>
      <c r="C94" s="24">
        <f t="shared" ref="C94:C157" si="86">W94</f>
        <v>131.1400991555771</v>
      </c>
      <c r="D94" s="24">
        <f t="shared" si="67"/>
        <v>122.09500573880321</v>
      </c>
      <c r="E94" s="134">
        <f t="shared" ref="E94:E157" si="87">C94-D94</f>
        <v>9.045093416773895</v>
      </c>
      <c r="F94" s="24">
        <f t="shared" si="68"/>
        <v>119.47773644789307</v>
      </c>
      <c r="G94" s="24">
        <f t="shared" si="69"/>
        <v>116.23149738281245</v>
      </c>
      <c r="I94" s="2"/>
      <c r="J94" s="21">
        <f t="shared" ref="J94:J157" si="88">J93+1</f>
        <v>66</v>
      </c>
      <c r="K94" s="23">
        <f t="shared" ref="K94:K125" si="89">IF(Q93="tak",
ROUNDDOWN(S93/zamiana_TOS,0),
K93)</f>
        <v>1</v>
      </c>
      <c r="L94" s="24">
        <f t="shared" ref="L94:L125" si="90">IF(Q93="tak",
K94*zamiana_TOS,
L93)</f>
        <v>99.9</v>
      </c>
      <c r="M94" s="24">
        <f t="shared" si="44"/>
        <v>100</v>
      </c>
      <c r="N94" s="24">
        <f t="shared" ref="N94:N157" si="91">IF(Q93="tak",
 M94,
IF(MOD($AD94,12)&lt;&gt;1,N93,P93))</f>
        <v>113.20960000000001</v>
      </c>
      <c r="O94" s="25">
        <f t="shared" si="64"/>
        <v>6.4000000000000001E-2</v>
      </c>
      <c r="P94" s="24">
        <f t="shared" si="70"/>
        <v>116.83230720000002</v>
      </c>
      <c r="Q94" s="24" t="str">
        <f t="shared" si="71"/>
        <v>nie</v>
      </c>
      <c r="R94" s="24">
        <f t="shared" si="72"/>
        <v>0.7</v>
      </c>
      <c r="S94" s="24">
        <f t="shared" si="47"/>
        <v>113.06716883200001</v>
      </c>
      <c r="T94" s="24">
        <f t="shared" ref="T94:T100" si="92">IF(AND(Q94="tak",L95&lt;&gt;""),
 S94-L95,
0)</f>
        <v>0</v>
      </c>
      <c r="U94" s="25">
        <f t="shared" si="73"/>
        <v>0.04</v>
      </c>
      <c r="V94" s="24">
        <f t="shared" si="74"/>
        <v>18.072930323577086</v>
      </c>
      <c r="W94" s="24">
        <f t="shared" si="75"/>
        <v>131.1400991555771</v>
      </c>
      <c r="X94" s="3"/>
      <c r="Y94" s="24">
        <f t="shared" si="76"/>
        <v>116.23149738281245</v>
      </c>
      <c r="Z94" s="3"/>
      <c r="AA94" s="61">
        <f t="shared" si="45"/>
        <v>47362</v>
      </c>
      <c r="AB94" s="62"/>
      <c r="AC94" s="62">
        <f t="shared" ref="AC94:AC157" si="93">EOMONTH(AA94,0)</f>
        <v>47391</v>
      </c>
      <c r="AD94" s="21">
        <f t="shared" ref="AD94:AD157" si="94">AD93+1</f>
        <v>66</v>
      </c>
      <c r="AE94" s="28">
        <f t="shared" si="65"/>
        <v>2.5000000000000001E-2</v>
      </c>
      <c r="AF94" s="23">
        <f t="shared" ref="AF94:AF125" si="95">IF(AL93="tak",
ROUNDDOWN(AN93/zamiana_EDO,0),
AF93)</f>
        <v>1</v>
      </c>
      <c r="AG94" s="24">
        <f t="shared" ref="AG94:AG125" si="96">IF(AL93="tak",
AF94*zamiana_EDO,
AG93)</f>
        <v>100</v>
      </c>
      <c r="AH94" s="24">
        <f t="shared" ref="AH94:AH157" si="97">IF(AL93="tak",
AF94*100,
AH93)</f>
        <v>100</v>
      </c>
      <c r="AI94" s="24">
        <f t="shared" ref="AI94:AI157" si="98">IF(AL93="tak",
 AH94,
IF(MOD($AD94,12)&lt;&gt;1,AI93,AK93))</f>
        <v>126.74292633600001</v>
      </c>
      <c r="AJ94" s="28">
        <f t="shared" si="77"/>
        <v>0.04</v>
      </c>
      <c r="AK94" s="24">
        <f t="shared" si="78"/>
        <v>129.27778486272001</v>
      </c>
      <c r="AL94" s="24" t="str">
        <f t="shared" si="79"/>
        <v>nie</v>
      </c>
      <c r="AM94" s="24">
        <f t="shared" si="80"/>
        <v>2</v>
      </c>
      <c r="AN94" s="24">
        <f t="shared" si="81"/>
        <v>122.09500573880321</v>
      </c>
      <c r="AO94" s="24">
        <f t="shared" si="82"/>
        <v>0</v>
      </c>
      <c r="AP94" s="25">
        <f t="shared" si="83"/>
        <v>0.04</v>
      </c>
      <c r="AQ94" s="24">
        <f t="shared" si="84"/>
        <v>0</v>
      </c>
      <c r="AR94" s="24">
        <f t="shared" si="85"/>
        <v>122.09500573880321</v>
      </c>
      <c r="AT94" s="62"/>
    </row>
    <row r="95" spans="1:46">
      <c r="A95" s="162"/>
      <c r="B95" s="46">
        <f t="shared" si="66"/>
        <v>67</v>
      </c>
      <c r="C95" s="24">
        <f t="shared" si="86"/>
        <v>131.67796153945076</v>
      </c>
      <c r="D95" s="24">
        <f t="shared" si="67"/>
        <v>122.43721163991043</v>
      </c>
      <c r="E95" s="134">
        <f t="shared" si="87"/>
        <v>9.240749899540333</v>
      </c>
      <c r="F95" s="24">
        <f t="shared" si="68"/>
        <v>119.80032633630236</v>
      </c>
      <c r="G95" s="24">
        <f t="shared" si="69"/>
        <v>116.47065684244787</v>
      </c>
      <c r="I95" s="2"/>
      <c r="J95" s="21">
        <f t="shared" si="88"/>
        <v>67</v>
      </c>
      <c r="K95" s="23">
        <f>IF(Q94="tak",
ROUNDDOWN(S94/zamiana_TOS,0),
K94)</f>
        <v>1</v>
      </c>
      <c r="L95" s="24">
        <f t="shared" si="90"/>
        <v>99.9</v>
      </c>
      <c r="M95" s="24">
        <f t="shared" ref="M95:M158" si="99">IF(Q94="tak",
K95*100,
M94)</f>
        <v>100</v>
      </c>
      <c r="N95" s="24">
        <f t="shared" si="91"/>
        <v>113.20960000000001</v>
      </c>
      <c r="O95" s="25">
        <f t="shared" si="64"/>
        <v>6.4000000000000001E-2</v>
      </c>
      <c r="P95" s="24">
        <f t="shared" si="70"/>
        <v>117.43609173333336</v>
      </c>
      <c r="Q95" s="24" t="str">
        <f t="shared" si="71"/>
        <v>nie</v>
      </c>
      <c r="R95" s="24">
        <f t="shared" si="72"/>
        <v>0.7</v>
      </c>
      <c r="S95" s="24">
        <f t="shared" si="47"/>
        <v>113.55623430400001</v>
      </c>
      <c r="T95" s="24">
        <f t="shared" si="92"/>
        <v>0</v>
      </c>
      <c r="U95" s="25">
        <f t="shared" si="73"/>
        <v>0.04</v>
      </c>
      <c r="V95" s="24">
        <f t="shared" si="74"/>
        <v>18.121727235450741</v>
      </c>
      <c r="W95" s="24">
        <f t="shared" si="75"/>
        <v>131.67796153945076</v>
      </c>
      <c r="X95" s="3"/>
      <c r="Y95" s="24">
        <f t="shared" si="76"/>
        <v>116.47065684244787</v>
      </c>
      <c r="Z95" s="3"/>
      <c r="AA95" s="61">
        <f t="shared" ref="AA95:AA158" si="100">EDATE(AA94,1)</f>
        <v>47392</v>
      </c>
      <c r="AB95" s="62"/>
      <c r="AC95" s="62">
        <f t="shared" si="93"/>
        <v>47422</v>
      </c>
      <c r="AD95" s="21">
        <f t="shared" si="94"/>
        <v>67</v>
      </c>
      <c r="AE95" s="28">
        <f t="shared" si="65"/>
        <v>2.5000000000000001E-2</v>
      </c>
      <c r="AF95" s="23">
        <f t="shared" si="95"/>
        <v>1</v>
      </c>
      <c r="AG95" s="24">
        <f t="shared" si="96"/>
        <v>100</v>
      </c>
      <c r="AH95" s="24">
        <f t="shared" si="97"/>
        <v>100</v>
      </c>
      <c r="AI95" s="24">
        <f t="shared" si="98"/>
        <v>126.74292633600001</v>
      </c>
      <c r="AJ95" s="28">
        <f t="shared" si="77"/>
        <v>0.04</v>
      </c>
      <c r="AK95" s="24">
        <f t="shared" si="78"/>
        <v>129.70026128384004</v>
      </c>
      <c r="AL95" s="24" t="str">
        <f t="shared" si="79"/>
        <v>nie</v>
      </c>
      <c r="AM95" s="24">
        <f t="shared" si="80"/>
        <v>2</v>
      </c>
      <c r="AN95" s="24">
        <f t="shared" si="81"/>
        <v>122.43721163991043</v>
      </c>
      <c r="AO95" s="24">
        <f t="shared" si="82"/>
        <v>0</v>
      </c>
      <c r="AP95" s="25">
        <f t="shared" si="83"/>
        <v>0.04</v>
      </c>
      <c r="AQ95" s="24">
        <f t="shared" si="84"/>
        <v>0</v>
      </c>
      <c r="AR95" s="24">
        <f t="shared" si="85"/>
        <v>122.43721163991043</v>
      </c>
      <c r="AT95" s="62"/>
    </row>
    <row r="96" spans="1:46">
      <c r="A96" s="162"/>
      <c r="B96" s="46">
        <f t="shared" si="66"/>
        <v>68</v>
      </c>
      <c r="C96" s="24">
        <f t="shared" si="86"/>
        <v>132.21595567498645</v>
      </c>
      <c r="D96" s="24">
        <f t="shared" si="67"/>
        <v>122.77941754101761</v>
      </c>
      <c r="E96" s="134">
        <f t="shared" si="87"/>
        <v>9.4365381339688383</v>
      </c>
      <c r="F96" s="24">
        <f t="shared" si="68"/>
        <v>120.12378721741037</v>
      </c>
      <c r="G96" s="24">
        <f t="shared" si="69"/>
        <v>116.70981630208327</v>
      </c>
      <c r="I96" s="2"/>
      <c r="J96" s="21">
        <f t="shared" si="88"/>
        <v>68</v>
      </c>
      <c r="K96" s="23">
        <f t="shared" si="89"/>
        <v>1</v>
      </c>
      <c r="L96" s="24">
        <f t="shared" si="90"/>
        <v>99.9</v>
      </c>
      <c r="M96" s="24">
        <f t="shared" si="99"/>
        <v>100</v>
      </c>
      <c r="N96" s="24">
        <f t="shared" si="91"/>
        <v>113.20960000000001</v>
      </c>
      <c r="O96" s="25">
        <f t="shared" si="64"/>
        <v>6.4000000000000001E-2</v>
      </c>
      <c r="P96" s="24">
        <f t="shared" si="70"/>
        <v>118.03987626666667</v>
      </c>
      <c r="Q96" s="24" t="str">
        <f t="shared" si="71"/>
        <v>nie</v>
      </c>
      <c r="R96" s="24">
        <f t="shared" si="72"/>
        <v>0.7</v>
      </c>
      <c r="S96" s="24">
        <f t="shared" si="47"/>
        <v>114.04529977599999</v>
      </c>
      <c r="T96" s="24">
        <f t="shared" si="92"/>
        <v>0</v>
      </c>
      <c r="U96" s="25">
        <f t="shared" si="73"/>
        <v>0.04</v>
      </c>
      <c r="V96" s="24">
        <f t="shared" si="74"/>
        <v>18.170655898986457</v>
      </c>
      <c r="W96" s="24">
        <f t="shared" si="75"/>
        <v>132.21595567498645</v>
      </c>
      <c r="X96" s="3"/>
      <c r="Y96" s="24">
        <f t="shared" si="76"/>
        <v>116.70981630208327</v>
      </c>
      <c r="Z96" s="3"/>
      <c r="AA96" s="61">
        <f t="shared" si="100"/>
        <v>47423</v>
      </c>
      <c r="AB96" s="62"/>
      <c r="AC96" s="62">
        <f t="shared" si="93"/>
        <v>47452</v>
      </c>
      <c r="AD96" s="21">
        <f t="shared" si="94"/>
        <v>68</v>
      </c>
      <c r="AE96" s="28">
        <f t="shared" si="65"/>
        <v>2.5000000000000001E-2</v>
      </c>
      <c r="AF96" s="23">
        <f t="shared" si="95"/>
        <v>1</v>
      </c>
      <c r="AG96" s="24">
        <f t="shared" si="96"/>
        <v>100</v>
      </c>
      <c r="AH96" s="24">
        <f t="shared" si="97"/>
        <v>100</v>
      </c>
      <c r="AI96" s="24">
        <f t="shared" si="98"/>
        <v>126.74292633600001</v>
      </c>
      <c r="AJ96" s="28">
        <f t="shared" si="77"/>
        <v>0.04</v>
      </c>
      <c r="AK96" s="24">
        <f t="shared" si="78"/>
        <v>130.12273770496</v>
      </c>
      <c r="AL96" s="24" t="str">
        <f t="shared" si="79"/>
        <v>nie</v>
      </c>
      <c r="AM96" s="24">
        <f t="shared" si="80"/>
        <v>2</v>
      </c>
      <c r="AN96" s="24">
        <f t="shared" si="81"/>
        <v>122.77941754101761</v>
      </c>
      <c r="AO96" s="24">
        <f t="shared" si="82"/>
        <v>0</v>
      </c>
      <c r="AP96" s="25">
        <f t="shared" si="83"/>
        <v>0.04</v>
      </c>
      <c r="AQ96" s="24">
        <f t="shared" si="84"/>
        <v>0</v>
      </c>
      <c r="AR96" s="24">
        <f t="shared" si="85"/>
        <v>122.77941754101761</v>
      </c>
      <c r="AT96" s="62"/>
    </row>
    <row r="97" spans="1:46">
      <c r="A97" s="162"/>
      <c r="B97" s="46">
        <f t="shared" si="66"/>
        <v>69</v>
      </c>
      <c r="C97" s="24">
        <f t="shared" si="86"/>
        <v>132.75408191791374</v>
      </c>
      <c r="D97" s="24">
        <f t="shared" si="67"/>
        <v>123.12162344212481</v>
      </c>
      <c r="E97" s="134">
        <f t="shared" si="87"/>
        <v>9.6324584757889227</v>
      </c>
      <c r="F97" s="24">
        <f t="shared" si="68"/>
        <v>120.44812144289736</v>
      </c>
      <c r="G97" s="24">
        <f t="shared" si="69"/>
        <v>116.9489757617187</v>
      </c>
      <c r="I97" s="2"/>
      <c r="J97" s="21">
        <f t="shared" si="88"/>
        <v>69</v>
      </c>
      <c r="K97" s="23">
        <f t="shared" si="89"/>
        <v>1</v>
      </c>
      <c r="L97" s="24">
        <f t="shared" si="90"/>
        <v>99.9</v>
      </c>
      <c r="M97" s="24">
        <f t="shared" si="99"/>
        <v>100</v>
      </c>
      <c r="N97" s="24">
        <f t="shared" si="91"/>
        <v>113.20960000000001</v>
      </c>
      <c r="O97" s="25">
        <f t="shared" si="64"/>
        <v>6.4000000000000001E-2</v>
      </c>
      <c r="P97" s="24">
        <f t="shared" si="70"/>
        <v>118.64366080000002</v>
      </c>
      <c r="Q97" s="24" t="str">
        <f t="shared" si="71"/>
        <v>nie</v>
      </c>
      <c r="R97" s="24">
        <f t="shared" si="72"/>
        <v>0.7</v>
      </c>
      <c r="S97" s="24">
        <f t="shared" si="47"/>
        <v>114.53436524800001</v>
      </c>
      <c r="T97" s="24">
        <f t="shared" si="92"/>
        <v>0</v>
      </c>
      <c r="U97" s="25">
        <f t="shared" si="73"/>
        <v>0.04</v>
      </c>
      <c r="V97" s="24">
        <f t="shared" si="74"/>
        <v>18.219716669913719</v>
      </c>
      <c r="W97" s="24">
        <f t="shared" si="75"/>
        <v>132.75408191791374</v>
      </c>
      <c r="X97" s="3"/>
      <c r="Y97" s="24">
        <f t="shared" si="76"/>
        <v>116.9489757617187</v>
      </c>
      <c r="Z97" s="3"/>
      <c r="AA97" s="61">
        <f t="shared" si="100"/>
        <v>47453</v>
      </c>
      <c r="AB97" s="62"/>
      <c r="AC97" s="62">
        <f t="shared" si="93"/>
        <v>47483</v>
      </c>
      <c r="AD97" s="21">
        <f t="shared" si="94"/>
        <v>69</v>
      </c>
      <c r="AE97" s="28">
        <f t="shared" si="65"/>
        <v>2.5000000000000001E-2</v>
      </c>
      <c r="AF97" s="23">
        <f t="shared" si="95"/>
        <v>1</v>
      </c>
      <c r="AG97" s="24">
        <f t="shared" si="96"/>
        <v>100</v>
      </c>
      <c r="AH97" s="24">
        <f t="shared" si="97"/>
        <v>100</v>
      </c>
      <c r="AI97" s="24">
        <f t="shared" si="98"/>
        <v>126.74292633600001</v>
      </c>
      <c r="AJ97" s="28">
        <f t="shared" si="77"/>
        <v>0.04</v>
      </c>
      <c r="AK97" s="24">
        <f t="shared" si="78"/>
        <v>130.54521412608003</v>
      </c>
      <c r="AL97" s="24" t="str">
        <f t="shared" si="79"/>
        <v>nie</v>
      </c>
      <c r="AM97" s="24">
        <f t="shared" si="80"/>
        <v>2</v>
      </c>
      <c r="AN97" s="24">
        <f t="shared" si="81"/>
        <v>123.12162344212481</v>
      </c>
      <c r="AO97" s="24">
        <f t="shared" si="82"/>
        <v>0</v>
      </c>
      <c r="AP97" s="25">
        <f t="shared" si="83"/>
        <v>0.04</v>
      </c>
      <c r="AQ97" s="24">
        <f t="shared" si="84"/>
        <v>0</v>
      </c>
      <c r="AR97" s="24">
        <f t="shared" si="85"/>
        <v>123.12162344212481</v>
      </c>
      <c r="AT97" s="62"/>
    </row>
    <row r="98" spans="1:46">
      <c r="A98" s="162"/>
      <c r="B98" s="46">
        <f t="shared" si="66"/>
        <v>70</v>
      </c>
      <c r="C98" s="24">
        <f t="shared" si="86"/>
        <v>133.29234062492247</v>
      </c>
      <c r="D98" s="24">
        <f t="shared" si="67"/>
        <v>123.46382934323202</v>
      </c>
      <c r="E98" s="134">
        <f t="shared" si="87"/>
        <v>9.828511281690453</v>
      </c>
      <c r="F98" s="24">
        <f t="shared" si="68"/>
        <v>120.77333137079317</v>
      </c>
      <c r="G98" s="24">
        <f t="shared" si="69"/>
        <v>117.1881352213541</v>
      </c>
      <c r="I98" s="2"/>
      <c r="J98" s="21">
        <f t="shared" si="88"/>
        <v>70</v>
      </c>
      <c r="K98" s="23">
        <f t="shared" si="89"/>
        <v>1</v>
      </c>
      <c r="L98" s="24">
        <f t="shared" si="90"/>
        <v>99.9</v>
      </c>
      <c r="M98" s="24">
        <f t="shared" si="99"/>
        <v>100</v>
      </c>
      <c r="N98" s="24">
        <f t="shared" si="91"/>
        <v>113.20960000000001</v>
      </c>
      <c r="O98" s="25">
        <f t="shared" si="64"/>
        <v>6.4000000000000001E-2</v>
      </c>
      <c r="P98" s="24">
        <f t="shared" si="70"/>
        <v>119.24744533333333</v>
      </c>
      <c r="Q98" s="24" t="str">
        <f t="shared" si="71"/>
        <v>nie</v>
      </c>
      <c r="R98" s="24">
        <f t="shared" si="72"/>
        <v>0.7</v>
      </c>
      <c r="S98" s="24">
        <f t="shared" si="47"/>
        <v>115.02343071999999</v>
      </c>
      <c r="T98" s="24">
        <f t="shared" si="92"/>
        <v>0</v>
      </c>
      <c r="U98" s="25">
        <f t="shared" si="73"/>
        <v>0.04</v>
      </c>
      <c r="V98" s="24">
        <f t="shared" si="74"/>
        <v>18.268909904922484</v>
      </c>
      <c r="W98" s="24">
        <f t="shared" si="75"/>
        <v>133.29234062492247</v>
      </c>
      <c r="X98" s="3"/>
      <c r="Y98" s="24">
        <f t="shared" si="76"/>
        <v>117.1881352213541</v>
      </c>
      <c r="Z98" s="3"/>
      <c r="AA98" s="61">
        <f t="shared" si="100"/>
        <v>47484</v>
      </c>
      <c r="AB98" s="62"/>
      <c r="AC98" s="62">
        <f t="shared" si="93"/>
        <v>47514</v>
      </c>
      <c r="AD98" s="21">
        <f t="shared" si="94"/>
        <v>70</v>
      </c>
      <c r="AE98" s="28">
        <f t="shared" si="65"/>
        <v>2.5000000000000001E-2</v>
      </c>
      <c r="AF98" s="23">
        <f t="shared" si="95"/>
        <v>1</v>
      </c>
      <c r="AG98" s="24">
        <f t="shared" si="96"/>
        <v>100</v>
      </c>
      <c r="AH98" s="24">
        <f t="shared" si="97"/>
        <v>100</v>
      </c>
      <c r="AI98" s="24">
        <f t="shared" si="98"/>
        <v>126.74292633600001</v>
      </c>
      <c r="AJ98" s="28">
        <f t="shared" si="77"/>
        <v>0.04</v>
      </c>
      <c r="AK98" s="24">
        <f t="shared" si="78"/>
        <v>130.96769054720002</v>
      </c>
      <c r="AL98" s="24" t="str">
        <f t="shared" si="79"/>
        <v>nie</v>
      </c>
      <c r="AM98" s="24">
        <f t="shared" si="80"/>
        <v>2</v>
      </c>
      <c r="AN98" s="24">
        <f t="shared" si="81"/>
        <v>123.46382934323202</v>
      </c>
      <c r="AO98" s="24">
        <f t="shared" si="82"/>
        <v>0</v>
      </c>
      <c r="AP98" s="25">
        <f t="shared" si="83"/>
        <v>0.04</v>
      </c>
      <c r="AQ98" s="24">
        <f t="shared" si="84"/>
        <v>0</v>
      </c>
      <c r="AR98" s="24">
        <f t="shared" si="85"/>
        <v>123.46382934323202</v>
      </c>
      <c r="AT98" s="62"/>
    </row>
    <row r="99" spans="1:46" ht="14.25" customHeight="1">
      <c r="A99" s="162"/>
      <c r="B99" s="46">
        <f t="shared" si="66"/>
        <v>71</v>
      </c>
      <c r="C99" s="24">
        <f t="shared" si="86"/>
        <v>133.83073215366576</v>
      </c>
      <c r="D99" s="24">
        <f t="shared" si="67"/>
        <v>123.80603524433921</v>
      </c>
      <c r="E99" s="134">
        <f t="shared" si="87"/>
        <v>10.024696909326551</v>
      </c>
      <c r="F99" s="24">
        <f t="shared" si="68"/>
        <v>121.0994193654943</v>
      </c>
      <c r="G99" s="24">
        <f t="shared" si="69"/>
        <v>117.42729468098953</v>
      </c>
      <c r="I99" s="2"/>
      <c r="J99" s="21">
        <f t="shared" si="88"/>
        <v>71</v>
      </c>
      <c r="K99" s="23">
        <f t="shared" si="89"/>
        <v>1</v>
      </c>
      <c r="L99" s="24">
        <f t="shared" si="90"/>
        <v>99.9</v>
      </c>
      <c r="M99" s="24">
        <f t="shared" si="99"/>
        <v>100</v>
      </c>
      <c r="N99" s="24">
        <f t="shared" si="91"/>
        <v>113.20960000000001</v>
      </c>
      <c r="O99" s="25">
        <f t="shared" si="64"/>
        <v>6.4000000000000001E-2</v>
      </c>
      <c r="P99" s="24">
        <f t="shared" si="70"/>
        <v>119.85122986666667</v>
      </c>
      <c r="Q99" s="24" t="str">
        <f t="shared" si="71"/>
        <v>nie</v>
      </c>
      <c r="R99" s="24">
        <f t="shared" si="72"/>
        <v>0.7</v>
      </c>
      <c r="S99" s="24">
        <f t="shared" si="47"/>
        <v>115.512496192</v>
      </c>
      <c r="T99" s="24">
        <f t="shared" si="92"/>
        <v>0</v>
      </c>
      <c r="U99" s="25">
        <f t="shared" si="73"/>
        <v>0.04</v>
      </c>
      <c r="V99" s="24">
        <f t="shared" si="74"/>
        <v>18.318235961665774</v>
      </c>
      <c r="W99" s="24">
        <f t="shared" si="75"/>
        <v>133.83073215366576</v>
      </c>
      <c r="X99" s="3"/>
      <c r="Y99" s="24">
        <f t="shared" si="76"/>
        <v>117.42729468098953</v>
      </c>
      <c r="Z99" s="3"/>
      <c r="AA99" s="61">
        <f t="shared" si="100"/>
        <v>47515</v>
      </c>
      <c r="AB99" s="62"/>
      <c r="AC99" s="62">
        <f t="shared" si="93"/>
        <v>47542</v>
      </c>
      <c r="AD99" s="21">
        <f t="shared" si="94"/>
        <v>71</v>
      </c>
      <c r="AE99" s="28">
        <f t="shared" si="65"/>
        <v>2.5000000000000001E-2</v>
      </c>
      <c r="AF99" s="23">
        <f t="shared" si="95"/>
        <v>1</v>
      </c>
      <c r="AG99" s="24">
        <f t="shared" si="96"/>
        <v>100</v>
      </c>
      <c r="AH99" s="24">
        <f t="shared" si="97"/>
        <v>100</v>
      </c>
      <c r="AI99" s="24">
        <f t="shared" si="98"/>
        <v>126.74292633600001</v>
      </c>
      <c r="AJ99" s="28">
        <f t="shared" si="77"/>
        <v>0.04</v>
      </c>
      <c r="AK99" s="24">
        <f t="shared" si="78"/>
        <v>131.39016696832002</v>
      </c>
      <c r="AL99" s="24" t="str">
        <f t="shared" si="79"/>
        <v>nie</v>
      </c>
      <c r="AM99" s="24">
        <f t="shared" si="80"/>
        <v>2</v>
      </c>
      <c r="AN99" s="24">
        <f t="shared" si="81"/>
        <v>123.80603524433921</v>
      </c>
      <c r="AO99" s="24">
        <f t="shared" si="82"/>
        <v>0</v>
      </c>
      <c r="AP99" s="25">
        <f t="shared" si="83"/>
        <v>0.04</v>
      </c>
      <c r="AQ99" s="24">
        <f t="shared" si="84"/>
        <v>0</v>
      </c>
      <c r="AR99" s="24">
        <f t="shared" si="85"/>
        <v>123.80603524433921</v>
      </c>
      <c r="AT99" s="62"/>
    </row>
    <row r="100" spans="1:46">
      <c r="A100" s="162"/>
      <c r="B100" s="46">
        <f t="shared" si="66"/>
        <v>72</v>
      </c>
      <c r="C100" s="24">
        <f t="shared" si="86"/>
        <v>134.93625686276229</v>
      </c>
      <c r="D100" s="24">
        <f t="shared" si="67"/>
        <v>124.14824114544641</v>
      </c>
      <c r="E100" s="134">
        <f t="shared" si="87"/>
        <v>10.788015717315886</v>
      </c>
      <c r="F100" s="24">
        <f t="shared" si="68"/>
        <v>121.42638779778112</v>
      </c>
      <c r="G100" s="24">
        <f t="shared" si="69"/>
        <v>117.66645414062494</v>
      </c>
      <c r="I100" s="2"/>
      <c r="J100" s="54">
        <f t="shared" si="88"/>
        <v>72</v>
      </c>
      <c r="K100" s="55">
        <f t="shared" si="89"/>
        <v>1</v>
      </c>
      <c r="L100" s="52">
        <f t="shared" si="90"/>
        <v>99.9</v>
      </c>
      <c r="M100" s="52">
        <f t="shared" si="99"/>
        <v>100</v>
      </c>
      <c r="N100" s="52">
        <f t="shared" si="91"/>
        <v>113.20960000000001</v>
      </c>
      <c r="O100" s="56">
        <f t="shared" si="64"/>
        <v>6.4000000000000001E-2</v>
      </c>
      <c r="P100" s="52">
        <f t="shared" si="70"/>
        <v>120.45501440000001</v>
      </c>
      <c r="Q100" s="52" t="str">
        <f t="shared" si="71"/>
        <v>tak</v>
      </c>
      <c r="R100" s="52">
        <f t="shared" si="72"/>
        <v>0</v>
      </c>
      <c r="S100" s="52">
        <f t="shared" si="47"/>
        <v>116.56856166400001</v>
      </c>
      <c r="T100" s="52">
        <f t="shared" si="92"/>
        <v>16.668561664000009</v>
      </c>
      <c r="U100" s="56">
        <f t="shared" si="73"/>
        <v>0.04</v>
      </c>
      <c r="V100" s="52">
        <f t="shared" si="74"/>
        <v>35.036256862762279</v>
      </c>
      <c r="W100" s="52">
        <f t="shared" si="75"/>
        <v>134.93625686276229</v>
      </c>
      <c r="X100" s="88"/>
      <c r="Y100" s="52">
        <f t="shared" si="76"/>
        <v>117.66645414062494</v>
      </c>
      <c r="Z100" s="3"/>
      <c r="AA100" s="61">
        <f t="shared" si="100"/>
        <v>47543</v>
      </c>
      <c r="AB100" s="62"/>
      <c r="AC100" s="62">
        <f t="shared" si="93"/>
        <v>47573</v>
      </c>
      <c r="AD100" s="21">
        <f t="shared" si="94"/>
        <v>72</v>
      </c>
      <c r="AE100" s="28">
        <f t="shared" si="65"/>
        <v>2.5000000000000001E-2</v>
      </c>
      <c r="AF100" s="23">
        <f t="shared" si="95"/>
        <v>1</v>
      </c>
      <c r="AG100" s="24">
        <f t="shared" si="96"/>
        <v>100</v>
      </c>
      <c r="AH100" s="24">
        <f t="shared" si="97"/>
        <v>100</v>
      </c>
      <c r="AI100" s="24">
        <f t="shared" si="98"/>
        <v>126.74292633600001</v>
      </c>
      <c r="AJ100" s="28">
        <f t="shared" si="77"/>
        <v>0.04</v>
      </c>
      <c r="AK100" s="24">
        <f t="shared" si="78"/>
        <v>131.81264338944001</v>
      </c>
      <c r="AL100" s="24" t="str">
        <f t="shared" si="79"/>
        <v>nie</v>
      </c>
      <c r="AM100" s="24">
        <f t="shared" si="80"/>
        <v>2</v>
      </c>
      <c r="AN100" s="24">
        <f t="shared" si="81"/>
        <v>124.14824114544641</v>
      </c>
      <c r="AO100" s="24">
        <f t="shared" si="82"/>
        <v>0</v>
      </c>
      <c r="AP100" s="25">
        <f t="shared" si="83"/>
        <v>0.04</v>
      </c>
      <c r="AQ100" s="24">
        <f t="shared" si="84"/>
        <v>0</v>
      </c>
      <c r="AR100" s="24">
        <f t="shared" si="85"/>
        <v>124.14824114544641</v>
      </c>
      <c r="AT100" s="62"/>
    </row>
    <row r="101" spans="1:46">
      <c r="A101" s="162"/>
      <c r="B101" s="46">
        <f t="shared" si="66"/>
        <v>73</v>
      </c>
      <c r="C101" s="24">
        <f t="shared" si="86"/>
        <v>135.13085475629174</v>
      </c>
      <c r="D101" s="24">
        <f t="shared" si="67"/>
        <v>124.5041352825979</v>
      </c>
      <c r="E101" s="134">
        <f t="shared" si="87"/>
        <v>10.626719473693839</v>
      </c>
      <c r="F101" s="24">
        <f t="shared" si="68"/>
        <v>121.75423904483512</v>
      </c>
      <c r="G101" s="24">
        <f t="shared" si="69"/>
        <v>117.91159258675125</v>
      </c>
      <c r="I101" s="2"/>
      <c r="J101" s="21">
        <f t="shared" si="88"/>
        <v>73</v>
      </c>
      <c r="K101" s="23">
        <f t="shared" si="89"/>
        <v>1</v>
      </c>
      <c r="L101" s="24">
        <f t="shared" si="90"/>
        <v>99.9</v>
      </c>
      <c r="M101" s="24">
        <f t="shared" si="99"/>
        <v>100</v>
      </c>
      <c r="N101" s="24">
        <f t="shared" si="91"/>
        <v>100</v>
      </c>
      <c r="O101" s="25">
        <f t="shared" ref="O101:O136" si="101">$Z$10</f>
        <v>6.4000000000000001E-2</v>
      </c>
      <c r="P101" s="24">
        <f t="shared" si="70"/>
        <v>100.53333333333335</v>
      </c>
      <c r="Q101" s="24" t="str">
        <f t="shared" si="71"/>
        <v>nie</v>
      </c>
      <c r="R101" s="24">
        <f t="shared" si="72"/>
        <v>0.53333333333334565</v>
      </c>
      <c r="S101" s="24">
        <f t="shared" si="47"/>
        <v>100</v>
      </c>
      <c r="T101" s="24">
        <f>IF(AND(Q101="tak",L102&lt;&gt;""),
 S101-L102,
0)</f>
        <v>0</v>
      </c>
      <c r="U101" s="25">
        <f t="shared" si="73"/>
        <v>0.04</v>
      </c>
      <c r="V101" s="24">
        <f t="shared" si="74"/>
        <v>35.130854756291733</v>
      </c>
      <c r="W101" s="24">
        <f t="shared" si="75"/>
        <v>135.13085475629174</v>
      </c>
      <c r="X101" s="3"/>
      <c r="Y101" s="24">
        <f t="shared" si="76"/>
        <v>117.91159258675125</v>
      </c>
      <c r="Z101" s="3"/>
      <c r="AA101" s="61">
        <f t="shared" si="100"/>
        <v>47574</v>
      </c>
      <c r="AB101" s="62"/>
      <c r="AC101" s="62">
        <f t="shared" si="93"/>
        <v>47603</v>
      </c>
      <c r="AD101" s="21">
        <f t="shared" si="94"/>
        <v>73</v>
      </c>
      <c r="AE101" s="28">
        <f t="shared" si="65"/>
        <v>2.5000000000000001E-2</v>
      </c>
      <c r="AF101" s="23">
        <f t="shared" si="95"/>
        <v>1</v>
      </c>
      <c r="AG101" s="24">
        <f t="shared" si="96"/>
        <v>100</v>
      </c>
      <c r="AH101" s="24">
        <f t="shared" si="97"/>
        <v>100</v>
      </c>
      <c r="AI101" s="24">
        <f t="shared" si="98"/>
        <v>131.81264338944001</v>
      </c>
      <c r="AJ101" s="28">
        <f t="shared" si="77"/>
        <v>0.04</v>
      </c>
      <c r="AK101" s="24">
        <f t="shared" si="78"/>
        <v>132.25201886740481</v>
      </c>
      <c r="AL101" s="24" t="str">
        <f t="shared" si="79"/>
        <v>nie</v>
      </c>
      <c r="AM101" s="24">
        <f t="shared" si="80"/>
        <v>2</v>
      </c>
      <c r="AN101" s="24">
        <f t="shared" si="81"/>
        <v>124.5041352825979</v>
      </c>
      <c r="AO101" s="24">
        <f t="shared" si="82"/>
        <v>0</v>
      </c>
      <c r="AP101" s="25">
        <f t="shared" si="83"/>
        <v>0.04</v>
      </c>
      <c r="AQ101" s="24">
        <f t="shared" si="84"/>
        <v>0</v>
      </c>
      <c r="AR101" s="24">
        <f t="shared" si="85"/>
        <v>124.5041352825979</v>
      </c>
      <c r="AT101" s="62"/>
    </row>
    <row r="102" spans="1:46">
      <c r="A102" s="162"/>
      <c r="B102" s="46">
        <f t="shared" si="66"/>
        <v>74</v>
      </c>
      <c r="C102" s="24">
        <f t="shared" si="86"/>
        <v>135.52270806413372</v>
      </c>
      <c r="D102" s="24">
        <f t="shared" si="67"/>
        <v>124.8600294197494</v>
      </c>
      <c r="E102" s="134">
        <f t="shared" si="87"/>
        <v>10.662678644384329</v>
      </c>
      <c r="F102" s="24">
        <f t="shared" si="68"/>
        <v>122.08297549025616</v>
      </c>
      <c r="G102" s="24">
        <f t="shared" si="69"/>
        <v>118.15673103287753</v>
      </c>
      <c r="I102" s="2"/>
      <c r="J102" s="21">
        <f t="shared" si="88"/>
        <v>74</v>
      </c>
      <c r="K102" s="23">
        <f t="shared" si="89"/>
        <v>1</v>
      </c>
      <c r="L102" s="24">
        <f t="shared" si="90"/>
        <v>99.9</v>
      </c>
      <c r="M102" s="24">
        <f t="shared" si="99"/>
        <v>100</v>
      </c>
      <c r="N102" s="24">
        <f t="shared" si="91"/>
        <v>100</v>
      </c>
      <c r="O102" s="25">
        <f t="shared" si="101"/>
        <v>6.4000000000000001E-2</v>
      </c>
      <c r="P102" s="24">
        <f t="shared" si="70"/>
        <v>101.06666666666666</v>
      </c>
      <c r="Q102" s="24" t="str">
        <f t="shared" si="71"/>
        <v>nie</v>
      </c>
      <c r="R102" s="24">
        <f t="shared" si="72"/>
        <v>0.7</v>
      </c>
      <c r="S102" s="24">
        <f t="shared" si="47"/>
        <v>100.297</v>
      </c>
      <c r="T102" s="24">
        <f t="shared" ref="T102:T124" si="102">IF(AND(Q102="tak",L103&lt;&gt;""),
 S102-L103,
0)</f>
        <v>0</v>
      </c>
      <c r="U102" s="25">
        <f t="shared" si="73"/>
        <v>0.04</v>
      </c>
      <c r="V102" s="24">
        <f t="shared" si="74"/>
        <v>35.22570806413372</v>
      </c>
      <c r="W102" s="24">
        <f t="shared" si="75"/>
        <v>135.52270806413372</v>
      </c>
      <c r="X102" s="3"/>
      <c r="Y102" s="24">
        <f t="shared" si="76"/>
        <v>118.15673103287753</v>
      </c>
      <c r="Z102" s="3"/>
      <c r="AA102" s="61">
        <f t="shared" si="100"/>
        <v>47604</v>
      </c>
      <c r="AB102" s="62"/>
      <c r="AC102" s="62">
        <f t="shared" si="93"/>
        <v>47634</v>
      </c>
      <c r="AD102" s="21">
        <f t="shared" si="94"/>
        <v>74</v>
      </c>
      <c r="AE102" s="28">
        <f t="shared" si="65"/>
        <v>2.5000000000000001E-2</v>
      </c>
      <c r="AF102" s="23">
        <f t="shared" si="95"/>
        <v>1</v>
      </c>
      <c r="AG102" s="24">
        <f t="shared" si="96"/>
        <v>100</v>
      </c>
      <c r="AH102" s="24">
        <f t="shared" si="97"/>
        <v>100</v>
      </c>
      <c r="AI102" s="24">
        <f t="shared" si="98"/>
        <v>131.81264338944001</v>
      </c>
      <c r="AJ102" s="28">
        <f t="shared" si="77"/>
        <v>0.04</v>
      </c>
      <c r="AK102" s="24">
        <f t="shared" si="78"/>
        <v>132.69139434536962</v>
      </c>
      <c r="AL102" s="24" t="str">
        <f t="shared" si="79"/>
        <v>nie</v>
      </c>
      <c r="AM102" s="24">
        <f t="shared" si="80"/>
        <v>2</v>
      </c>
      <c r="AN102" s="24">
        <f t="shared" si="81"/>
        <v>124.8600294197494</v>
      </c>
      <c r="AO102" s="24">
        <f t="shared" si="82"/>
        <v>0</v>
      </c>
      <c r="AP102" s="25">
        <f t="shared" si="83"/>
        <v>0.04</v>
      </c>
      <c r="AQ102" s="24">
        <f t="shared" si="84"/>
        <v>0</v>
      </c>
      <c r="AR102" s="24">
        <f t="shared" si="85"/>
        <v>124.8600294197494</v>
      </c>
      <c r="AT102" s="62"/>
    </row>
    <row r="103" spans="1:46">
      <c r="A103" s="162"/>
      <c r="B103" s="46">
        <f t="shared" si="66"/>
        <v>75</v>
      </c>
      <c r="C103" s="24">
        <f t="shared" si="86"/>
        <v>136.04981747590688</v>
      </c>
      <c r="D103" s="24">
        <f t="shared" si="67"/>
        <v>125.21592355690088</v>
      </c>
      <c r="E103" s="134">
        <f t="shared" si="87"/>
        <v>10.833893919006002</v>
      </c>
      <c r="F103" s="24">
        <f t="shared" si="68"/>
        <v>122.41259952407984</v>
      </c>
      <c r="G103" s="24">
        <f t="shared" si="69"/>
        <v>118.40186947900385</v>
      </c>
      <c r="I103" s="2"/>
      <c r="J103" s="21">
        <f t="shared" si="88"/>
        <v>75</v>
      </c>
      <c r="K103" s="23">
        <f t="shared" si="89"/>
        <v>1</v>
      </c>
      <c r="L103" s="24">
        <f t="shared" si="90"/>
        <v>99.9</v>
      </c>
      <c r="M103" s="24">
        <f t="shared" si="99"/>
        <v>100</v>
      </c>
      <c r="N103" s="24">
        <f t="shared" si="91"/>
        <v>100</v>
      </c>
      <c r="O103" s="25">
        <f t="shared" si="101"/>
        <v>6.4000000000000001E-2</v>
      </c>
      <c r="P103" s="24">
        <f t="shared" si="70"/>
        <v>101.6</v>
      </c>
      <c r="Q103" s="24" t="str">
        <f t="shared" si="71"/>
        <v>nie</v>
      </c>
      <c r="R103" s="24">
        <f t="shared" si="72"/>
        <v>0.7</v>
      </c>
      <c r="S103" s="24">
        <f t="shared" si="47"/>
        <v>100.729</v>
      </c>
      <c r="T103" s="24">
        <f t="shared" si="102"/>
        <v>0</v>
      </c>
      <c r="U103" s="25">
        <f t="shared" si="73"/>
        <v>0.04</v>
      </c>
      <c r="V103" s="24">
        <f t="shared" si="74"/>
        <v>35.320817475906878</v>
      </c>
      <c r="W103" s="24">
        <f t="shared" si="75"/>
        <v>136.04981747590688</v>
      </c>
      <c r="X103" s="3"/>
      <c r="Y103" s="24">
        <f t="shared" si="76"/>
        <v>118.40186947900385</v>
      </c>
      <c r="Z103" s="3"/>
      <c r="AA103" s="61">
        <f t="shared" si="100"/>
        <v>47635</v>
      </c>
      <c r="AB103" s="62"/>
      <c r="AC103" s="62">
        <f t="shared" si="93"/>
        <v>47664</v>
      </c>
      <c r="AD103" s="21">
        <f t="shared" si="94"/>
        <v>75</v>
      </c>
      <c r="AE103" s="28">
        <f t="shared" si="65"/>
        <v>2.5000000000000001E-2</v>
      </c>
      <c r="AF103" s="23">
        <f t="shared" si="95"/>
        <v>1</v>
      </c>
      <c r="AG103" s="24">
        <f t="shared" si="96"/>
        <v>100</v>
      </c>
      <c r="AH103" s="24">
        <f t="shared" si="97"/>
        <v>100</v>
      </c>
      <c r="AI103" s="24">
        <f t="shared" si="98"/>
        <v>131.81264338944001</v>
      </c>
      <c r="AJ103" s="28">
        <f t="shared" si="77"/>
        <v>0.04</v>
      </c>
      <c r="AK103" s="24">
        <f t="shared" si="78"/>
        <v>133.13076982333442</v>
      </c>
      <c r="AL103" s="24" t="str">
        <f t="shared" si="79"/>
        <v>nie</v>
      </c>
      <c r="AM103" s="24">
        <f t="shared" si="80"/>
        <v>2</v>
      </c>
      <c r="AN103" s="24">
        <f t="shared" si="81"/>
        <v>125.21592355690088</v>
      </c>
      <c r="AO103" s="24">
        <f t="shared" si="82"/>
        <v>0</v>
      </c>
      <c r="AP103" s="25">
        <f t="shared" si="83"/>
        <v>0.04</v>
      </c>
      <c r="AQ103" s="24">
        <f t="shared" si="84"/>
        <v>0</v>
      </c>
      <c r="AR103" s="24">
        <f t="shared" si="85"/>
        <v>125.21592355690088</v>
      </c>
      <c r="AT103" s="62"/>
    </row>
    <row r="104" spans="1:46">
      <c r="A104" s="162"/>
      <c r="B104" s="46">
        <f t="shared" si="66"/>
        <v>76</v>
      </c>
      <c r="C104" s="24">
        <f t="shared" si="86"/>
        <v>136.57718368309182</v>
      </c>
      <c r="D104" s="24">
        <f t="shared" si="67"/>
        <v>125.57181769405237</v>
      </c>
      <c r="E104" s="134">
        <f t="shared" si="87"/>
        <v>11.005365989039447</v>
      </c>
      <c r="F104" s="24">
        <f t="shared" si="68"/>
        <v>122.74311354279484</v>
      </c>
      <c r="G104" s="24">
        <f t="shared" si="69"/>
        <v>118.64700792513014</v>
      </c>
      <c r="I104" s="2"/>
      <c r="J104" s="21">
        <f t="shared" si="88"/>
        <v>76</v>
      </c>
      <c r="K104" s="23">
        <f t="shared" si="89"/>
        <v>1</v>
      </c>
      <c r="L104" s="24">
        <f t="shared" si="90"/>
        <v>99.9</v>
      </c>
      <c r="M104" s="24">
        <f t="shared" si="99"/>
        <v>100</v>
      </c>
      <c r="N104" s="24">
        <f t="shared" si="91"/>
        <v>100</v>
      </c>
      <c r="O104" s="25">
        <f t="shared" si="101"/>
        <v>6.4000000000000001E-2</v>
      </c>
      <c r="P104" s="24">
        <f t="shared" si="70"/>
        <v>102.13333333333334</v>
      </c>
      <c r="Q104" s="24" t="str">
        <f t="shared" si="71"/>
        <v>nie</v>
      </c>
      <c r="R104" s="24">
        <f t="shared" si="72"/>
        <v>0.7</v>
      </c>
      <c r="S104" s="24">
        <f t="shared" si="47"/>
        <v>101.161</v>
      </c>
      <c r="T104" s="24">
        <f t="shared" si="102"/>
        <v>0</v>
      </c>
      <c r="U104" s="25">
        <f t="shared" si="73"/>
        <v>0.04</v>
      </c>
      <c r="V104" s="24">
        <f t="shared" si="74"/>
        <v>35.416183683091823</v>
      </c>
      <c r="W104" s="24">
        <f t="shared" si="75"/>
        <v>136.57718368309182</v>
      </c>
      <c r="X104" s="3"/>
      <c r="Y104" s="24">
        <f t="shared" si="76"/>
        <v>118.64700792513014</v>
      </c>
      <c r="Z104" s="3"/>
      <c r="AA104" s="61">
        <f t="shared" si="100"/>
        <v>47665</v>
      </c>
      <c r="AB104" s="62"/>
      <c r="AC104" s="62">
        <f t="shared" si="93"/>
        <v>47695</v>
      </c>
      <c r="AD104" s="21">
        <f t="shared" si="94"/>
        <v>76</v>
      </c>
      <c r="AE104" s="28">
        <f t="shared" si="65"/>
        <v>2.5000000000000001E-2</v>
      </c>
      <c r="AF104" s="23">
        <f t="shared" si="95"/>
        <v>1</v>
      </c>
      <c r="AG104" s="24">
        <f t="shared" si="96"/>
        <v>100</v>
      </c>
      <c r="AH104" s="24">
        <f t="shared" si="97"/>
        <v>100</v>
      </c>
      <c r="AI104" s="24">
        <f t="shared" si="98"/>
        <v>131.81264338944001</v>
      </c>
      <c r="AJ104" s="28">
        <f t="shared" si="77"/>
        <v>0.04</v>
      </c>
      <c r="AK104" s="24">
        <f t="shared" si="78"/>
        <v>133.57014530129922</v>
      </c>
      <c r="AL104" s="24" t="str">
        <f t="shared" si="79"/>
        <v>nie</v>
      </c>
      <c r="AM104" s="24">
        <f t="shared" si="80"/>
        <v>2</v>
      </c>
      <c r="AN104" s="24">
        <f t="shared" si="81"/>
        <v>125.57181769405237</v>
      </c>
      <c r="AO104" s="24">
        <f t="shared" si="82"/>
        <v>0</v>
      </c>
      <c r="AP104" s="25">
        <f t="shared" si="83"/>
        <v>0.04</v>
      </c>
      <c r="AQ104" s="24">
        <f t="shared" si="84"/>
        <v>0</v>
      </c>
      <c r="AR104" s="24">
        <f t="shared" si="85"/>
        <v>125.57181769405237</v>
      </c>
      <c r="AT104" s="62"/>
    </row>
    <row r="105" spans="1:46">
      <c r="A105" s="162"/>
      <c r="B105" s="46">
        <f t="shared" si="66"/>
        <v>77</v>
      </c>
      <c r="C105" s="24">
        <f t="shared" si="86"/>
        <v>137.10480737903617</v>
      </c>
      <c r="D105" s="24">
        <f t="shared" si="67"/>
        <v>125.92771183120384</v>
      </c>
      <c r="E105" s="134">
        <f t="shared" si="87"/>
        <v>11.177095547832337</v>
      </c>
      <c r="F105" s="24">
        <f t="shared" si="68"/>
        <v>123.07451994936038</v>
      </c>
      <c r="G105" s="24">
        <f t="shared" si="69"/>
        <v>118.89214637125646</v>
      </c>
      <c r="I105" s="2"/>
      <c r="J105" s="21">
        <f t="shared" si="88"/>
        <v>77</v>
      </c>
      <c r="K105" s="23">
        <f t="shared" si="89"/>
        <v>1</v>
      </c>
      <c r="L105" s="24">
        <f t="shared" si="90"/>
        <v>99.9</v>
      </c>
      <c r="M105" s="24">
        <f t="shared" si="99"/>
        <v>100</v>
      </c>
      <c r="N105" s="24">
        <f t="shared" si="91"/>
        <v>100</v>
      </c>
      <c r="O105" s="25">
        <f t="shared" si="101"/>
        <v>6.4000000000000001E-2</v>
      </c>
      <c r="P105" s="24">
        <f t="shared" si="70"/>
        <v>102.66666666666666</v>
      </c>
      <c r="Q105" s="24" t="str">
        <f t="shared" si="71"/>
        <v>nie</v>
      </c>
      <c r="R105" s="24">
        <f t="shared" si="72"/>
        <v>0.7</v>
      </c>
      <c r="S105" s="24">
        <f t="shared" si="47"/>
        <v>101.59299999999999</v>
      </c>
      <c r="T105" s="24">
        <f t="shared" si="102"/>
        <v>0</v>
      </c>
      <c r="U105" s="25">
        <f t="shared" si="73"/>
        <v>0.04</v>
      </c>
      <c r="V105" s="24">
        <f t="shared" si="74"/>
        <v>35.511807379036171</v>
      </c>
      <c r="W105" s="24">
        <f t="shared" si="75"/>
        <v>137.10480737903617</v>
      </c>
      <c r="X105" s="3"/>
      <c r="Y105" s="24">
        <f t="shared" si="76"/>
        <v>118.89214637125646</v>
      </c>
      <c r="Z105" s="3"/>
      <c r="AA105" s="61">
        <f t="shared" si="100"/>
        <v>47696</v>
      </c>
      <c r="AB105" s="62"/>
      <c r="AC105" s="62">
        <f t="shared" si="93"/>
        <v>47726</v>
      </c>
      <c r="AD105" s="21">
        <f t="shared" si="94"/>
        <v>77</v>
      </c>
      <c r="AE105" s="28">
        <f t="shared" ref="AE105:AE136" si="103">VLOOKUP(ROUNDUP($AD105/12,0)-1,$U$3:$AG$15,2,1)</f>
        <v>2.5000000000000001E-2</v>
      </c>
      <c r="AF105" s="23">
        <f t="shared" si="95"/>
        <v>1</v>
      </c>
      <c r="AG105" s="24">
        <f t="shared" si="96"/>
        <v>100</v>
      </c>
      <c r="AH105" s="24">
        <f t="shared" si="97"/>
        <v>100</v>
      </c>
      <c r="AI105" s="24">
        <f t="shared" si="98"/>
        <v>131.81264338944001</v>
      </c>
      <c r="AJ105" s="28">
        <f t="shared" si="77"/>
        <v>0.04</v>
      </c>
      <c r="AK105" s="24">
        <f t="shared" si="78"/>
        <v>134.00952077926399</v>
      </c>
      <c r="AL105" s="24" t="str">
        <f t="shared" si="79"/>
        <v>nie</v>
      </c>
      <c r="AM105" s="24">
        <f t="shared" si="80"/>
        <v>2</v>
      </c>
      <c r="AN105" s="24">
        <f t="shared" si="81"/>
        <v>125.92771183120384</v>
      </c>
      <c r="AO105" s="24">
        <f t="shared" si="82"/>
        <v>0</v>
      </c>
      <c r="AP105" s="25">
        <f t="shared" si="83"/>
        <v>0.04</v>
      </c>
      <c r="AQ105" s="24">
        <f t="shared" si="84"/>
        <v>0</v>
      </c>
      <c r="AR105" s="24">
        <f t="shared" si="85"/>
        <v>125.92771183120384</v>
      </c>
      <c r="AT105" s="62"/>
    </row>
    <row r="106" spans="1:46">
      <c r="A106" s="162"/>
      <c r="B106" s="46">
        <f t="shared" si="66"/>
        <v>78</v>
      </c>
      <c r="C106" s="24">
        <f t="shared" si="86"/>
        <v>137.63268925895957</v>
      </c>
      <c r="D106" s="24">
        <f t="shared" si="67"/>
        <v>126.28360596835535</v>
      </c>
      <c r="E106" s="134">
        <f t="shared" si="87"/>
        <v>11.349083290604227</v>
      </c>
      <c r="F106" s="24">
        <f t="shared" si="68"/>
        <v>123.40682115322365</v>
      </c>
      <c r="G106" s="24">
        <f t="shared" si="69"/>
        <v>119.13728481738274</v>
      </c>
      <c r="I106" s="2"/>
      <c r="J106" s="21">
        <f t="shared" si="88"/>
        <v>78</v>
      </c>
      <c r="K106" s="23">
        <f t="shared" si="89"/>
        <v>1</v>
      </c>
      <c r="L106" s="24">
        <f t="shared" si="90"/>
        <v>99.9</v>
      </c>
      <c r="M106" s="24">
        <f t="shared" si="99"/>
        <v>100</v>
      </c>
      <c r="N106" s="24">
        <f t="shared" si="91"/>
        <v>100</v>
      </c>
      <c r="O106" s="25">
        <f t="shared" si="101"/>
        <v>6.4000000000000001E-2</v>
      </c>
      <c r="P106" s="24">
        <f t="shared" si="70"/>
        <v>103.2</v>
      </c>
      <c r="Q106" s="24" t="str">
        <f t="shared" si="71"/>
        <v>nie</v>
      </c>
      <c r="R106" s="24">
        <f t="shared" si="72"/>
        <v>0.7</v>
      </c>
      <c r="S106" s="24">
        <f t="shared" ref="S106:S169" si="104">P106-R106
-(P106-M106-R106)*podatek_Belki</f>
        <v>102.02500000000001</v>
      </c>
      <c r="T106" s="24">
        <f t="shared" si="102"/>
        <v>0</v>
      </c>
      <c r="U106" s="25">
        <f t="shared" si="73"/>
        <v>0.04</v>
      </c>
      <c r="V106" s="24">
        <f t="shared" si="74"/>
        <v>35.607689258959567</v>
      </c>
      <c r="W106" s="24">
        <f t="shared" si="75"/>
        <v>137.63268925895957</v>
      </c>
      <c r="X106" s="3"/>
      <c r="Y106" s="24">
        <f t="shared" si="76"/>
        <v>119.13728481738274</v>
      </c>
      <c r="Z106" s="3"/>
      <c r="AA106" s="61">
        <f t="shared" si="100"/>
        <v>47727</v>
      </c>
      <c r="AB106" s="62"/>
      <c r="AC106" s="62">
        <f t="shared" si="93"/>
        <v>47756</v>
      </c>
      <c r="AD106" s="21">
        <f t="shared" si="94"/>
        <v>78</v>
      </c>
      <c r="AE106" s="28">
        <f t="shared" si="103"/>
        <v>2.5000000000000001E-2</v>
      </c>
      <c r="AF106" s="23">
        <f t="shared" si="95"/>
        <v>1</v>
      </c>
      <c r="AG106" s="24">
        <f t="shared" si="96"/>
        <v>100</v>
      </c>
      <c r="AH106" s="24">
        <f t="shared" si="97"/>
        <v>100</v>
      </c>
      <c r="AI106" s="24">
        <f t="shared" si="98"/>
        <v>131.81264338944001</v>
      </c>
      <c r="AJ106" s="28">
        <f t="shared" si="77"/>
        <v>0.04</v>
      </c>
      <c r="AK106" s="24">
        <f t="shared" si="78"/>
        <v>134.44889625722882</v>
      </c>
      <c r="AL106" s="24" t="str">
        <f t="shared" si="79"/>
        <v>nie</v>
      </c>
      <c r="AM106" s="24">
        <f t="shared" si="80"/>
        <v>2</v>
      </c>
      <c r="AN106" s="24">
        <f t="shared" si="81"/>
        <v>126.28360596835535</v>
      </c>
      <c r="AO106" s="24">
        <f t="shared" si="82"/>
        <v>0</v>
      </c>
      <c r="AP106" s="25">
        <f t="shared" si="83"/>
        <v>0.04</v>
      </c>
      <c r="AQ106" s="24">
        <f t="shared" si="84"/>
        <v>0</v>
      </c>
      <c r="AR106" s="24">
        <f t="shared" si="85"/>
        <v>126.28360596835535</v>
      </c>
      <c r="AT106" s="62"/>
    </row>
    <row r="107" spans="1:46">
      <c r="A107" s="162"/>
      <c r="B107" s="46">
        <f t="shared" si="66"/>
        <v>79</v>
      </c>
      <c r="C107" s="24">
        <f t="shared" si="86"/>
        <v>138.16083001995878</v>
      </c>
      <c r="D107" s="24">
        <f t="shared" si="67"/>
        <v>126.63950010550684</v>
      </c>
      <c r="E107" s="134">
        <f t="shared" si="87"/>
        <v>11.52132991445194</v>
      </c>
      <c r="F107" s="24">
        <f t="shared" si="68"/>
        <v>123.74001957033734</v>
      </c>
      <c r="G107" s="24">
        <f t="shared" si="69"/>
        <v>119.38242326350905</v>
      </c>
      <c r="I107" s="2"/>
      <c r="J107" s="21">
        <f t="shared" si="88"/>
        <v>79</v>
      </c>
      <c r="K107" s="23">
        <f t="shared" si="89"/>
        <v>1</v>
      </c>
      <c r="L107" s="24">
        <f t="shared" si="90"/>
        <v>99.9</v>
      </c>
      <c r="M107" s="24">
        <f t="shared" si="99"/>
        <v>100</v>
      </c>
      <c r="N107" s="24">
        <f t="shared" si="91"/>
        <v>100</v>
      </c>
      <c r="O107" s="25">
        <f t="shared" si="101"/>
        <v>6.4000000000000001E-2</v>
      </c>
      <c r="P107" s="24">
        <f t="shared" si="70"/>
        <v>103.73333333333335</v>
      </c>
      <c r="Q107" s="24" t="str">
        <f t="shared" si="71"/>
        <v>nie</v>
      </c>
      <c r="R107" s="24">
        <f t="shared" si="72"/>
        <v>0.7</v>
      </c>
      <c r="S107" s="24">
        <f t="shared" si="104"/>
        <v>102.45700000000001</v>
      </c>
      <c r="T107" s="24">
        <f t="shared" si="102"/>
        <v>0</v>
      </c>
      <c r="U107" s="25">
        <f t="shared" si="73"/>
        <v>0.04</v>
      </c>
      <c r="V107" s="24">
        <f t="shared" si="74"/>
        <v>35.703830019958758</v>
      </c>
      <c r="W107" s="24">
        <f t="shared" si="75"/>
        <v>138.16083001995878</v>
      </c>
      <c r="X107" s="3"/>
      <c r="Y107" s="24">
        <f t="shared" si="76"/>
        <v>119.38242326350905</v>
      </c>
      <c r="Z107" s="3"/>
      <c r="AA107" s="61">
        <f t="shared" si="100"/>
        <v>47757</v>
      </c>
      <c r="AB107" s="62"/>
      <c r="AC107" s="62">
        <f t="shared" si="93"/>
        <v>47787</v>
      </c>
      <c r="AD107" s="21">
        <f t="shared" si="94"/>
        <v>79</v>
      </c>
      <c r="AE107" s="28">
        <f t="shared" si="103"/>
        <v>2.5000000000000001E-2</v>
      </c>
      <c r="AF107" s="23">
        <f t="shared" si="95"/>
        <v>1</v>
      </c>
      <c r="AG107" s="24">
        <f t="shared" si="96"/>
        <v>100</v>
      </c>
      <c r="AH107" s="24">
        <f t="shared" si="97"/>
        <v>100</v>
      </c>
      <c r="AI107" s="24">
        <f t="shared" si="98"/>
        <v>131.81264338944001</v>
      </c>
      <c r="AJ107" s="28">
        <f t="shared" si="77"/>
        <v>0.04</v>
      </c>
      <c r="AK107" s="24">
        <f t="shared" si="78"/>
        <v>134.88827173519363</v>
      </c>
      <c r="AL107" s="24" t="str">
        <f t="shared" si="79"/>
        <v>nie</v>
      </c>
      <c r="AM107" s="24">
        <f t="shared" si="80"/>
        <v>2</v>
      </c>
      <c r="AN107" s="24">
        <f t="shared" si="81"/>
        <v>126.63950010550684</v>
      </c>
      <c r="AO107" s="24">
        <f t="shared" si="82"/>
        <v>0</v>
      </c>
      <c r="AP107" s="25">
        <f t="shared" si="83"/>
        <v>0.04</v>
      </c>
      <c r="AQ107" s="24">
        <f t="shared" si="84"/>
        <v>0</v>
      </c>
      <c r="AR107" s="24">
        <f t="shared" si="85"/>
        <v>126.63950010550684</v>
      </c>
      <c r="AT107" s="62"/>
    </row>
    <row r="108" spans="1:46">
      <c r="A108" s="162"/>
      <c r="B108" s="46">
        <f t="shared" si="66"/>
        <v>80</v>
      </c>
      <c r="C108" s="24">
        <f t="shared" si="86"/>
        <v>138.68923036101265</v>
      </c>
      <c r="D108" s="24">
        <f t="shared" si="67"/>
        <v>126.99539424265831</v>
      </c>
      <c r="E108" s="134">
        <f t="shared" si="87"/>
        <v>11.693836118354341</v>
      </c>
      <c r="F108" s="24">
        <f t="shared" si="68"/>
        <v>124.07411762317724</v>
      </c>
      <c r="G108" s="24">
        <f t="shared" si="69"/>
        <v>119.62756170963534</v>
      </c>
      <c r="I108" s="2"/>
      <c r="J108" s="21">
        <f t="shared" si="88"/>
        <v>80</v>
      </c>
      <c r="K108" s="23">
        <f t="shared" si="89"/>
        <v>1</v>
      </c>
      <c r="L108" s="24">
        <f t="shared" si="90"/>
        <v>99.9</v>
      </c>
      <c r="M108" s="24">
        <f t="shared" si="99"/>
        <v>100</v>
      </c>
      <c r="N108" s="24">
        <f t="shared" si="91"/>
        <v>100</v>
      </c>
      <c r="O108" s="25">
        <f t="shared" si="101"/>
        <v>6.4000000000000001E-2</v>
      </c>
      <c r="P108" s="24">
        <f t="shared" si="70"/>
        <v>104.26666666666667</v>
      </c>
      <c r="Q108" s="24" t="str">
        <f t="shared" si="71"/>
        <v>nie</v>
      </c>
      <c r="R108" s="24">
        <f t="shared" si="72"/>
        <v>0.7</v>
      </c>
      <c r="S108" s="24">
        <f t="shared" si="104"/>
        <v>102.889</v>
      </c>
      <c r="T108" s="24">
        <f t="shared" si="102"/>
        <v>0</v>
      </c>
      <c r="U108" s="25">
        <f t="shared" si="73"/>
        <v>0.04</v>
      </c>
      <c r="V108" s="24">
        <f t="shared" si="74"/>
        <v>35.800230361012645</v>
      </c>
      <c r="W108" s="24">
        <f t="shared" si="75"/>
        <v>138.68923036101265</v>
      </c>
      <c r="X108" s="3"/>
      <c r="Y108" s="24">
        <f t="shared" si="76"/>
        <v>119.62756170963534</v>
      </c>
      <c r="Z108" s="3"/>
      <c r="AA108" s="61">
        <f t="shared" si="100"/>
        <v>47788</v>
      </c>
      <c r="AB108" s="62"/>
      <c r="AC108" s="62">
        <f t="shared" si="93"/>
        <v>47817</v>
      </c>
      <c r="AD108" s="21">
        <f t="shared" si="94"/>
        <v>80</v>
      </c>
      <c r="AE108" s="28">
        <f t="shared" si="103"/>
        <v>2.5000000000000001E-2</v>
      </c>
      <c r="AF108" s="23">
        <f t="shared" si="95"/>
        <v>1</v>
      </c>
      <c r="AG108" s="24">
        <f t="shared" si="96"/>
        <v>100</v>
      </c>
      <c r="AH108" s="24">
        <f t="shared" si="97"/>
        <v>100</v>
      </c>
      <c r="AI108" s="24">
        <f t="shared" si="98"/>
        <v>131.81264338944001</v>
      </c>
      <c r="AJ108" s="28">
        <f t="shared" si="77"/>
        <v>0.04</v>
      </c>
      <c r="AK108" s="24">
        <f t="shared" si="78"/>
        <v>135.3276472131584</v>
      </c>
      <c r="AL108" s="24" t="str">
        <f t="shared" si="79"/>
        <v>nie</v>
      </c>
      <c r="AM108" s="24">
        <f t="shared" si="80"/>
        <v>2</v>
      </c>
      <c r="AN108" s="24">
        <f t="shared" si="81"/>
        <v>126.99539424265831</v>
      </c>
      <c r="AO108" s="24">
        <f t="shared" si="82"/>
        <v>0</v>
      </c>
      <c r="AP108" s="25">
        <f t="shared" si="83"/>
        <v>0.04</v>
      </c>
      <c r="AQ108" s="24">
        <f t="shared" si="84"/>
        <v>0</v>
      </c>
      <c r="AR108" s="24">
        <f t="shared" si="85"/>
        <v>126.99539424265831</v>
      </c>
      <c r="AT108" s="62"/>
    </row>
    <row r="109" spans="1:46">
      <c r="A109" s="162"/>
      <c r="B109" s="46">
        <f t="shared" si="66"/>
        <v>81</v>
      </c>
      <c r="C109" s="24">
        <f t="shared" si="86"/>
        <v>139.2178909829874</v>
      </c>
      <c r="D109" s="24">
        <f t="shared" si="67"/>
        <v>127.35128837980979</v>
      </c>
      <c r="E109" s="134">
        <f t="shared" si="87"/>
        <v>11.866602603177611</v>
      </c>
      <c r="F109" s="24">
        <f t="shared" si="68"/>
        <v>124.40911774075981</v>
      </c>
      <c r="G109" s="24">
        <f t="shared" si="69"/>
        <v>119.87270015576166</v>
      </c>
      <c r="I109" s="2"/>
      <c r="J109" s="21">
        <f t="shared" si="88"/>
        <v>81</v>
      </c>
      <c r="K109" s="23">
        <f t="shared" si="89"/>
        <v>1</v>
      </c>
      <c r="L109" s="24">
        <f t="shared" si="90"/>
        <v>99.9</v>
      </c>
      <c r="M109" s="24">
        <f t="shared" si="99"/>
        <v>100</v>
      </c>
      <c r="N109" s="24">
        <f t="shared" si="91"/>
        <v>100</v>
      </c>
      <c r="O109" s="25">
        <f t="shared" si="101"/>
        <v>6.4000000000000001E-2</v>
      </c>
      <c r="P109" s="24">
        <f t="shared" si="70"/>
        <v>104.80000000000001</v>
      </c>
      <c r="Q109" s="24" t="str">
        <f t="shared" si="71"/>
        <v>nie</v>
      </c>
      <c r="R109" s="24">
        <f t="shared" si="72"/>
        <v>0.7</v>
      </c>
      <c r="S109" s="24">
        <f t="shared" si="104"/>
        <v>103.32100000000001</v>
      </c>
      <c r="T109" s="24">
        <f t="shared" si="102"/>
        <v>0</v>
      </c>
      <c r="U109" s="25">
        <f t="shared" si="73"/>
        <v>0.04</v>
      </c>
      <c r="V109" s="24">
        <f t="shared" si="74"/>
        <v>35.896890982987379</v>
      </c>
      <c r="W109" s="24">
        <f t="shared" si="75"/>
        <v>139.2178909829874</v>
      </c>
      <c r="X109" s="3"/>
      <c r="Y109" s="24">
        <f t="shared" si="76"/>
        <v>119.87270015576166</v>
      </c>
      <c r="Z109" s="3"/>
      <c r="AA109" s="61">
        <f t="shared" si="100"/>
        <v>47818</v>
      </c>
      <c r="AB109" s="62"/>
      <c r="AC109" s="62">
        <f t="shared" si="93"/>
        <v>47848</v>
      </c>
      <c r="AD109" s="21">
        <f t="shared" si="94"/>
        <v>81</v>
      </c>
      <c r="AE109" s="28">
        <f t="shared" si="103"/>
        <v>2.5000000000000001E-2</v>
      </c>
      <c r="AF109" s="23">
        <f t="shared" si="95"/>
        <v>1</v>
      </c>
      <c r="AG109" s="24">
        <f t="shared" si="96"/>
        <v>100</v>
      </c>
      <c r="AH109" s="24">
        <f t="shared" si="97"/>
        <v>100</v>
      </c>
      <c r="AI109" s="24">
        <f t="shared" si="98"/>
        <v>131.81264338944001</v>
      </c>
      <c r="AJ109" s="28">
        <f t="shared" si="77"/>
        <v>0.04</v>
      </c>
      <c r="AK109" s="24">
        <f t="shared" si="78"/>
        <v>135.7670226911232</v>
      </c>
      <c r="AL109" s="24" t="str">
        <f t="shared" si="79"/>
        <v>nie</v>
      </c>
      <c r="AM109" s="24">
        <f t="shared" si="80"/>
        <v>2</v>
      </c>
      <c r="AN109" s="24">
        <f t="shared" si="81"/>
        <v>127.35128837980979</v>
      </c>
      <c r="AO109" s="24">
        <f t="shared" si="82"/>
        <v>0</v>
      </c>
      <c r="AP109" s="25">
        <f t="shared" si="83"/>
        <v>0.04</v>
      </c>
      <c r="AQ109" s="24">
        <f t="shared" si="84"/>
        <v>0</v>
      </c>
      <c r="AR109" s="24">
        <f t="shared" si="85"/>
        <v>127.35128837980979</v>
      </c>
      <c r="AT109" s="62"/>
    </row>
    <row r="110" spans="1:46">
      <c r="A110" s="162"/>
      <c r="B110" s="46">
        <f t="shared" si="66"/>
        <v>82</v>
      </c>
      <c r="C110" s="24">
        <f t="shared" si="86"/>
        <v>139.74681258864143</v>
      </c>
      <c r="D110" s="24">
        <f t="shared" si="67"/>
        <v>127.70718251696131</v>
      </c>
      <c r="E110" s="134">
        <f t="shared" si="87"/>
        <v>12.039630071680122</v>
      </c>
      <c r="F110" s="24">
        <f t="shared" si="68"/>
        <v>124.74502235865985</v>
      </c>
      <c r="G110" s="24">
        <f t="shared" si="69"/>
        <v>120.11783860188794</v>
      </c>
      <c r="I110" s="2"/>
      <c r="J110" s="21">
        <f t="shared" si="88"/>
        <v>82</v>
      </c>
      <c r="K110" s="23">
        <f t="shared" si="89"/>
        <v>1</v>
      </c>
      <c r="L110" s="24">
        <f t="shared" si="90"/>
        <v>99.9</v>
      </c>
      <c r="M110" s="24">
        <f t="shared" si="99"/>
        <v>100</v>
      </c>
      <c r="N110" s="24">
        <f t="shared" si="91"/>
        <v>100</v>
      </c>
      <c r="O110" s="25">
        <f t="shared" si="101"/>
        <v>6.4000000000000001E-2</v>
      </c>
      <c r="P110" s="24">
        <f t="shared" si="70"/>
        <v>105.33333333333333</v>
      </c>
      <c r="Q110" s="24" t="str">
        <f t="shared" si="71"/>
        <v>nie</v>
      </c>
      <c r="R110" s="24">
        <f t="shared" si="72"/>
        <v>0.7</v>
      </c>
      <c r="S110" s="24">
        <f t="shared" si="104"/>
        <v>103.753</v>
      </c>
      <c r="T110" s="24">
        <f t="shared" si="102"/>
        <v>0</v>
      </c>
      <c r="U110" s="25">
        <f t="shared" si="73"/>
        <v>0.04</v>
      </c>
      <c r="V110" s="24">
        <f t="shared" si="74"/>
        <v>35.99381258864144</v>
      </c>
      <c r="W110" s="24">
        <f t="shared" si="75"/>
        <v>139.74681258864143</v>
      </c>
      <c r="X110" s="3"/>
      <c r="Y110" s="24">
        <f t="shared" si="76"/>
        <v>120.11783860188794</v>
      </c>
      <c r="Z110" s="3"/>
      <c r="AA110" s="61">
        <f t="shared" si="100"/>
        <v>47849</v>
      </c>
      <c r="AB110" s="62"/>
      <c r="AC110" s="62">
        <f t="shared" si="93"/>
        <v>47879</v>
      </c>
      <c r="AD110" s="21">
        <f t="shared" si="94"/>
        <v>82</v>
      </c>
      <c r="AE110" s="28">
        <f t="shared" si="103"/>
        <v>2.5000000000000001E-2</v>
      </c>
      <c r="AF110" s="23">
        <f t="shared" si="95"/>
        <v>1</v>
      </c>
      <c r="AG110" s="24">
        <f t="shared" si="96"/>
        <v>100</v>
      </c>
      <c r="AH110" s="24">
        <f t="shared" si="97"/>
        <v>100</v>
      </c>
      <c r="AI110" s="24">
        <f t="shared" si="98"/>
        <v>131.81264338944001</v>
      </c>
      <c r="AJ110" s="28">
        <f t="shared" si="77"/>
        <v>0.04</v>
      </c>
      <c r="AK110" s="24">
        <f t="shared" si="78"/>
        <v>136.20639816908803</v>
      </c>
      <c r="AL110" s="24" t="str">
        <f t="shared" si="79"/>
        <v>nie</v>
      </c>
      <c r="AM110" s="24">
        <f t="shared" si="80"/>
        <v>2</v>
      </c>
      <c r="AN110" s="24">
        <f t="shared" si="81"/>
        <v>127.70718251696131</v>
      </c>
      <c r="AO110" s="24">
        <f t="shared" si="82"/>
        <v>0</v>
      </c>
      <c r="AP110" s="25">
        <f t="shared" si="83"/>
        <v>0.04</v>
      </c>
      <c r="AQ110" s="24">
        <f t="shared" si="84"/>
        <v>0</v>
      </c>
      <c r="AR110" s="24">
        <f t="shared" si="85"/>
        <v>127.70718251696131</v>
      </c>
      <c r="AT110" s="62"/>
    </row>
    <row r="111" spans="1:46" ht="14.25" customHeight="1">
      <c r="A111" s="162"/>
      <c r="B111" s="46">
        <f t="shared" si="66"/>
        <v>83</v>
      </c>
      <c r="C111" s="24">
        <f t="shared" si="86"/>
        <v>140.27599588263075</v>
      </c>
      <c r="D111" s="24">
        <f t="shared" si="67"/>
        <v>128.06307665411276</v>
      </c>
      <c r="E111" s="134">
        <f t="shared" si="87"/>
        <v>12.21291922851799</v>
      </c>
      <c r="F111" s="24">
        <f t="shared" si="68"/>
        <v>125.08183391902823</v>
      </c>
      <c r="G111" s="24">
        <f t="shared" si="69"/>
        <v>120.36297704801426</v>
      </c>
      <c r="I111" s="2"/>
      <c r="J111" s="21">
        <f t="shared" si="88"/>
        <v>83</v>
      </c>
      <c r="K111" s="23">
        <f t="shared" si="89"/>
        <v>1</v>
      </c>
      <c r="L111" s="24">
        <f t="shared" si="90"/>
        <v>99.9</v>
      </c>
      <c r="M111" s="24">
        <f t="shared" si="99"/>
        <v>100</v>
      </c>
      <c r="N111" s="24">
        <f t="shared" si="91"/>
        <v>100</v>
      </c>
      <c r="O111" s="25">
        <f t="shared" si="101"/>
        <v>6.4000000000000001E-2</v>
      </c>
      <c r="P111" s="24">
        <f t="shared" si="70"/>
        <v>105.86666666666666</v>
      </c>
      <c r="Q111" s="24" t="str">
        <f t="shared" si="71"/>
        <v>nie</v>
      </c>
      <c r="R111" s="24">
        <f t="shared" si="72"/>
        <v>0.7</v>
      </c>
      <c r="S111" s="24">
        <f t="shared" si="104"/>
        <v>104.18499999999999</v>
      </c>
      <c r="T111" s="24">
        <f t="shared" si="102"/>
        <v>0</v>
      </c>
      <c r="U111" s="25">
        <f t="shared" si="73"/>
        <v>0.04</v>
      </c>
      <c r="V111" s="24">
        <f t="shared" si="74"/>
        <v>36.090995882630772</v>
      </c>
      <c r="W111" s="24">
        <f t="shared" si="75"/>
        <v>140.27599588263075</v>
      </c>
      <c r="X111" s="3"/>
      <c r="Y111" s="24">
        <f t="shared" si="76"/>
        <v>120.36297704801426</v>
      </c>
      <c r="Z111" s="3"/>
      <c r="AA111" s="61">
        <f t="shared" si="100"/>
        <v>47880</v>
      </c>
      <c r="AB111" s="62"/>
      <c r="AC111" s="62">
        <f t="shared" si="93"/>
        <v>47907</v>
      </c>
      <c r="AD111" s="21">
        <f t="shared" si="94"/>
        <v>83</v>
      </c>
      <c r="AE111" s="28">
        <f t="shared" si="103"/>
        <v>2.5000000000000001E-2</v>
      </c>
      <c r="AF111" s="23">
        <f t="shared" si="95"/>
        <v>1</v>
      </c>
      <c r="AG111" s="24">
        <f t="shared" si="96"/>
        <v>100</v>
      </c>
      <c r="AH111" s="24">
        <f t="shared" si="97"/>
        <v>100</v>
      </c>
      <c r="AI111" s="24">
        <f t="shared" si="98"/>
        <v>131.81264338944001</v>
      </c>
      <c r="AJ111" s="28">
        <f t="shared" si="77"/>
        <v>0.04</v>
      </c>
      <c r="AK111" s="24">
        <f t="shared" si="78"/>
        <v>136.64577364705281</v>
      </c>
      <c r="AL111" s="24" t="str">
        <f t="shared" si="79"/>
        <v>nie</v>
      </c>
      <c r="AM111" s="24">
        <f t="shared" si="80"/>
        <v>2</v>
      </c>
      <c r="AN111" s="24">
        <f t="shared" si="81"/>
        <v>128.06307665411276</v>
      </c>
      <c r="AO111" s="24">
        <f t="shared" si="82"/>
        <v>0</v>
      </c>
      <c r="AP111" s="25">
        <f t="shared" si="83"/>
        <v>0.04</v>
      </c>
      <c r="AQ111" s="24">
        <f t="shared" si="84"/>
        <v>0</v>
      </c>
      <c r="AR111" s="24">
        <f t="shared" si="85"/>
        <v>128.06307665411276</v>
      </c>
      <c r="AT111" s="62"/>
    </row>
    <row r="112" spans="1:46">
      <c r="A112" s="162"/>
      <c r="B112" s="46">
        <f t="shared" si="66"/>
        <v>84</v>
      </c>
      <c r="C112" s="24">
        <f t="shared" si="86"/>
        <v>140.80544157151388</v>
      </c>
      <c r="D112" s="24">
        <f t="shared" si="67"/>
        <v>128.41897079126426</v>
      </c>
      <c r="E112" s="134">
        <f t="shared" si="87"/>
        <v>12.386470780249624</v>
      </c>
      <c r="F112" s="24">
        <f t="shared" si="68"/>
        <v>125.41955487060959</v>
      </c>
      <c r="G112" s="24">
        <f t="shared" si="69"/>
        <v>120.60811549414055</v>
      </c>
      <c r="I112" s="2"/>
      <c r="J112" s="21">
        <f t="shared" si="88"/>
        <v>84</v>
      </c>
      <c r="K112" s="23">
        <f t="shared" si="89"/>
        <v>1</v>
      </c>
      <c r="L112" s="24">
        <f t="shared" si="90"/>
        <v>99.9</v>
      </c>
      <c r="M112" s="24">
        <f t="shared" si="99"/>
        <v>100</v>
      </c>
      <c r="N112" s="24">
        <f t="shared" si="91"/>
        <v>100</v>
      </c>
      <c r="O112" s="25">
        <f t="shared" si="101"/>
        <v>6.4000000000000001E-2</v>
      </c>
      <c r="P112" s="24">
        <f t="shared" si="70"/>
        <v>106.4</v>
      </c>
      <c r="Q112" s="24" t="str">
        <f t="shared" si="71"/>
        <v>nie</v>
      </c>
      <c r="R112" s="24">
        <f t="shared" si="72"/>
        <v>0.7</v>
      </c>
      <c r="S112" s="24">
        <f t="shared" si="104"/>
        <v>104.617</v>
      </c>
      <c r="T112" s="24">
        <f t="shared" si="102"/>
        <v>0</v>
      </c>
      <c r="U112" s="25">
        <f t="shared" si="73"/>
        <v>0.04</v>
      </c>
      <c r="V112" s="24">
        <f t="shared" si="74"/>
        <v>36.18844157151387</v>
      </c>
      <c r="W112" s="24">
        <f t="shared" si="75"/>
        <v>140.80544157151388</v>
      </c>
      <c r="X112" s="3"/>
      <c r="Y112" s="24">
        <f t="shared" si="76"/>
        <v>120.60811549414055</v>
      </c>
      <c r="Z112" s="3"/>
      <c r="AA112" s="61">
        <f t="shared" si="100"/>
        <v>47908</v>
      </c>
      <c r="AB112" s="62"/>
      <c r="AC112" s="62">
        <f t="shared" si="93"/>
        <v>47938</v>
      </c>
      <c r="AD112" s="21">
        <f t="shared" si="94"/>
        <v>84</v>
      </c>
      <c r="AE112" s="28">
        <f t="shared" si="103"/>
        <v>2.5000000000000001E-2</v>
      </c>
      <c r="AF112" s="23">
        <f t="shared" si="95"/>
        <v>1</v>
      </c>
      <c r="AG112" s="24">
        <f t="shared" si="96"/>
        <v>100</v>
      </c>
      <c r="AH112" s="24">
        <f t="shared" si="97"/>
        <v>100</v>
      </c>
      <c r="AI112" s="24">
        <f t="shared" si="98"/>
        <v>131.81264338944001</v>
      </c>
      <c r="AJ112" s="28">
        <f t="shared" si="77"/>
        <v>0.04</v>
      </c>
      <c r="AK112" s="24">
        <f t="shared" si="78"/>
        <v>137.08514912501761</v>
      </c>
      <c r="AL112" s="24" t="str">
        <f t="shared" si="79"/>
        <v>nie</v>
      </c>
      <c r="AM112" s="24">
        <f t="shared" si="80"/>
        <v>2</v>
      </c>
      <c r="AN112" s="24">
        <f t="shared" si="81"/>
        <v>128.41897079126426</v>
      </c>
      <c r="AO112" s="24">
        <f t="shared" si="82"/>
        <v>0</v>
      </c>
      <c r="AP112" s="25">
        <f t="shared" si="83"/>
        <v>0.04</v>
      </c>
      <c r="AQ112" s="24">
        <f t="shared" si="84"/>
        <v>0</v>
      </c>
      <c r="AR112" s="24">
        <f t="shared" si="85"/>
        <v>128.41897079126426</v>
      </c>
      <c r="AT112" s="62"/>
    </row>
    <row r="113" spans="1:46">
      <c r="A113" s="162"/>
      <c r="B113" s="46">
        <f t="shared" si="66"/>
        <v>85</v>
      </c>
      <c r="C113" s="24">
        <f t="shared" si="86"/>
        <v>141.36279836375695</v>
      </c>
      <c r="D113" s="24">
        <f t="shared" si="67"/>
        <v>128.78910069390182</v>
      </c>
      <c r="E113" s="134">
        <f t="shared" si="87"/>
        <v>12.573697669855136</v>
      </c>
      <c r="F113" s="24">
        <f t="shared" si="68"/>
        <v>125.75818766876023</v>
      </c>
      <c r="G113" s="24">
        <f t="shared" si="69"/>
        <v>120.85938240142002</v>
      </c>
      <c r="I113" s="2"/>
      <c r="J113" s="21">
        <f t="shared" si="88"/>
        <v>85</v>
      </c>
      <c r="K113" s="23">
        <f t="shared" si="89"/>
        <v>1</v>
      </c>
      <c r="L113" s="24">
        <f t="shared" si="90"/>
        <v>99.9</v>
      </c>
      <c r="M113" s="24">
        <f t="shared" si="99"/>
        <v>100</v>
      </c>
      <c r="N113" s="24">
        <f t="shared" si="91"/>
        <v>106.4</v>
      </c>
      <c r="O113" s="25">
        <f t="shared" si="101"/>
        <v>6.4000000000000001E-2</v>
      </c>
      <c r="P113" s="24">
        <f t="shared" si="70"/>
        <v>106.96746666666668</v>
      </c>
      <c r="Q113" s="24" t="str">
        <f t="shared" si="71"/>
        <v>nie</v>
      </c>
      <c r="R113" s="24">
        <f t="shared" si="72"/>
        <v>0.7</v>
      </c>
      <c r="S113" s="24">
        <f t="shared" si="104"/>
        <v>105.07664800000001</v>
      </c>
      <c r="T113" s="24">
        <f t="shared" si="102"/>
        <v>0</v>
      </c>
      <c r="U113" s="25">
        <f t="shared" si="73"/>
        <v>0.04</v>
      </c>
      <c r="V113" s="24">
        <f t="shared" si="74"/>
        <v>36.286150363756953</v>
      </c>
      <c r="W113" s="24">
        <f t="shared" si="75"/>
        <v>141.36279836375695</v>
      </c>
      <c r="X113" s="3"/>
      <c r="Y113" s="24">
        <f t="shared" si="76"/>
        <v>120.85938240142002</v>
      </c>
      <c r="Z113" s="3"/>
      <c r="AA113" s="61">
        <f t="shared" si="100"/>
        <v>47939</v>
      </c>
      <c r="AB113" s="62"/>
      <c r="AC113" s="62">
        <f t="shared" si="93"/>
        <v>47968</v>
      </c>
      <c r="AD113" s="21">
        <f t="shared" si="94"/>
        <v>85</v>
      </c>
      <c r="AE113" s="28">
        <f t="shared" si="103"/>
        <v>2.5000000000000001E-2</v>
      </c>
      <c r="AF113" s="23">
        <f t="shared" si="95"/>
        <v>1</v>
      </c>
      <c r="AG113" s="24">
        <f t="shared" si="96"/>
        <v>100</v>
      </c>
      <c r="AH113" s="24">
        <f t="shared" si="97"/>
        <v>100</v>
      </c>
      <c r="AI113" s="24">
        <f t="shared" si="98"/>
        <v>137.08514912501761</v>
      </c>
      <c r="AJ113" s="28">
        <f t="shared" si="77"/>
        <v>0.04</v>
      </c>
      <c r="AK113" s="24">
        <f t="shared" si="78"/>
        <v>137.54209962210101</v>
      </c>
      <c r="AL113" s="24" t="str">
        <f t="shared" si="79"/>
        <v>nie</v>
      </c>
      <c r="AM113" s="24">
        <f t="shared" si="80"/>
        <v>2</v>
      </c>
      <c r="AN113" s="24">
        <f t="shared" si="81"/>
        <v>128.78910069390182</v>
      </c>
      <c r="AO113" s="24">
        <f t="shared" si="82"/>
        <v>0</v>
      </c>
      <c r="AP113" s="25">
        <f t="shared" si="83"/>
        <v>0.04</v>
      </c>
      <c r="AQ113" s="24">
        <f t="shared" si="84"/>
        <v>0</v>
      </c>
      <c r="AR113" s="24">
        <f t="shared" si="85"/>
        <v>128.78910069390182</v>
      </c>
      <c r="AT113" s="62"/>
    </row>
    <row r="114" spans="1:46">
      <c r="A114" s="162"/>
      <c r="B114" s="46">
        <f t="shared" si="66"/>
        <v>86</v>
      </c>
      <c r="C114" s="24">
        <f t="shared" si="86"/>
        <v>141.9204189697391</v>
      </c>
      <c r="D114" s="24">
        <f t="shared" si="67"/>
        <v>129.15923059653935</v>
      </c>
      <c r="E114" s="134">
        <f t="shared" si="87"/>
        <v>12.761188373199758</v>
      </c>
      <c r="F114" s="24">
        <f t="shared" si="68"/>
        <v>126.09773477546587</v>
      </c>
      <c r="G114" s="24">
        <f t="shared" si="69"/>
        <v>121.11064930869946</v>
      </c>
      <c r="I114" s="2"/>
      <c r="J114" s="21">
        <f t="shared" si="88"/>
        <v>86</v>
      </c>
      <c r="K114" s="23">
        <f t="shared" si="89"/>
        <v>1</v>
      </c>
      <c r="L114" s="24">
        <f t="shared" si="90"/>
        <v>99.9</v>
      </c>
      <c r="M114" s="24">
        <f t="shared" si="99"/>
        <v>100</v>
      </c>
      <c r="N114" s="24">
        <f t="shared" si="91"/>
        <v>106.4</v>
      </c>
      <c r="O114" s="25">
        <f t="shared" si="101"/>
        <v>6.4000000000000001E-2</v>
      </c>
      <c r="P114" s="24">
        <f t="shared" si="70"/>
        <v>107.53493333333333</v>
      </c>
      <c r="Q114" s="24" t="str">
        <f t="shared" si="71"/>
        <v>nie</v>
      </c>
      <c r="R114" s="24">
        <f t="shared" si="72"/>
        <v>0.7</v>
      </c>
      <c r="S114" s="24">
        <f t="shared" si="104"/>
        <v>105.53629599999999</v>
      </c>
      <c r="T114" s="24">
        <f t="shared" si="102"/>
        <v>0</v>
      </c>
      <c r="U114" s="25">
        <f t="shared" si="73"/>
        <v>0.04</v>
      </c>
      <c r="V114" s="24">
        <f t="shared" si="74"/>
        <v>36.384122969739096</v>
      </c>
      <c r="W114" s="24">
        <f t="shared" si="75"/>
        <v>141.9204189697391</v>
      </c>
      <c r="X114" s="3"/>
      <c r="Y114" s="24">
        <f t="shared" si="76"/>
        <v>121.11064930869946</v>
      </c>
      <c r="Z114" s="3"/>
      <c r="AA114" s="61">
        <f t="shared" si="100"/>
        <v>47969</v>
      </c>
      <c r="AB114" s="62"/>
      <c r="AC114" s="62">
        <f t="shared" si="93"/>
        <v>47999</v>
      </c>
      <c r="AD114" s="21">
        <f t="shared" si="94"/>
        <v>86</v>
      </c>
      <c r="AE114" s="28">
        <f t="shared" si="103"/>
        <v>2.5000000000000001E-2</v>
      </c>
      <c r="AF114" s="23">
        <f t="shared" si="95"/>
        <v>1</v>
      </c>
      <c r="AG114" s="24">
        <f t="shared" si="96"/>
        <v>100</v>
      </c>
      <c r="AH114" s="24">
        <f t="shared" si="97"/>
        <v>100</v>
      </c>
      <c r="AI114" s="24">
        <f t="shared" si="98"/>
        <v>137.08514912501761</v>
      </c>
      <c r="AJ114" s="28">
        <f t="shared" si="77"/>
        <v>0.04</v>
      </c>
      <c r="AK114" s="24">
        <f t="shared" si="78"/>
        <v>137.99905011918437</v>
      </c>
      <c r="AL114" s="24" t="str">
        <f t="shared" si="79"/>
        <v>nie</v>
      </c>
      <c r="AM114" s="24">
        <f t="shared" si="80"/>
        <v>2</v>
      </c>
      <c r="AN114" s="24">
        <f t="shared" si="81"/>
        <v>129.15923059653935</v>
      </c>
      <c r="AO114" s="24">
        <f t="shared" si="82"/>
        <v>0</v>
      </c>
      <c r="AP114" s="25">
        <f t="shared" si="83"/>
        <v>0.04</v>
      </c>
      <c r="AQ114" s="24">
        <f t="shared" si="84"/>
        <v>0</v>
      </c>
      <c r="AR114" s="24">
        <f t="shared" si="85"/>
        <v>129.15923059653935</v>
      </c>
      <c r="AT114" s="62"/>
    </row>
    <row r="115" spans="1:46">
      <c r="A115" s="162"/>
      <c r="B115" s="46">
        <f t="shared" si="66"/>
        <v>87</v>
      </c>
      <c r="C115" s="24">
        <f t="shared" si="86"/>
        <v>142.47830410175737</v>
      </c>
      <c r="D115" s="24">
        <f t="shared" si="67"/>
        <v>129.5293604991769</v>
      </c>
      <c r="E115" s="134">
        <f t="shared" si="87"/>
        <v>12.948943602580471</v>
      </c>
      <c r="F115" s="24">
        <f t="shared" si="68"/>
        <v>126.43819865935961</v>
      </c>
      <c r="G115" s="24">
        <f t="shared" si="69"/>
        <v>121.36191621597894</v>
      </c>
      <c r="I115" s="2"/>
      <c r="J115" s="21">
        <f t="shared" si="88"/>
        <v>87</v>
      </c>
      <c r="K115" s="23">
        <f t="shared" si="89"/>
        <v>1</v>
      </c>
      <c r="L115" s="24">
        <f t="shared" si="90"/>
        <v>99.9</v>
      </c>
      <c r="M115" s="24">
        <f t="shared" si="99"/>
        <v>100</v>
      </c>
      <c r="N115" s="24">
        <f t="shared" si="91"/>
        <v>106.4</v>
      </c>
      <c r="O115" s="25">
        <f t="shared" si="101"/>
        <v>6.4000000000000001E-2</v>
      </c>
      <c r="P115" s="24">
        <f t="shared" si="70"/>
        <v>108.1024</v>
      </c>
      <c r="Q115" s="24" t="str">
        <f t="shared" si="71"/>
        <v>nie</v>
      </c>
      <c r="R115" s="24">
        <f t="shared" si="72"/>
        <v>0.7</v>
      </c>
      <c r="S115" s="24">
        <f t="shared" si="104"/>
        <v>105.99594399999999</v>
      </c>
      <c r="T115" s="24">
        <f t="shared" si="102"/>
        <v>0</v>
      </c>
      <c r="U115" s="25">
        <f t="shared" si="73"/>
        <v>0.04</v>
      </c>
      <c r="V115" s="24">
        <f t="shared" si="74"/>
        <v>36.482360101757386</v>
      </c>
      <c r="W115" s="24">
        <f t="shared" si="75"/>
        <v>142.47830410175737</v>
      </c>
      <c r="X115" s="3"/>
      <c r="Y115" s="24">
        <f t="shared" si="76"/>
        <v>121.36191621597894</v>
      </c>
      <c r="Z115" s="3"/>
      <c r="AA115" s="61">
        <f t="shared" si="100"/>
        <v>48000</v>
      </c>
      <c r="AB115" s="62"/>
      <c r="AC115" s="62">
        <f t="shared" si="93"/>
        <v>48029</v>
      </c>
      <c r="AD115" s="21">
        <f t="shared" si="94"/>
        <v>87</v>
      </c>
      <c r="AE115" s="28">
        <f t="shared" si="103"/>
        <v>2.5000000000000001E-2</v>
      </c>
      <c r="AF115" s="23">
        <f t="shared" si="95"/>
        <v>1</v>
      </c>
      <c r="AG115" s="24">
        <f t="shared" si="96"/>
        <v>100</v>
      </c>
      <c r="AH115" s="24">
        <f t="shared" si="97"/>
        <v>100</v>
      </c>
      <c r="AI115" s="24">
        <f t="shared" si="98"/>
        <v>137.08514912501761</v>
      </c>
      <c r="AJ115" s="28">
        <f t="shared" si="77"/>
        <v>0.04</v>
      </c>
      <c r="AK115" s="24">
        <f t="shared" si="78"/>
        <v>138.45600061626777</v>
      </c>
      <c r="AL115" s="24" t="str">
        <f t="shared" si="79"/>
        <v>nie</v>
      </c>
      <c r="AM115" s="24">
        <f t="shared" si="80"/>
        <v>2</v>
      </c>
      <c r="AN115" s="24">
        <f t="shared" si="81"/>
        <v>129.5293604991769</v>
      </c>
      <c r="AO115" s="24">
        <f t="shared" si="82"/>
        <v>0</v>
      </c>
      <c r="AP115" s="25">
        <f t="shared" si="83"/>
        <v>0.04</v>
      </c>
      <c r="AQ115" s="24">
        <f t="shared" si="84"/>
        <v>0</v>
      </c>
      <c r="AR115" s="24">
        <f t="shared" si="85"/>
        <v>129.5293604991769</v>
      </c>
      <c r="AT115" s="62"/>
    </row>
    <row r="116" spans="1:46">
      <c r="A116" s="162"/>
      <c r="B116" s="46">
        <f t="shared" si="66"/>
        <v>88</v>
      </c>
      <c r="C116" s="24">
        <f t="shared" si="86"/>
        <v>143.03645447403215</v>
      </c>
      <c r="D116" s="24">
        <f t="shared" si="67"/>
        <v>129.89949040181446</v>
      </c>
      <c r="E116" s="134">
        <f t="shared" si="87"/>
        <v>13.136964072217694</v>
      </c>
      <c r="F116" s="24">
        <f t="shared" si="68"/>
        <v>126.77958179573987</v>
      </c>
      <c r="G116" s="24">
        <f t="shared" si="69"/>
        <v>121.61318312325838</v>
      </c>
      <c r="I116" s="2"/>
      <c r="J116" s="21">
        <f t="shared" si="88"/>
        <v>88</v>
      </c>
      <c r="K116" s="23">
        <f t="shared" si="89"/>
        <v>1</v>
      </c>
      <c r="L116" s="24">
        <f t="shared" si="90"/>
        <v>99.9</v>
      </c>
      <c r="M116" s="24">
        <f t="shared" si="99"/>
        <v>100</v>
      </c>
      <c r="N116" s="24">
        <f t="shared" si="91"/>
        <v>106.4</v>
      </c>
      <c r="O116" s="25">
        <f t="shared" si="101"/>
        <v>6.4000000000000001E-2</v>
      </c>
      <c r="P116" s="24">
        <f t="shared" si="70"/>
        <v>108.66986666666668</v>
      </c>
      <c r="Q116" s="24" t="str">
        <f t="shared" si="71"/>
        <v>nie</v>
      </c>
      <c r="R116" s="24">
        <f t="shared" si="72"/>
        <v>0.7</v>
      </c>
      <c r="S116" s="24">
        <f t="shared" si="104"/>
        <v>106.45559200000001</v>
      </c>
      <c r="T116" s="24">
        <f t="shared" si="102"/>
        <v>0</v>
      </c>
      <c r="U116" s="25">
        <f t="shared" si="73"/>
        <v>0.04</v>
      </c>
      <c r="V116" s="24">
        <f t="shared" si="74"/>
        <v>36.580862474032131</v>
      </c>
      <c r="W116" s="24">
        <f t="shared" si="75"/>
        <v>143.03645447403215</v>
      </c>
      <c r="X116" s="3"/>
      <c r="Y116" s="24">
        <f t="shared" si="76"/>
        <v>121.61318312325838</v>
      </c>
      <c r="Z116" s="3"/>
      <c r="AA116" s="61">
        <f t="shared" si="100"/>
        <v>48030</v>
      </c>
      <c r="AB116" s="62"/>
      <c r="AC116" s="62">
        <f t="shared" si="93"/>
        <v>48060</v>
      </c>
      <c r="AD116" s="21">
        <f t="shared" si="94"/>
        <v>88</v>
      </c>
      <c r="AE116" s="28">
        <f t="shared" si="103"/>
        <v>2.5000000000000001E-2</v>
      </c>
      <c r="AF116" s="23">
        <f t="shared" si="95"/>
        <v>1</v>
      </c>
      <c r="AG116" s="24">
        <f t="shared" si="96"/>
        <v>100</v>
      </c>
      <c r="AH116" s="24">
        <f t="shared" si="97"/>
        <v>100</v>
      </c>
      <c r="AI116" s="24">
        <f t="shared" si="98"/>
        <v>137.08514912501761</v>
      </c>
      <c r="AJ116" s="28">
        <f t="shared" si="77"/>
        <v>0.04</v>
      </c>
      <c r="AK116" s="24">
        <f t="shared" si="78"/>
        <v>138.9129511133512</v>
      </c>
      <c r="AL116" s="24" t="str">
        <f t="shared" si="79"/>
        <v>nie</v>
      </c>
      <c r="AM116" s="24">
        <f t="shared" si="80"/>
        <v>2</v>
      </c>
      <c r="AN116" s="24">
        <f t="shared" si="81"/>
        <v>129.89949040181446</v>
      </c>
      <c r="AO116" s="24">
        <f t="shared" si="82"/>
        <v>0</v>
      </c>
      <c r="AP116" s="25">
        <f t="shared" si="83"/>
        <v>0.04</v>
      </c>
      <c r="AQ116" s="24">
        <f t="shared" si="84"/>
        <v>0</v>
      </c>
      <c r="AR116" s="24">
        <f t="shared" si="85"/>
        <v>129.89949040181446</v>
      </c>
      <c r="AT116" s="62"/>
    </row>
    <row r="117" spans="1:46">
      <c r="A117" s="162"/>
      <c r="B117" s="46">
        <f t="shared" si="66"/>
        <v>89</v>
      </c>
      <c r="C117" s="24">
        <f t="shared" si="86"/>
        <v>143.59487080271202</v>
      </c>
      <c r="D117" s="24">
        <f t="shared" si="67"/>
        <v>130.26962030445199</v>
      </c>
      <c r="E117" s="134">
        <f t="shared" si="87"/>
        <v>13.325250498260033</v>
      </c>
      <c r="F117" s="24">
        <f t="shared" si="68"/>
        <v>127.12188666658837</v>
      </c>
      <c r="G117" s="24">
        <f t="shared" si="69"/>
        <v>121.86445003053785</v>
      </c>
      <c r="I117" s="2"/>
      <c r="J117" s="21">
        <f t="shared" si="88"/>
        <v>89</v>
      </c>
      <c r="K117" s="23">
        <f t="shared" si="89"/>
        <v>1</v>
      </c>
      <c r="L117" s="24">
        <f t="shared" si="90"/>
        <v>99.9</v>
      </c>
      <c r="M117" s="24">
        <f t="shared" si="99"/>
        <v>100</v>
      </c>
      <c r="N117" s="24">
        <f t="shared" si="91"/>
        <v>106.4</v>
      </c>
      <c r="O117" s="25">
        <f t="shared" si="101"/>
        <v>6.4000000000000001E-2</v>
      </c>
      <c r="P117" s="24">
        <f t="shared" si="70"/>
        <v>109.23733333333334</v>
      </c>
      <c r="Q117" s="24" t="str">
        <f t="shared" si="71"/>
        <v>nie</v>
      </c>
      <c r="R117" s="24">
        <f t="shared" si="72"/>
        <v>0.7</v>
      </c>
      <c r="S117" s="24">
        <f t="shared" si="104"/>
        <v>106.91524</v>
      </c>
      <c r="T117" s="24">
        <f t="shared" si="102"/>
        <v>0</v>
      </c>
      <c r="U117" s="25">
        <f t="shared" si="73"/>
        <v>0.04</v>
      </c>
      <c r="V117" s="24">
        <f t="shared" si="74"/>
        <v>36.679630802712012</v>
      </c>
      <c r="W117" s="24">
        <f t="shared" si="75"/>
        <v>143.59487080271202</v>
      </c>
      <c r="X117" s="3"/>
      <c r="Y117" s="24">
        <f t="shared" si="76"/>
        <v>121.86445003053785</v>
      </c>
      <c r="Z117" s="3"/>
      <c r="AA117" s="61">
        <f t="shared" si="100"/>
        <v>48061</v>
      </c>
      <c r="AB117" s="62"/>
      <c r="AC117" s="62">
        <f t="shared" si="93"/>
        <v>48091</v>
      </c>
      <c r="AD117" s="21">
        <f t="shared" si="94"/>
        <v>89</v>
      </c>
      <c r="AE117" s="28">
        <f t="shared" si="103"/>
        <v>2.5000000000000001E-2</v>
      </c>
      <c r="AF117" s="23">
        <f t="shared" si="95"/>
        <v>1</v>
      </c>
      <c r="AG117" s="24">
        <f t="shared" si="96"/>
        <v>100</v>
      </c>
      <c r="AH117" s="24">
        <f t="shared" si="97"/>
        <v>100</v>
      </c>
      <c r="AI117" s="24">
        <f t="shared" si="98"/>
        <v>137.08514912501761</v>
      </c>
      <c r="AJ117" s="28">
        <f t="shared" si="77"/>
        <v>0.04</v>
      </c>
      <c r="AK117" s="24">
        <f t="shared" si="78"/>
        <v>139.36990161043457</v>
      </c>
      <c r="AL117" s="24" t="str">
        <f t="shared" si="79"/>
        <v>nie</v>
      </c>
      <c r="AM117" s="24">
        <f t="shared" si="80"/>
        <v>2</v>
      </c>
      <c r="AN117" s="24">
        <f t="shared" si="81"/>
        <v>130.26962030445199</v>
      </c>
      <c r="AO117" s="24">
        <f t="shared" si="82"/>
        <v>0</v>
      </c>
      <c r="AP117" s="25">
        <f t="shared" si="83"/>
        <v>0.04</v>
      </c>
      <c r="AQ117" s="24">
        <f t="shared" si="84"/>
        <v>0</v>
      </c>
      <c r="AR117" s="24">
        <f t="shared" si="85"/>
        <v>130.26962030445199</v>
      </c>
      <c r="AT117" s="62"/>
    </row>
    <row r="118" spans="1:46">
      <c r="A118" s="162"/>
      <c r="B118" s="46">
        <f t="shared" si="66"/>
        <v>90</v>
      </c>
      <c r="C118" s="24">
        <f t="shared" si="86"/>
        <v>144.15355380587934</v>
      </c>
      <c r="D118" s="24">
        <f t="shared" si="67"/>
        <v>130.63975020708955</v>
      </c>
      <c r="E118" s="134">
        <f t="shared" si="87"/>
        <v>13.513803598789792</v>
      </c>
      <c r="F118" s="24">
        <f t="shared" si="68"/>
        <v>127.46511576058815</v>
      </c>
      <c r="G118" s="24">
        <f t="shared" si="69"/>
        <v>122.1157169378173</v>
      </c>
      <c r="I118" s="2"/>
      <c r="J118" s="21">
        <f t="shared" si="88"/>
        <v>90</v>
      </c>
      <c r="K118" s="23">
        <f t="shared" si="89"/>
        <v>1</v>
      </c>
      <c r="L118" s="24">
        <f t="shared" si="90"/>
        <v>99.9</v>
      </c>
      <c r="M118" s="24">
        <f t="shared" si="99"/>
        <v>100</v>
      </c>
      <c r="N118" s="24">
        <f t="shared" si="91"/>
        <v>106.4</v>
      </c>
      <c r="O118" s="25">
        <f t="shared" si="101"/>
        <v>6.4000000000000001E-2</v>
      </c>
      <c r="P118" s="24">
        <f t="shared" si="70"/>
        <v>109.80480000000001</v>
      </c>
      <c r="Q118" s="24" t="str">
        <f t="shared" si="71"/>
        <v>nie</v>
      </c>
      <c r="R118" s="24">
        <f t="shared" si="72"/>
        <v>0.7</v>
      </c>
      <c r="S118" s="24">
        <f t="shared" si="104"/>
        <v>107.37488800000001</v>
      </c>
      <c r="T118" s="24">
        <f t="shared" si="102"/>
        <v>0</v>
      </c>
      <c r="U118" s="25">
        <f t="shared" si="73"/>
        <v>0.04</v>
      </c>
      <c r="V118" s="24">
        <f t="shared" si="74"/>
        <v>36.778665805879335</v>
      </c>
      <c r="W118" s="24">
        <f t="shared" si="75"/>
        <v>144.15355380587934</v>
      </c>
      <c r="X118" s="3"/>
      <c r="Y118" s="24">
        <f t="shared" si="76"/>
        <v>122.1157169378173</v>
      </c>
      <c r="Z118" s="3"/>
      <c r="AA118" s="61">
        <f t="shared" si="100"/>
        <v>48092</v>
      </c>
      <c r="AB118" s="62"/>
      <c r="AC118" s="62">
        <f t="shared" si="93"/>
        <v>48121</v>
      </c>
      <c r="AD118" s="21">
        <f t="shared" si="94"/>
        <v>90</v>
      </c>
      <c r="AE118" s="28">
        <f t="shared" si="103"/>
        <v>2.5000000000000001E-2</v>
      </c>
      <c r="AF118" s="23">
        <f t="shared" si="95"/>
        <v>1</v>
      </c>
      <c r="AG118" s="24">
        <f t="shared" si="96"/>
        <v>100</v>
      </c>
      <c r="AH118" s="24">
        <f t="shared" si="97"/>
        <v>100</v>
      </c>
      <c r="AI118" s="24">
        <f t="shared" si="98"/>
        <v>137.08514912501761</v>
      </c>
      <c r="AJ118" s="28">
        <f t="shared" si="77"/>
        <v>0.04</v>
      </c>
      <c r="AK118" s="24">
        <f t="shared" si="78"/>
        <v>139.82685210751796</v>
      </c>
      <c r="AL118" s="24" t="str">
        <f t="shared" si="79"/>
        <v>nie</v>
      </c>
      <c r="AM118" s="24">
        <f t="shared" si="80"/>
        <v>2</v>
      </c>
      <c r="AN118" s="24">
        <f t="shared" si="81"/>
        <v>130.63975020708955</v>
      </c>
      <c r="AO118" s="24">
        <f t="shared" si="82"/>
        <v>0</v>
      </c>
      <c r="AP118" s="25">
        <f t="shared" si="83"/>
        <v>0.04</v>
      </c>
      <c r="AQ118" s="24">
        <f t="shared" si="84"/>
        <v>0</v>
      </c>
      <c r="AR118" s="24">
        <f t="shared" si="85"/>
        <v>130.63975020708955</v>
      </c>
      <c r="AT118" s="62"/>
    </row>
    <row r="119" spans="1:46">
      <c r="A119" s="162"/>
      <c r="B119" s="46">
        <f t="shared" si="66"/>
        <v>91</v>
      </c>
      <c r="C119" s="24">
        <f t="shared" si="86"/>
        <v>144.71250420355523</v>
      </c>
      <c r="D119" s="24">
        <f t="shared" si="67"/>
        <v>131.00988010972711</v>
      </c>
      <c r="E119" s="134">
        <f t="shared" si="87"/>
        <v>13.702624093828121</v>
      </c>
      <c r="F119" s="24">
        <f t="shared" si="68"/>
        <v>127.80927157314173</v>
      </c>
      <c r="G119" s="24">
        <f t="shared" si="69"/>
        <v>122.36698384509677</v>
      </c>
      <c r="I119" s="2"/>
      <c r="J119" s="21">
        <f t="shared" si="88"/>
        <v>91</v>
      </c>
      <c r="K119" s="23">
        <f t="shared" si="89"/>
        <v>1</v>
      </c>
      <c r="L119" s="24">
        <f t="shared" si="90"/>
        <v>99.9</v>
      </c>
      <c r="M119" s="24">
        <f t="shared" si="99"/>
        <v>100</v>
      </c>
      <c r="N119" s="24">
        <f t="shared" si="91"/>
        <v>106.4</v>
      </c>
      <c r="O119" s="25">
        <f t="shared" si="101"/>
        <v>6.4000000000000001E-2</v>
      </c>
      <c r="P119" s="24">
        <f t="shared" si="70"/>
        <v>110.37226666666669</v>
      </c>
      <c r="Q119" s="24" t="str">
        <f t="shared" si="71"/>
        <v>nie</v>
      </c>
      <c r="R119" s="24">
        <f t="shared" si="72"/>
        <v>0.7</v>
      </c>
      <c r="S119" s="24">
        <f t="shared" si="104"/>
        <v>107.83453600000001</v>
      </c>
      <c r="T119" s="24">
        <f t="shared" si="102"/>
        <v>0</v>
      </c>
      <c r="U119" s="25">
        <f t="shared" si="73"/>
        <v>0.04</v>
      </c>
      <c r="V119" s="24">
        <f t="shared" si="74"/>
        <v>36.877968203555206</v>
      </c>
      <c r="W119" s="24">
        <f t="shared" si="75"/>
        <v>144.71250420355523</v>
      </c>
      <c r="X119" s="3"/>
      <c r="Y119" s="24">
        <f t="shared" si="76"/>
        <v>122.36698384509677</v>
      </c>
      <c r="Z119" s="3"/>
      <c r="AA119" s="61">
        <f t="shared" si="100"/>
        <v>48122</v>
      </c>
      <c r="AB119" s="62"/>
      <c r="AC119" s="62">
        <f t="shared" si="93"/>
        <v>48152</v>
      </c>
      <c r="AD119" s="21">
        <f t="shared" si="94"/>
        <v>91</v>
      </c>
      <c r="AE119" s="28">
        <f t="shared" si="103"/>
        <v>2.5000000000000001E-2</v>
      </c>
      <c r="AF119" s="23">
        <f t="shared" si="95"/>
        <v>1</v>
      </c>
      <c r="AG119" s="24">
        <f t="shared" si="96"/>
        <v>100</v>
      </c>
      <c r="AH119" s="24">
        <f t="shared" si="97"/>
        <v>100</v>
      </c>
      <c r="AI119" s="24">
        <f t="shared" si="98"/>
        <v>137.08514912501761</v>
      </c>
      <c r="AJ119" s="28">
        <f t="shared" si="77"/>
        <v>0.04</v>
      </c>
      <c r="AK119" s="24">
        <f t="shared" si="78"/>
        <v>140.28380260460136</v>
      </c>
      <c r="AL119" s="24" t="str">
        <f t="shared" si="79"/>
        <v>nie</v>
      </c>
      <c r="AM119" s="24">
        <f t="shared" si="80"/>
        <v>2</v>
      </c>
      <c r="AN119" s="24">
        <f t="shared" si="81"/>
        <v>131.00988010972711</v>
      </c>
      <c r="AO119" s="24">
        <f t="shared" si="82"/>
        <v>0</v>
      </c>
      <c r="AP119" s="25">
        <f t="shared" si="83"/>
        <v>0.04</v>
      </c>
      <c r="AQ119" s="24">
        <f t="shared" si="84"/>
        <v>0</v>
      </c>
      <c r="AR119" s="24">
        <f t="shared" si="85"/>
        <v>131.00988010972711</v>
      </c>
      <c r="AT119" s="62"/>
    </row>
    <row r="120" spans="1:46">
      <c r="A120" s="162"/>
      <c r="B120" s="46">
        <f t="shared" si="66"/>
        <v>92</v>
      </c>
      <c r="C120" s="24">
        <f t="shared" si="86"/>
        <v>145.27172271770479</v>
      </c>
      <c r="D120" s="24">
        <f t="shared" si="67"/>
        <v>131.38001001236464</v>
      </c>
      <c r="E120" s="134">
        <f t="shared" si="87"/>
        <v>13.891712705340154</v>
      </c>
      <c r="F120" s="24">
        <f t="shared" si="68"/>
        <v>128.1543566063892</v>
      </c>
      <c r="G120" s="24">
        <f t="shared" si="69"/>
        <v>122.61825075237621</v>
      </c>
      <c r="I120" s="2"/>
      <c r="J120" s="21">
        <f t="shared" si="88"/>
        <v>92</v>
      </c>
      <c r="K120" s="23">
        <f t="shared" si="89"/>
        <v>1</v>
      </c>
      <c r="L120" s="24">
        <f t="shared" si="90"/>
        <v>99.9</v>
      </c>
      <c r="M120" s="24">
        <f t="shared" si="99"/>
        <v>100</v>
      </c>
      <c r="N120" s="24">
        <f t="shared" si="91"/>
        <v>106.4</v>
      </c>
      <c r="O120" s="25">
        <f t="shared" si="101"/>
        <v>6.4000000000000001E-2</v>
      </c>
      <c r="P120" s="24">
        <f t="shared" si="70"/>
        <v>110.93973333333334</v>
      </c>
      <c r="Q120" s="24" t="str">
        <f t="shared" si="71"/>
        <v>nie</v>
      </c>
      <c r="R120" s="24">
        <f t="shared" si="72"/>
        <v>0.7</v>
      </c>
      <c r="S120" s="24">
        <f t="shared" si="104"/>
        <v>108.294184</v>
      </c>
      <c r="T120" s="24">
        <f t="shared" si="102"/>
        <v>0</v>
      </c>
      <c r="U120" s="25">
        <f t="shared" si="73"/>
        <v>0.04</v>
      </c>
      <c r="V120" s="24">
        <f t="shared" si="74"/>
        <v>36.977538717704803</v>
      </c>
      <c r="W120" s="24">
        <f t="shared" si="75"/>
        <v>145.27172271770479</v>
      </c>
      <c r="X120" s="3"/>
      <c r="Y120" s="24">
        <f t="shared" si="76"/>
        <v>122.61825075237621</v>
      </c>
      <c r="Z120" s="3"/>
      <c r="AA120" s="61">
        <f t="shared" si="100"/>
        <v>48153</v>
      </c>
      <c r="AB120" s="62"/>
      <c r="AC120" s="62">
        <f t="shared" si="93"/>
        <v>48182</v>
      </c>
      <c r="AD120" s="21">
        <f t="shared" si="94"/>
        <v>92</v>
      </c>
      <c r="AE120" s="28">
        <f t="shared" si="103"/>
        <v>2.5000000000000001E-2</v>
      </c>
      <c r="AF120" s="23">
        <f t="shared" si="95"/>
        <v>1</v>
      </c>
      <c r="AG120" s="24">
        <f t="shared" si="96"/>
        <v>100</v>
      </c>
      <c r="AH120" s="24">
        <f t="shared" si="97"/>
        <v>100</v>
      </c>
      <c r="AI120" s="24">
        <f t="shared" si="98"/>
        <v>137.08514912501761</v>
      </c>
      <c r="AJ120" s="28">
        <f t="shared" si="77"/>
        <v>0.04</v>
      </c>
      <c r="AK120" s="24">
        <f t="shared" si="78"/>
        <v>140.74075310168473</v>
      </c>
      <c r="AL120" s="24" t="str">
        <f t="shared" si="79"/>
        <v>nie</v>
      </c>
      <c r="AM120" s="24">
        <f t="shared" si="80"/>
        <v>2</v>
      </c>
      <c r="AN120" s="24">
        <f t="shared" si="81"/>
        <v>131.38001001236464</v>
      </c>
      <c r="AO120" s="24">
        <f t="shared" si="82"/>
        <v>0</v>
      </c>
      <c r="AP120" s="25">
        <f t="shared" si="83"/>
        <v>0.04</v>
      </c>
      <c r="AQ120" s="24">
        <f t="shared" si="84"/>
        <v>0</v>
      </c>
      <c r="AR120" s="24">
        <f t="shared" si="85"/>
        <v>131.38001001236464</v>
      </c>
      <c r="AT120" s="62"/>
    </row>
    <row r="121" spans="1:46">
      <c r="A121" s="162"/>
      <c r="B121" s="46">
        <f t="shared" si="66"/>
        <v>93</v>
      </c>
      <c r="C121" s="24">
        <f t="shared" si="86"/>
        <v>145.83121007224261</v>
      </c>
      <c r="D121" s="24">
        <f t="shared" si="67"/>
        <v>131.75013991500219</v>
      </c>
      <c r="E121" s="134">
        <f t="shared" si="87"/>
        <v>14.081070157240418</v>
      </c>
      <c r="F121" s="24">
        <f t="shared" si="68"/>
        <v>128.50037336922645</v>
      </c>
      <c r="G121" s="24">
        <f t="shared" si="69"/>
        <v>122.86951765965568</v>
      </c>
      <c r="I121" s="2"/>
      <c r="J121" s="21">
        <f t="shared" si="88"/>
        <v>93</v>
      </c>
      <c r="K121" s="23">
        <f t="shared" si="89"/>
        <v>1</v>
      </c>
      <c r="L121" s="24">
        <f t="shared" si="90"/>
        <v>99.9</v>
      </c>
      <c r="M121" s="24">
        <f t="shared" si="99"/>
        <v>100</v>
      </c>
      <c r="N121" s="24">
        <f t="shared" si="91"/>
        <v>106.4</v>
      </c>
      <c r="O121" s="25">
        <f t="shared" si="101"/>
        <v>6.4000000000000001E-2</v>
      </c>
      <c r="P121" s="24">
        <f t="shared" si="70"/>
        <v>111.50720000000001</v>
      </c>
      <c r="Q121" s="24" t="str">
        <f t="shared" si="71"/>
        <v>nie</v>
      </c>
      <c r="R121" s="24">
        <f t="shared" si="72"/>
        <v>0.7</v>
      </c>
      <c r="S121" s="24">
        <f t="shared" si="104"/>
        <v>108.753832</v>
      </c>
      <c r="T121" s="24">
        <f t="shared" si="102"/>
        <v>0</v>
      </c>
      <c r="U121" s="25">
        <f t="shared" si="73"/>
        <v>0.04</v>
      </c>
      <c r="V121" s="24">
        <f t="shared" si="74"/>
        <v>37.077378072242603</v>
      </c>
      <c r="W121" s="24">
        <f t="shared" si="75"/>
        <v>145.83121007224261</v>
      </c>
      <c r="X121" s="3"/>
      <c r="Y121" s="24">
        <f t="shared" si="76"/>
        <v>122.86951765965568</v>
      </c>
      <c r="Z121" s="3"/>
      <c r="AA121" s="61">
        <f t="shared" si="100"/>
        <v>48183</v>
      </c>
      <c r="AB121" s="62"/>
      <c r="AC121" s="62">
        <f t="shared" si="93"/>
        <v>48213</v>
      </c>
      <c r="AD121" s="21">
        <f t="shared" si="94"/>
        <v>93</v>
      </c>
      <c r="AE121" s="28">
        <f t="shared" si="103"/>
        <v>2.5000000000000001E-2</v>
      </c>
      <c r="AF121" s="23">
        <f t="shared" si="95"/>
        <v>1</v>
      </c>
      <c r="AG121" s="24">
        <f t="shared" si="96"/>
        <v>100</v>
      </c>
      <c r="AH121" s="24">
        <f t="shared" si="97"/>
        <v>100</v>
      </c>
      <c r="AI121" s="24">
        <f t="shared" si="98"/>
        <v>137.08514912501761</v>
      </c>
      <c r="AJ121" s="28">
        <f t="shared" si="77"/>
        <v>0.04</v>
      </c>
      <c r="AK121" s="24">
        <f t="shared" si="78"/>
        <v>141.19770359876813</v>
      </c>
      <c r="AL121" s="24" t="str">
        <f t="shared" si="79"/>
        <v>nie</v>
      </c>
      <c r="AM121" s="24">
        <f t="shared" si="80"/>
        <v>2</v>
      </c>
      <c r="AN121" s="24">
        <f t="shared" si="81"/>
        <v>131.75013991500219</v>
      </c>
      <c r="AO121" s="24">
        <f t="shared" si="82"/>
        <v>0</v>
      </c>
      <c r="AP121" s="25">
        <f t="shared" si="83"/>
        <v>0.04</v>
      </c>
      <c r="AQ121" s="24">
        <f t="shared" si="84"/>
        <v>0</v>
      </c>
      <c r="AR121" s="24">
        <f t="shared" si="85"/>
        <v>131.75013991500219</v>
      </c>
      <c r="AT121" s="62"/>
    </row>
    <row r="122" spans="1:46">
      <c r="A122" s="162"/>
      <c r="B122" s="46">
        <f t="shared" si="66"/>
        <v>94</v>
      </c>
      <c r="C122" s="24">
        <f t="shared" si="86"/>
        <v>146.39096699303764</v>
      </c>
      <c r="D122" s="24">
        <f t="shared" si="67"/>
        <v>132.12026981763975</v>
      </c>
      <c r="E122" s="134">
        <f t="shared" si="87"/>
        <v>14.270697175397885</v>
      </c>
      <c r="F122" s="24">
        <f t="shared" si="68"/>
        <v>128.84732437732336</v>
      </c>
      <c r="G122" s="24">
        <f t="shared" si="69"/>
        <v>123.12078456693513</v>
      </c>
      <c r="I122" s="2"/>
      <c r="J122" s="21">
        <f t="shared" si="88"/>
        <v>94</v>
      </c>
      <c r="K122" s="23">
        <f t="shared" si="89"/>
        <v>1</v>
      </c>
      <c r="L122" s="24">
        <f t="shared" si="90"/>
        <v>99.9</v>
      </c>
      <c r="M122" s="24">
        <f t="shared" si="99"/>
        <v>100</v>
      </c>
      <c r="N122" s="24">
        <f t="shared" si="91"/>
        <v>106.4</v>
      </c>
      <c r="O122" s="25">
        <f t="shared" si="101"/>
        <v>6.4000000000000001E-2</v>
      </c>
      <c r="P122" s="24">
        <f t="shared" si="70"/>
        <v>112.07466666666666</v>
      </c>
      <c r="Q122" s="24" t="str">
        <f t="shared" si="71"/>
        <v>nie</v>
      </c>
      <c r="R122" s="24">
        <f t="shared" si="72"/>
        <v>0.7</v>
      </c>
      <c r="S122" s="24">
        <f t="shared" si="104"/>
        <v>109.21347999999999</v>
      </c>
      <c r="T122" s="24">
        <f t="shared" si="102"/>
        <v>0</v>
      </c>
      <c r="U122" s="25">
        <f t="shared" si="73"/>
        <v>0.04</v>
      </c>
      <c r="V122" s="24">
        <f t="shared" si="74"/>
        <v>37.177486993037654</v>
      </c>
      <c r="W122" s="24">
        <f t="shared" si="75"/>
        <v>146.39096699303764</v>
      </c>
      <c r="X122" s="3"/>
      <c r="Y122" s="24">
        <f t="shared" si="76"/>
        <v>123.12078456693513</v>
      </c>
      <c r="Z122" s="3"/>
      <c r="AA122" s="61">
        <f t="shared" si="100"/>
        <v>48214</v>
      </c>
      <c r="AB122" s="62"/>
      <c r="AC122" s="62">
        <f t="shared" si="93"/>
        <v>48244</v>
      </c>
      <c r="AD122" s="21">
        <f t="shared" si="94"/>
        <v>94</v>
      </c>
      <c r="AE122" s="28">
        <f t="shared" si="103"/>
        <v>2.5000000000000001E-2</v>
      </c>
      <c r="AF122" s="23">
        <f t="shared" si="95"/>
        <v>1</v>
      </c>
      <c r="AG122" s="24">
        <f t="shared" si="96"/>
        <v>100</v>
      </c>
      <c r="AH122" s="24">
        <f t="shared" si="97"/>
        <v>100</v>
      </c>
      <c r="AI122" s="24">
        <f t="shared" si="98"/>
        <v>137.08514912501761</v>
      </c>
      <c r="AJ122" s="28">
        <f t="shared" si="77"/>
        <v>0.04</v>
      </c>
      <c r="AK122" s="24">
        <f t="shared" si="78"/>
        <v>141.65465409585155</v>
      </c>
      <c r="AL122" s="24" t="str">
        <f t="shared" si="79"/>
        <v>nie</v>
      </c>
      <c r="AM122" s="24">
        <f t="shared" si="80"/>
        <v>2</v>
      </c>
      <c r="AN122" s="24">
        <f t="shared" si="81"/>
        <v>132.12026981763975</v>
      </c>
      <c r="AO122" s="24">
        <f t="shared" si="82"/>
        <v>0</v>
      </c>
      <c r="AP122" s="25">
        <f t="shared" si="83"/>
        <v>0.04</v>
      </c>
      <c r="AQ122" s="24">
        <f t="shared" si="84"/>
        <v>0</v>
      </c>
      <c r="AR122" s="24">
        <f t="shared" si="85"/>
        <v>132.12026981763975</v>
      </c>
      <c r="AT122" s="62"/>
    </row>
    <row r="123" spans="1:46" ht="14.25" customHeight="1">
      <c r="A123" s="162"/>
      <c r="B123" s="46">
        <f t="shared" si="66"/>
        <v>95</v>
      </c>
      <c r="C123" s="24">
        <f t="shared" si="86"/>
        <v>146.95099420791885</v>
      </c>
      <c r="D123" s="24">
        <f t="shared" si="67"/>
        <v>132.49039972027728</v>
      </c>
      <c r="E123" s="134">
        <f t="shared" si="87"/>
        <v>14.460594487641572</v>
      </c>
      <c r="F123" s="24">
        <f t="shared" si="68"/>
        <v>129.19521215314214</v>
      </c>
      <c r="G123" s="24">
        <f t="shared" si="69"/>
        <v>123.3720514742146</v>
      </c>
      <c r="I123" s="2"/>
      <c r="J123" s="21">
        <f t="shared" si="88"/>
        <v>95</v>
      </c>
      <c r="K123" s="23">
        <f t="shared" si="89"/>
        <v>1</v>
      </c>
      <c r="L123" s="24">
        <f t="shared" si="90"/>
        <v>99.9</v>
      </c>
      <c r="M123" s="24">
        <f t="shared" si="99"/>
        <v>100</v>
      </c>
      <c r="N123" s="24">
        <f t="shared" si="91"/>
        <v>106.4</v>
      </c>
      <c r="O123" s="25">
        <f t="shared" si="101"/>
        <v>6.4000000000000001E-2</v>
      </c>
      <c r="P123" s="24">
        <f t="shared" si="70"/>
        <v>112.64213333333333</v>
      </c>
      <c r="Q123" s="24" t="str">
        <f t="shared" si="71"/>
        <v>nie</v>
      </c>
      <c r="R123" s="24">
        <f t="shared" si="72"/>
        <v>0.7</v>
      </c>
      <c r="S123" s="24">
        <f t="shared" si="104"/>
        <v>109.67312799999999</v>
      </c>
      <c r="T123" s="24">
        <f t="shared" si="102"/>
        <v>0</v>
      </c>
      <c r="U123" s="25">
        <f t="shared" si="73"/>
        <v>0.04</v>
      </c>
      <c r="V123" s="24">
        <f t="shared" si="74"/>
        <v>37.277866207918855</v>
      </c>
      <c r="W123" s="24">
        <f t="shared" si="75"/>
        <v>146.95099420791885</v>
      </c>
      <c r="X123" s="3"/>
      <c r="Y123" s="24">
        <f t="shared" si="76"/>
        <v>123.3720514742146</v>
      </c>
      <c r="Z123" s="3"/>
      <c r="AA123" s="61">
        <f t="shared" si="100"/>
        <v>48245</v>
      </c>
      <c r="AB123" s="62"/>
      <c r="AC123" s="62">
        <f t="shared" si="93"/>
        <v>48273</v>
      </c>
      <c r="AD123" s="21">
        <f t="shared" si="94"/>
        <v>95</v>
      </c>
      <c r="AE123" s="28">
        <f t="shared" si="103"/>
        <v>2.5000000000000001E-2</v>
      </c>
      <c r="AF123" s="23">
        <f t="shared" si="95"/>
        <v>1</v>
      </c>
      <c r="AG123" s="24">
        <f t="shared" si="96"/>
        <v>100</v>
      </c>
      <c r="AH123" s="24">
        <f t="shared" si="97"/>
        <v>100</v>
      </c>
      <c r="AI123" s="24">
        <f t="shared" si="98"/>
        <v>137.08514912501761</v>
      </c>
      <c r="AJ123" s="28">
        <f t="shared" si="77"/>
        <v>0.04</v>
      </c>
      <c r="AK123" s="24">
        <f t="shared" si="78"/>
        <v>142.11160459293492</v>
      </c>
      <c r="AL123" s="24" t="str">
        <f t="shared" si="79"/>
        <v>nie</v>
      </c>
      <c r="AM123" s="24">
        <f t="shared" si="80"/>
        <v>2</v>
      </c>
      <c r="AN123" s="24">
        <f t="shared" si="81"/>
        <v>132.49039972027728</v>
      </c>
      <c r="AO123" s="24">
        <f t="shared" si="82"/>
        <v>0</v>
      </c>
      <c r="AP123" s="25">
        <f t="shared" si="83"/>
        <v>0.04</v>
      </c>
      <c r="AQ123" s="24">
        <f t="shared" si="84"/>
        <v>0</v>
      </c>
      <c r="AR123" s="24">
        <f t="shared" si="85"/>
        <v>132.49039972027728</v>
      </c>
      <c r="AT123" s="62"/>
    </row>
    <row r="124" spans="1:46">
      <c r="A124" s="162"/>
      <c r="B124" s="46">
        <f t="shared" si="66"/>
        <v>96</v>
      </c>
      <c r="C124" s="24">
        <f t="shared" si="86"/>
        <v>147.51129244668024</v>
      </c>
      <c r="D124" s="24">
        <f t="shared" si="67"/>
        <v>132.86052962291484</v>
      </c>
      <c r="E124" s="134">
        <f t="shared" si="87"/>
        <v>14.650762823765405</v>
      </c>
      <c r="F124" s="24">
        <f t="shared" si="68"/>
        <v>129.5440392259556</v>
      </c>
      <c r="G124" s="24">
        <f t="shared" si="69"/>
        <v>123.62331838149404</v>
      </c>
      <c r="I124" s="2"/>
      <c r="J124" s="21">
        <f t="shared" si="88"/>
        <v>96</v>
      </c>
      <c r="K124" s="23">
        <f t="shared" si="89"/>
        <v>1</v>
      </c>
      <c r="L124" s="24">
        <f t="shared" si="90"/>
        <v>99.9</v>
      </c>
      <c r="M124" s="24">
        <f t="shared" si="99"/>
        <v>100</v>
      </c>
      <c r="N124" s="24">
        <f t="shared" si="91"/>
        <v>106.4</v>
      </c>
      <c r="O124" s="25">
        <f t="shared" si="101"/>
        <v>6.4000000000000001E-2</v>
      </c>
      <c r="P124" s="24">
        <f t="shared" si="70"/>
        <v>113.20960000000001</v>
      </c>
      <c r="Q124" s="24" t="str">
        <f t="shared" si="71"/>
        <v>nie</v>
      </c>
      <c r="R124" s="24">
        <f t="shared" si="72"/>
        <v>0.7</v>
      </c>
      <c r="S124" s="24">
        <f t="shared" si="104"/>
        <v>110.13277600000001</v>
      </c>
      <c r="T124" s="24">
        <f t="shared" si="102"/>
        <v>0</v>
      </c>
      <c r="U124" s="25">
        <f t="shared" si="73"/>
        <v>0.04</v>
      </c>
      <c r="V124" s="24">
        <f t="shared" si="74"/>
        <v>37.37851644668023</v>
      </c>
      <c r="W124" s="24">
        <f t="shared" si="75"/>
        <v>147.51129244668024</v>
      </c>
      <c r="X124" s="3"/>
      <c r="Y124" s="24">
        <f t="shared" si="76"/>
        <v>123.62331838149404</v>
      </c>
      <c r="Z124" s="3"/>
      <c r="AA124" s="61">
        <f t="shared" si="100"/>
        <v>48274</v>
      </c>
      <c r="AB124" s="62"/>
      <c r="AC124" s="62">
        <f t="shared" si="93"/>
        <v>48304</v>
      </c>
      <c r="AD124" s="21">
        <f t="shared" si="94"/>
        <v>96</v>
      </c>
      <c r="AE124" s="28">
        <f t="shared" si="103"/>
        <v>2.5000000000000001E-2</v>
      </c>
      <c r="AF124" s="23">
        <f t="shared" si="95"/>
        <v>1</v>
      </c>
      <c r="AG124" s="24">
        <f t="shared" si="96"/>
        <v>100</v>
      </c>
      <c r="AH124" s="24">
        <f t="shared" si="97"/>
        <v>100</v>
      </c>
      <c r="AI124" s="24">
        <f t="shared" si="98"/>
        <v>137.08514912501761</v>
      </c>
      <c r="AJ124" s="28">
        <f t="shared" si="77"/>
        <v>0.04</v>
      </c>
      <c r="AK124" s="24">
        <f t="shared" si="78"/>
        <v>142.56855509001832</v>
      </c>
      <c r="AL124" s="24" t="str">
        <f t="shared" si="79"/>
        <v>nie</v>
      </c>
      <c r="AM124" s="24">
        <f t="shared" si="80"/>
        <v>2</v>
      </c>
      <c r="AN124" s="24">
        <f t="shared" si="81"/>
        <v>132.86052962291484</v>
      </c>
      <c r="AO124" s="24">
        <f t="shared" si="82"/>
        <v>0</v>
      </c>
      <c r="AP124" s="25">
        <f t="shared" si="83"/>
        <v>0.04</v>
      </c>
      <c r="AQ124" s="24">
        <f t="shared" si="84"/>
        <v>0</v>
      </c>
      <c r="AR124" s="24">
        <f t="shared" si="85"/>
        <v>132.86052962291484</v>
      </c>
      <c r="AT124" s="62"/>
    </row>
    <row r="125" spans="1:46">
      <c r="A125" s="162"/>
      <c r="B125" s="46">
        <f t="shared" si="66"/>
        <v>97</v>
      </c>
      <c r="C125" s="24">
        <f t="shared" si="86"/>
        <v>148.10127991308627</v>
      </c>
      <c r="D125" s="24">
        <f t="shared" si="67"/>
        <v>133.2454647216579</v>
      </c>
      <c r="E125" s="134">
        <f t="shared" si="87"/>
        <v>14.855815191428377</v>
      </c>
      <c r="F125" s="24">
        <f t="shared" ref="F125:F156" si="105">FV($R$14/12*(1-podatek_Belki),1,0,-F124,1)</f>
        <v>129.89380813186568</v>
      </c>
      <c r="G125" s="24">
        <f t="shared" si="69"/>
        <v>123.88086696145551</v>
      </c>
      <c r="I125" s="2"/>
      <c r="J125" s="21">
        <f t="shared" si="88"/>
        <v>97</v>
      </c>
      <c r="K125" s="23">
        <f t="shared" si="89"/>
        <v>1</v>
      </c>
      <c r="L125" s="24">
        <f t="shared" si="90"/>
        <v>99.9</v>
      </c>
      <c r="M125" s="24">
        <f t="shared" si="99"/>
        <v>100</v>
      </c>
      <c r="N125" s="24">
        <f t="shared" si="91"/>
        <v>113.20960000000001</v>
      </c>
      <c r="O125" s="25">
        <f t="shared" si="101"/>
        <v>6.4000000000000001E-2</v>
      </c>
      <c r="P125" s="24">
        <f t="shared" si="70"/>
        <v>113.81338453333335</v>
      </c>
      <c r="Q125" s="24" t="str">
        <f t="shared" ref="Q125:Q156" si="106">IF(MOD($AD125,zapadalnosc_TOS)=0,"tak","nie")</f>
        <v>nie</v>
      </c>
      <c r="R125" s="24">
        <f t="shared" ref="R125:R156" si="107">IF(MOD($AD125,zapadalnosc_TOS)=0,0,
IF(AND(MOD($AD125,zapadalnosc_TOS)&lt;zapadalnosc_TOS,MOD($AD125,zapadalnosc_TOS)&lt;=koszt_wczesniejszy_wykup_ochrona_TOS),
MIN(P125-M125,K125*koszt_wczesniejszy_wykup_TOS),K125*koszt_wczesniejszy_wykup_TOS))</f>
        <v>0.7</v>
      </c>
      <c r="S125" s="24">
        <f t="shared" si="104"/>
        <v>110.62184147200001</v>
      </c>
      <c r="T125" s="24">
        <f>IF(AND(Q125="tak",L126&lt;&gt;""),
 S125-L126,
0)</f>
        <v>0</v>
      </c>
      <c r="U125" s="25">
        <f t="shared" ref="U125:U156" si="108">$R$14</f>
        <v>0.04</v>
      </c>
      <c r="V125" s="24">
        <f t="shared" si="74"/>
        <v>37.479438441086266</v>
      </c>
      <c r="W125" s="24">
        <f t="shared" si="75"/>
        <v>148.10127991308627</v>
      </c>
      <c r="X125" s="3"/>
      <c r="Y125" s="24">
        <f t="shared" ref="Y125:Y156" si="109">zakup_domyslny_wartosc*IFERROR((INDEX(scenariusz_I_inflacja_skumulowana,MATCH(ROUNDDOWN(AD125/12,0),scenariusz_I_rok,0))+1),1)
*(1+MOD(AD125,12)*INDEX(scenariusz_I_inflacja,MATCH(ROUNDUP(AD125/12,0),scenariusz_I_rok,0))/12)</f>
        <v>123.88086696145551</v>
      </c>
      <c r="Z125" s="3"/>
      <c r="AA125" s="61">
        <f t="shared" si="100"/>
        <v>48305</v>
      </c>
      <c r="AB125" s="62"/>
      <c r="AC125" s="62">
        <f t="shared" si="93"/>
        <v>48334</v>
      </c>
      <c r="AD125" s="21">
        <f t="shared" si="94"/>
        <v>97</v>
      </c>
      <c r="AE125" s="28">
        <f t="shared" si="103"/>
        <v>2.5000000000000001E-2</v>
      </c>
      <c r="AF125" s="23">
        <f t="shared" si="95"/>
        <v>1</v>
      </c>
      <c r="AG125" s="24">
        <f t="shared" si="96"/>
        <v>100</v>
      </c>
      <c r="AH125" s="24">
        <f t="shared" si="97"/>
        <v>100</v>
      </c>
      <c r="AI125" s="24">
        <f t="shared" si="98"/>
        <v>142.56855509001832</v>
      </c>
      <c r="AJ125" s="28">
        <f t="shared" ref="AJ125:AJ148" si="110">IF(AND(MOD($AD125,zapadalnosc_EDO)&lt;=12,MOD($AD125,zapadalnosc_EDO)&lt;&gt;0),proc_I_okres_EDO,(marza_EDO+AE125))</f>
        <v>0.04</v>
      </c>
      <c r="AK125" s="24">
        <f t="shared" si="78"/>
        <v>143.04378360698507</v>
      </c>
      <c r="AL125" s="24" t="str">
        <f t="shared" ref="AL125:AL156" si="111">IF(MOD($AD125,zapadalnosc_EDO)=0,"tak","nie")</f>
        <v>nie</v>
      </c>
      <c r="AM125" s="24">
        <f t="shared" ref="AM125:AM156" si="112">IF(AND(MOD($AD125,zapadalnosc_EDO)&lt;zapadalnosc_EDO,MOD($AD125,zapadalnosc_EDO)&lt;&gt;0),MIN(AK125-AH125,AF125*koszt_wczesniejszy_wykup_EDO),0)</f>
        <v>2</v>
      </c>
      <c r="AN125" s="24">
        <f t="shared" ref="AN125:AN156" si="113">AK125-AM125
-(AK125-AH125-AM125)*podatek_Belki</f>
        <v>133.2454647216579</v>
      </c>
      <c r="AO125" s="24">
        <f t="shared" si="82"/>
        <v>0</v>
      </c>
      <c r="AP125" s="25">
        <f t="shared" ref="AP125:AP156" si="114">$R$14</f>
        <v>0.04</v>
      </c>
      <c r="AQ125" s="24">
        <f t="shared" ref="AQ125:AQ156" si="115">AQ124*(1+AP125/12*(1-podatek_Belki))+AO125</f>
        <v>0</v>
      </c>
      <c r="AR125" s="24">
        <f t="shared" ref="AR125:AR156" si="116">AQ124*(1+AP125/12*(1-podatek_Belki))+AN125</f>
        <v>133.2454647216579</v>
      </c>
      <c r="AT125" s="62"/>
    </row>
    <row r="126" spans="1:46">
      <c r="A126" s="162"/>
      <c r="B126" s="46">
        <f t="shared" si="66"/>
        <v>98</v>
      </c>
      <c r="C126" s="24">
        <f t="shared" si="86"/>
        <v>148.69153986887721</v>
      </c>
      <c r="D126" s="24">
        <f t="shared" si="67"/>
        <v>133.63039982040092</v>
      </c>
      <c r="E126" s="134">
        <f t="shared" si="87"/>
        <v>15.06114004847629</v>
      </c>
      <c r="F126" s="24">
        <f t="shared" si="105"/>
        <v>130.2445214138217</v>
      </c>
      <c r="G126" s="24">
        <f t="shared" si="69"/>
        <v>124.13841554141693</v>
      </c>
      <c r="I126" s="2"/>
      <c r="J126" s="21">
        <f t="shared" si="88"/>
        <v>98</v>
      </c>
      <c r="K126" s="23">
        <f t="shared" ref="K126:K157" si="117">IF(Q125="tak",
ROUNDDOWN(S125/zamiana_TOS,0),
K125)</f>
        <v>1</v>
      </c>
      <c r="L126" s="24">
        <f t="shared" ref="L126:L157" si="118">IF(Q125="tak",
K126*zamiana_TOS,
L125)</f>
        <v>99.9</v>
      </c>
      <c r="M126" s="24">
        <f t="shared" si="99"/>
        <v>100</v>
      </c>
      <c r="N126" s="24">
        <f t="shared" si="91"/>
        <v>113.20960000000001</v>
      </c>
      <c r="O126" s="25">
        <f t="shared" si="101"/>
        <v>6.4000000000000001E-2</v>
      </c>
      <c r="P126" s="24">
        <f t="shared" si="70"/>
        <v>114.41716906666667</v>
      </c>
      <c r="Q126" s="24" t="str">
        <f t="shared" si="106"/>
        <v>nie</v>
      </c>
      <c r="R126" s="24">
        <f t="shared" si="107"/>
        <v>0.7</v>
      </c>
      <c r="S126" s="24">
        <f t="shared" si="104"/>
        <v>111.11090694400001</v>
      </c>
      <c r="T126" s="24">
        <f t="shared" ref="T126:T170" si="119">IF(AND(Q126="tak",L127&lt;&gt;""),
 S126-L127,
0)</f>
        <v>0</v>
      </c>
      <c r="U126" s="25">
        <f t="shared" si="108"/>
        <v>0.04</v>
      </c>
      <c r="V126" s="24">
        <f t="shared" si="74"/>
        <v>37.580632924877193</v>
      </c>
      <c r="W126" s="24">
        <f t="shared" si="75"/>
        <v>148.69153986887721</v>
      </c>
      <c r="X126" s="3"/>
      <c r="Y126" s="24">
        <f t="shared" si="109"/>
        <v>124.13841554141693</v>
      </c>
      <c r="Z126" s="3"/>
      <c r="AA126" s="61">
        <f t="shared" si="100"/>
        <v>48335</v>
      </c>
      <c r="AB126" s="62"/>
      <c r="AC126" s="62">
        <f t="shared" si="93"/>
        <v>48365</v>
      </c>
      <c r="AD126" s="21">
        <f t="shared" si="94"/>
        <v>98</v>
      </c>
      <c r="AE126" s="28">
        <f t="shared" si="103"/>
        <v>2.5000000000000001E-2</v>
      </c>
      <c r="AF126" s="23">
        <f t="shared" ref="AF126:AF157" si="120">IF(AL125="tak",
ROUNDDOWN(AN125/zamiana_EDO,0),
AF125)</f>
        <v>1</v>
      </c>
      <c r="AG126" s="24">
        <f t="shared" ref="AG126:AG157" si="121">IF(AL125="tak",
AF126*zamiana_EDO,
AG125)</f>
        <v>100</v>
      </c>
      <c r="AH126" s="24">
        <f t="shared" si="97"/>
        <v>100</v>
      </c>
      <c r="AI126" s="24">
        <f t="shared" si="98"/>
        <v>142.56855509001832</v>
      </c>
      <c r="AJ126" s="28">
        <f t="shared" si="110"/>
        <v>0.04</v>
      </c>
      <c r="AK126" s="24">
        <f t="shared" si="78"/>
        <v>143.51901212395177</v>
      </c>
      <c r="AL126" s="24" t="str">
        <f t="shared" si="111"/>
        <v>nie</v>
      </c>
      <c r="AM126" s="24">
        <f t="shared" si="112"/>
        <v>2</v>
      </c>
      <c r="AN126" s="24">
        <f t="shared" si="113"/>
        <v>133.63039982040092</v>
      </c>
      <c r="AO126" s="24">
        <f t="shared" si="82"/>
        <v>0</v>
      </c>
      <c r="AP126" s="25">
        <f t="shared" si="114"/>
        <v>0.04</v>
      </c>
      <c r="AQ126" s="24">
        <f t="shared" si="115"/>
        <v>0</v>
      </c>
      <c r="AR126" s="24">
        <f t="shared" si="116"/>
        <v>133.63039982040092</v>
      </c>
      <c r="AT126" s="62"/>
    </row>
    <row r="127" spans="1:46">
      <c r="A127" s="162"/>
      <c r="B127" s="46">
        <f t="shared" si="66"/>
        <v>99</v>
      </c>
      <c r="C127" s="24">
        <f t="shared" si="86"/>
        <v>149.28207304977437</v>
      </c>
      <c r="D127" s="24">
        <f t="shared" si="67"/>
        <v>134.01533491914401</v>
      </c>
      <c r="E127" s="134">
        <f t="shared" si="87"/>
        <v>15.266738130630358</v>
      </c>
      <c r="F127" s="24">
        <f t="shared" si="105"/>
        <v>130.596181621639</v>
      </c>
      <c r="G127" s="24">
        <f t="shared" si="69"/>
        <v>124.3959641213784</v>
      </c>
      <c r="I127" s="2"/>
      <c r="J127" s="21">
        <f t="shared" si="88"/>
        <v>99</v>
      </c>
      <c r="K127" s="23">
        <f t="shared" si="117"/>
        <v>1</v>
      </c>
      <c r="L127" s="24">
        <f t="shared" si="118"/>
        <v>99.9</v>
      </c>
      <c r="M127" s="24">
        <f t="shared" si="99"/>
        <v>100</v>
      </c>
      <c r="N127" s="24">
        <f t="shared" si="91"/>
        <v>113.20960000000001</v>
      </c>
      <c r="O127" s="25">
        <f t="shared" si="101"/>
        <v>6.4000000000000001E-2</v>
      </c>
      <c r="P127" s="24">
        <f t="shared" si="70"/>
        <v>115.02095360000001</v>
      </c>
      <c r="Q127" s="24" t="str">
        <f t="shared" si="106"/>
        <v>nie</v>
      </c>
      <c r="R127" s="24">
        <f t="shared" si="107"/>
        <v>0.7</v>
      </c>
      <c r="S127" s="24">
        <f t="shared" si="104"/>
        <v>111.59997241600001</v>
      </c>
      <c r="T127" s="24">
        <f t="shared" si="119"/>
        <v>0</v>
      </c>
      <c r="U127" s="25">
        <f t="shared" si="108"/>
        <v>0.04</v>
      </c>
      <c r="V127" s="24">
        <f t="shared" si="74"/>
        <v>37.682100633774361</v>
      </c>
      <c r="W127" s="24">
        <f t="shared" si="75"/>
        <v>149.28207304977437</v>
      </c>
      <c r="X127" s="3"/>
      <c r="Y127" s="24">
        <f t="shared" si="109"/>
        <v>124.3959641213784</v>
      </c>
      <c r="Z127" s="3"/>
      <c r="AA127" s="61">
        <f t="shared" si="100"/>
        <v>48366</v>
      </c>
      <c r="AB127" s="62"/>
      <c r="AC127" s="62">
        <f t="shared" si="93"/>
        <v>48395</v>
      </c>
      <c r="AD127" s="21">
        <f t="shared" si="94"/>
        <v>99</v>
      </c>
      <c r="AE127" s="28">
        <f t="shared" si="103"/>
        <v>2.5000000000000001E-2</v>
      </c>
      <c r="AF127" s="23">
        <f t="shared" si="120"/>
        <v>1</v>
      </c>
      <c r="AG127" s="24">
        <f t="shared" si="121"/>
        <v>100</v>
      </c>
      <c r="AH127" s="24">
        <f t="shared" si="97"/>
        <v>100</v>
      </c>
      <c r="AI127" s="24">
        <f t="shared" si="98"/>
        <v>142.56855509001832</v>
      </c>
      <c r="AJ127" s="28">
        <f t="shared" si="110"/>
        <v>0.04</v>
      </c>
      <c r="AK127" s="24">
        <f t="shared" si="78"/>
        <v>143.99424064091852</v>
      </c>
      <c r="AL127" s="24" t="str">
        <f t="shared" si="111"/>
        <v>nie</v>
      </c>
      <c r="AM127" s="24">
        <f t="shared" si="112"/>
        <v>2</v>
      </c>
      <c r="AN127" s="24">
        <f t="shared" si="113"/>
        <v>134.01533491914401</v>
      </c>
      <c r="AO127" s="24">
        <f t="shared" si="82"/>
        <v>0</v>
      </c>
      <c r="AP127" s="25">
        <f t="shared" si="114"/>
        <v>0.04</v>
      </c>
      <c r="AQ127" s="24">
        <f t="shared" si="115"/>
        <v>0</v>
      </c>
      <c r="AR127" s="24">
        <f t="shared" si="116"/>
        <v>134.01533491914401</v>
      </c>
      <c r="AT127" s="62"/>
    </row>
    <row r="128" spans="1:46">
      <c r="A128" s="162"/>
      <c r="B128" s="46">
        <f t="shared" si="66"/>
        <v>100</v>
      </c>
      <c r="C128" s="24">
        <f t="shared" si="86"/>
        <v>149.87288019348557</v>
      </c>
      <c r="D128" s="24">
        <f t="shared" si="67"/>
        <v>134.40027001788704</v>
      </c>
      <c r="E128" s="134">
        <f t="shared" si="87"/>
        <v>15.472610175598533</v>
      </c>
      <c r="F128" s="24">
        <f t="shared" si="105"/>
        <v>130.94879131201742</v>
      </c>
      <c r="G128" s="24">
        <f t="shared" si="69"/>
        <v>124.65351270133982</v>
      </c>
      <c r="I128" s="2"/>
      <c r="J128" s="21">
        <f t="shared" si="88"/>
        <v>100</v>
      </c>
      <c r="K128" s="23">
        <f t="shared" si="117"/>
        <v>1</v>
      </c>
      <c r="L128" s="24">
        <f t="shared" si="118"/>
        <v>99.9</v>
      </c>
      <c r="M128" s="24">
        <f t="shared" si="99"/>
        <v>100</v>
      </c>
      <c r="N128" s="24">
        <f t="shared" si="91"/>
        <v>113.20960000000001</v>
      </c>
      <c r="O128" s="25">
        <f t="shared" si="101"/>
        <v>6.4000000000000001E-2</v>
      </c>
      <c r="P128" s="24">
        <f t="shared" si="70"/>
        <v>115.62473813333335</v>
      </c>
      <c r="Q128" s="24" t="str">
        <f t="shared" si="106"/>
        <v>nie</v>
      </c>
      <c r="R128" s="24">
        <f t="shared" si="107"/>
        <v>0.7</v>
      </c>
      <c r="S128" s="24">
        <f t="shared" si="104"/>
        <v>112.08903788800001</v>
      </c>
      <c r="T128" s="24">
        <f t="shared" si="119"/>
        <v>0</v>
      </c>
      <c r="U128" s="25">
        <f t="shared" si="108"/>
        <v>0.04</v>
      </c>
      <c r="V128" s="24">
        <f t="shared" si="74"/>
        <v>37.78384230548555</v>
      </c>
      <c r="W128" s="24">
        <f t="shared" si="75"/>
        <v>149.87288019348557</v>
      </c>
      <c r="X128" s="3"/>
      <c r="Y128" s="24">
        <f t="shared" si="109"/>
        <v>124.65351270133982</v>
      </c>
      <c r="Z128" s="3"/>
      <c r="AA128" s="61">
        <f t="shared" si="100"/>
        <v>48396</v>
      </c>
      <c r="AB128" s="62"/>
      <c r="AC128" s="62">
        <f t="shared" si="93"/>
        <v>48426</v>
      </c>
      <c r="AD128" s="21">
        <f t="shared" si="94"/>
        <v>100</v>
      </c>
      <c r="AE128" s="28">
        <f t="shared" si="103"/>
        <v>2.5000000000000001E-2</v>
      </c>
      <c r="AF128" s="23">
        <f t="shared" si="120"/>
        <v>1</v>
      </c>
      <c r="AG128" s="24">
        <f t="shared" si="121"/>
        <v>100</v>
      </c>
      <c r="AH128" s="24">
        <f t="shared" si="97"/>
        <v>100</v>
      </c>
      <c r="AI128" s="24">
        <f t="shared" si="98"/>
        <v>142.56855509001832</v>
      </c>
      <c r="AJ128" s="28">
        <f t="shared" si="110"/>
        <v>0.04</v>
      </c>
      <c r="AK128" s="24">
        <f t="shared" si="78"/>
        <v>144.46946915788524</v>
      </c>
      <c r="AL128" s="24" t="str">
        <f t="shared" si="111"/>
        <v>nie</v>
      </c>
      <c r="AM128" s="24">
        <f t="shared" si="112"/>
        <v>2</v>
      </c>
      <c r="AN128" s="24">
        <f t="shared" si="113"/>
        <v>134.40027001788704</v>
      </c>
      <c r="AO128" s="24">
        <f t="shared" si="82"/>
        <v>0</v>
      </c>
      <c r="AP128" s="25">
        <f t="shared" si="114"/>
        <v>0.04</v>
      </c>
      <c r="AQ128" s="24">
        <f t="shared" si="115"/>
        <v>0</v>
      </c>
      <c r="AR128" s="24">
        <f t="shared" si="116"/>
        <v>134.40027001788704</v>
      </c>
      <c r="AT128" s="62"/>
    </row>
    <row r="129" spans="1:46">
      <c r="A129" s="162"/>
      <c r="B129" s="46">
        <f t="shared" si="66"/>
        <v>101</v>
      </c>
      <c r="C129" s="24">
        <f t="shared" si="86"/>
        <v>150.46396203971037</v>
      </c>
      <c r="D129" s="24">
        <f t="shared" si="67"/>
        <v>134.7852051166301</v>
      </c>
      <c r="E129" s="134">
        <f t="shared" si="87"/>
        <v>15.678756923080272</v>
      </c>
      <c r="F129" s="24">
        <f t="shared" si="105"/>
        <v>131.30235304855987</v>
      </c>
      <c r="G129" s="24">
        <f t="shared" si="69"/>
        <v>124.91106128130129</v>
      </c>
      <c r="I129" s="2"/>
      <c r="J129" s="21">
        <f t="shared" si="88"/>
        <v>101</v>
      </c>
      <c r="K129" s="23">
        <f t="shared" si="117"/>
        <v>1</v>
      </c>
      <c r="L129" s="24">
        <f t="shared" si="118"/>
        <v>99.9</v>
      </c>
      <c r="M129" s="24">
        <f t="shared" si="99"/>
        <v>100</v>
      </c>
      <c r="N129" s="24">
        <f t="shared" si="91"/>
        <v>113.20960000000001</v>
      </c>
      <c r="O129" s="25">
        <f t="shared" si="101"/>
        <v>6.4000000000000001E-2</v>
      </c>
      <c r="P129" s="24">
        <f t="shared" si="70"/>
        <v>116.22852266666666</v>
      </c>
      <c r="Q129" s="24" t="str">
        <f t="shared" si="106"/>
        <v>nie</v>
      </c>
      <c r="R129" s="24">
        <f t="shared" si="107"/>
        <v>0.7</v>
      </c>
      <c r="S129" s="24">
        <f t="shared" si="104"/>
        <v>112.57810336</v>
      </c>
      <c r="T129" s="24">
        <f t="shared" si="119"/>
        <v>0</v>
      </c>
      <c r="U129" s="25">
        <f t="shared" si="108"/>
        <v>0.04</v>
      </c>
      <c r="V129" s="24">
        <f t="shared" si="74"/>
        <v>37.88585867971036</v>
      </c>
      <c r="W129" s="24">
        <f t="shared" si="75"/>
        <v>150.46396203971037</v>
      </c>
      <c r="X129" s="3"/>
      <c r="Y129" s="24">
        <f t="shared" si="109"/>
        <v>124.91106128130129</v>
      </c>
      <c r="Z129" s="3"/>
      <c r="AA129" s="61">
        <f t="shared" si="100"/>
        <v>48427</v>
      </c>
      <c r="AB129" s="62"/>
      <c r="AC129" s="62">
        <f t="shared" si="93"/>
        <v>48457</v>
      </c>
      <c r="AD129" s="21">
        <f t="shared" si="94"/>
        <v>101</v>
      </c>
      <c r="AE129" s="28">
        <f t="shared" si="103"/>
        <v>2.5000000000000001E-2</v>
      </c>
      <c r="AF129" s="23">
        <f t="shared" si="120"/>
        <v>1</v>
      </c>
      <c r="AG129" s="24">
        <f t="shared" si="121"/>
        <v>100</v>
      </c>
      <c r="AH129" s="24">
        <f t="shared" si="97"/>
        <v>100</v>
      </c>
      <c r="AI129" s="24">
        <f t="shared" si="98"/>
        <v>142.56855509001832</v>
      </c>
      <c r="AJ129" s="28">
        <f t="shared" si="110"/>
        <v>0.04</v>
      </c>
      <c r="AK129" s="24">
        <f t="shared" si="78"/>
        <v>144.94469767485197</v>
      </c>
      <c r="AL129" s="24" t="str">
        <f t="shared" si="111"/>
        <v>nie</v>
      </c>
      <c r="AM129" s="24">
        <f t="shared" si="112"/>
        <v>2</v>
      </c>
      <c r="AN129" s="24">
        <f t="shared" si="113"/>
        <v>134.7852051166301</v>
      </c>
      <c r="AO129" s="24">
        <f t="shared" si="82"/>
        <v>0</v>
      </c>
      <c r="AP129" s="25">
        <f t="shared" si="114"/>
        <v>0.04</v>
      </c>
      <c r="AQ129" s="24">
        <f t="shared" si="115"/>
        <v>0</v>
      </c>
      <c r="AR129" s="24">
        <f t="shared" si="116"/>
        <v>134.7852051166301</v>
      </c>
      <c r="AT129" s="62"/>
    </row>
    <row r="130" spans="1:46">
      <c r="A130" s="162"/>
      <c r="B130" s="46">
        <f t="shared" si="66"/>
        <v>102</v>
      </c>
      <c r="C130" s="24">
        <f t="shared" si="86"/>
        <v>151.05531933014558</v>
      </c>
      <c r="D130" s="24">
        <f t="shared" si="67"/>
        <v>135.17014021537312</v>
      </c>
      <c r="E130" s="134">
        <f t="shared" si="87"/>
        <v>15.885179114772455</v>
      </c>
      <c r="F130" s="24">
        <f t="shared" si="105"/>
        <v>131.65686940179097</v>
      </c>
      <c r="G130" s="24">
        <f t="shared" si="69"/>
        <v>125.16860986126271</v>
      </c>
      <c r="I130" s="2"/>
      <c r="J130" s="21">
        <f t="shared" si="88"/>
        <v>102</v>
      </c>
      <c r="K130" s="23">
        <f t="shared" si="117"/>
        <v>1</v>
      </c>
      <c r="L130" s="24">
        <f t="shared" si="118"/>
        <v>99.9</v>
      </c>
      <c r="M130" s="24">
        <f t="shared" si="99"/>
        <v>100</v>
      </c>
      <c r="N130" s="24">
        <f t="shared" si="91"/>
        <v>113.20960000000001</v>
      </c>
      <c r="O130" s="25">
        <f t="shared" si="101"/>
        <v>6.4000000000000001E-2</v>
      </c>
      <c r="P130" s="24">
        <f t="shared" si="70"/>
        <v>116.83230720000002</v>
      </c>
      <c r="Q130" s="24" t="str">
        <f t="shared" si="106"/>
        <v>nie</v>
      </c>
      <c r="R130" s="24">
        <f t="shared" si="107"/>
        <v>0.7</v>
      </c>
      <c r="S130" s="24">
        <f t="shared" si="104"/>
        <v>113.06716883200001</v>
      </c>
      <c r="T130" s="24">
        <f t="shared" si="119"/>
        <v>0</v>
      </c>
      <c r="U130" s="25">
        <f t="shared" si="108"/>
        <v>0.04</v>
      </c>
      <c r="V130" s="24">
        <f t="shared" si="74"/>
        <v>37.988150498145572</v>
      </c>
      <c r="W130" s="24">
        <f t="shared" si="75"/>
        <v>151.05531933014558</v>
      </c>
      <c r="X130" s="3"/>
      <c r="Y130" s="24">
        <f t="shared" si="109"/>
        <v>125.16860986126271</v>
      </c>
      <c r="Z130" s="3"/>
      <c r="AA130" s="61">
        <f t="shared" si="100"/>
        <v>48458</v>
      </c>
      <c r="AB130" s="62"/>
      <c r="AC130" s="62">
        <f t="shared" si="93"/>
        <v>48487</v>
      </c>
      <c r="AD130" s="21">
        <f t="shared" si="94"/>
        <v>102</v>
      </c>
      <c r="AE130" s="28">
        <f t="shared" si="103"/>
        <v>2.5000000000000001E-2</v>
      </c>
      <c r="AF130" s="23">
        <f t="shared" si="120"/>
        <v>1</v>
      </c>
      <c r="AG130" s="24">
        <f t="shared" si="121"/>
        <v>100</v>
      </c>
      <c r="AH130" s="24">
        <f t="shared" si="97"/>
        <v>100</v>
      </c>
      <c r="AI130" s="24">
        <f t="shared" si="98"/>
        <v>142.56855509001832</v>
      </c>
      <c r="AJ130" s="28">
        <f t="shared" si="110"/>
        <v>0.04</v>
      </c>
      <c r="AK130" s="24">
        <f t="shared" si="78"/>
        <v>145.41992619181869</v>
      </c>
      <c r="AL130" s="24" t="str">
        <f t="shared" si="111"/>
        <v>nie</v>
      </c>
      <c r="AM130" s="24">
        <f t="shared" si="112"/>
        <v>2</v>
      </c>
      <c r="AN130" s="24">
        <f t="shared" si="113"/>
        <v>135.17014021537312</v>
      </c>
      <c r="AO130" s="24">
        <f t="shared" si="82"/>
        <v>0</v>
      </c>
      <c r="AP130" s="25">
        <f t="shared" si="114"/>
        <v>0.04</v>
      </c>
      <c r="AQ130" s="24">
        <f t="shared" si="115"/>
        <v>0</v>
      </c>
      <c r="AR130" s="24">
        <f t="shared" si="116"/>
        <v>135.17014021537312</v>
      </c>
      <c r="AT130" s="62"/>
    </row>
    <row r="131" spans="1:46">
      <c r="A131" s="162"/>
      <c r="B131" s="46">
        <f t="shared" si="66"/>
        <v>103</v>
      </c>
      <c r="C131" s="24">
        <f t="shared" si="86"/>
        <v>151.64695280849057</v>
      </c>
      <c r="D131" s="24">
        <f t="shared" si="67"/>
        <v>135.55507531411621</v>
      </c>
      <c r="E131" s="134">
        <f t="shared" si="87"/>
        <v>16.091877494374359</v>
      </c>
      <c r="F131" s="24">
        <f t="shared" si="105"/>
        <v>132.0123429491758</v>
      </c>
      <c r="G131" s="24">
        <f t="shared" si="69"/>
        <v>125.42615844122417</v>
      </c>
      <c r="I131" s="2"/>
      <c r="J131" s="21">
        <f t="shared" si="88"/>
        <v>103</v>
      </c>
      <c r="K131" s="23">
        <f t="shared" si="117"/>
        <v>1</v>
      </c>
      <c r="L131" s="24">
        <f t="shared" si="118"/>
        <v>99.9</v>
      </c>
      <c r="M131" s="24">
        <f t="shared" si="99"/>
        <v>100</v>
      </c>
      <c r="N131" s="24">
        <f t="shared" si="91"/>
        <v>113.20960000000001</v>
      </c>
      <c r="O131" s="25">
        <f t="shared" si="101"/>
        <v>6.4000000000000001E-2</v>
      </c>
      <c r="P131" s="24">
        <f t="shared" si="70"/>
        <v>117.43609173333336</v>
      </c>
      <c r="Q131" s="24" t="str">
        <f t="shared" si="106"/>
        <v>nie</v>
      </c>
      <c r="R131" s="24">
        <f t="shared" si="107"/>
        <v>0.7</v>
      </c>
      <c r="S131" s="24">
        <f t="shared" si="104"/>
        <v>113.55623430400001</v>
      </c>
      <c r="T131" s="24">
        <f t="shared" si="119"/>
        <v>0</v>
      </c>
      <c r="U131" s="25">
        <f t="shared" si="108"/>
        <v>0.04</v>
      </c>
      <c r="V131" s="24">
        <f t="shared" si="74"/>
        <v>38.09071850449056</v>
      </c>
      <c r="W131" s="24">
        <f t="shared" si="75"/>
        <v>151.64695280849057</v>
      </c>
      <c r="X131" s="3"/>
      <c r="Y131" s="24">
        <f t="shared" si="109"/>
        <v>125.42615844122417</v>
      </c>
      <c r="Z131" s="3"/>
      <c r="AA131" s="61">
        <f t="shared" si="100"/>
        <v>48488</v>
      </c>
      <c r="AB131" s="62"/>
      <c r="AC131" s="62">
        <f t="shared" si="93"/>
        <v>48518</v>
      </c>
      <c r="AD131" s="21">
        <f t="shared" si="94"/>
        <v>103</v>
      </c>
      <c r="AE131" s="28">
        <f t="shared" si="103"/>
        <v>2.5000000000000001E-2</v>
      </c>
      <c r="AF131" s="23">
        <f t="shared" si="120"/>
        <v>1</v>
      </c>
      <c r="AG131" s="24">
        <f t="shared" si="121"/>
        <v>100</v>
      </c>
      <c r="AH131" s="24">
        <f t="shared" si="97"/>
        <v>100</v>
      </c>
      <c r="AI131" s="24">
        <f t="shared" si="98"/>
        <v>142.56855509001832</v>
      </c>
      <c r="AJ131" s="28">
        <f t="shared" si="110"/>
        <v>0.04</v>
      </c>
      <c r="AK131" s="24">
        <f t="shared" si="78"/>
        <v>145.89515470878544</v>
      </c>
      <c r="AL131" s="24" t="str">
        <f t="shared" si="111"/>
        <v>nie</v>
      </c>
      <c r="AM131" s="24">
        <f t="shared" si="112"/>
        <v>2</v>
      </c>
      <c r="AN131" s="24">
        <f t="shared" si="113"/>
        <v>135.55507531411621</v>
      </c>
      <c r="AO131" s="24">
        <f t="shared" si="82"/>
        <v>0</v>
      </c>
      <c r="AP131" s="25">
        <f t="shared" si="114"/>
        <v>0.04</v>
      </c>
      <c r="AQ131" s="24">
        <f t="shared" si="115"/>
        <v>0</v>
      </c>
      <c r="AR131" s="24">
        <f t="shared" si="116"/>
        <v>135.55507531411621</v>
      </c>
      <c r="AT131" s="62"/>
    </row>
    <row r="132" spans="1:46">
      <c r="A132" s="162"/>
      <c r="B132" s="46">
        <f t="shared" si="66"/>
        <v>104</v>
      </c>
      <c r="C132" s="24">
        <f t="shared" si="86"/>
        <v>152.23886322045269</v>
      </c>
      <c r="D132" s="24">
        <f t="shared" si="67"/>
        <v>135.94001041285924</v>
      </c>
      <c r="E132" s="134">
        <f t="shared" si="87"/>
        <v>16.298852807593448</v>
      </c>
      <c r="F132" s="24">
        <f t="shared" si="105"/>
        <v>132.36877627513857</v>
      </c>
      <c r="G132" s="24">
        <f t="shared" si="69"/>
        <v>125.68370702118561</v>
      </c>
      <c r="I132" s="2"/>
      <c r="J132" s="21">
        <f t="shared" si="88"/>
        <v>104</v>
      </c>
      <c r="K132" s="23">
        <f t="shared" si="117"/>
        <v>1</v>
      </c>
      <c r="L132" s="24">
        <f t="shared" si="118"/>
        <v>99.9</v>
      </c>
      <c r="M132" s="24">
        <f t="shared" si="99"/>
        <v>100</v>
      </c>
      <c r="N132" s="24">
        <f t="shared" si="91"/>
        <v>113.20960000000001</v>
      </c>
      <c r="O132" s="25">
        <f t="shared" si="101"/>
        <v>6.4000000000000001E-2</v>
      </c>
      <c r="P132" s="24">
        <f t="shared" si="70"/>
        <v>118.03987626666667</v>
      </c>
      <c r="Q132" s="24" t="str">
        <f t="shared" si="106"/>
        <v>nie</v>
      </c>
      <c r="R132" s="24">
        <f t="shared" si="107"/>
        <v>0.7</v>
      </c>
      <c r="S132" s="24">
        <f t="shared" si="104"/>
        <v>114.04529977599999</v>
      </c>
      <c r="T132" s="24">
        <f t="shared" si="119"/>
        <v>0</v>
      </c>
      <c r="U132" s="25">
        <f t="shared" si="108"/>
        <v>0.04</v>
      </c>
      <c r="V132" s="24">
        <f t="shared" si="74"/>
        <v>38.193563444452685</v>
      </c>
      <c r="W132" s="24">
        <f t="shared" si="75"/>
        <v>152.23886322045269</v>
      </c>
      <c r="X132" s="3"/>
      <c r="Y132" s="24">
        <f t="shared" si="109"/>
        <v>125.68370702118561</v>
      </c>
      <c r="Z132" s="3"/>
      <c r="AA132" s="61">
        <f t="shared" si="100"/>
        <v>48519</v>
      </c>
      <c r="AB132" s="62"/>
      <c r="AC132" s="62">
        <f t="shared" si="93"/>
        <v>48548</v>
      </c>
      <c r="AD132" s="21">
        <f t="shared" si="94"/>
        <v>104</v>
      </c>
      <c r="AE132" s="28">
        <f t="shared" si="103"/>
        <v>2.5000000000000001E-2</v>
      </c>
      <c r="AF132" s="23">
        <f t="shared" si="120"/>
        <v>1</v>
      </c>
      <c r="AG132" s="24">
        <f t="shared" si="121"/>
        <v>100</v>
      </c>
      <c r="AH132" s="24">
        <f t="shared" si="97"/>
        <v>100</v>
      </c>
      <c r="AI132" s="24">
        <f t="shared" si="98"/>
        <v>142.56855509001832</v>
      </c>
      <c r="AJ132" s="28">
        <f t="shared" si="110"/>
        <v>0.04</v>
      </c>
      <c r="AK132" s="24">
        <f t="shared" si="78"/>
        <v>146.37038322575214</v>
      </c>
      <c r="AL132" s="24" t="str">
        <f t="shared" si="111"/>
        <v>nie</v>
      </c>
      <c r="AM132" s="24">
        <f t="shared" si="112"/>
        <v>2</v>
      </c>
      <c r="AN132" s="24">
        <f t="shared" si="113"/>
        <v>135.94001041285924</v>
      </c>
      <c r="AO132" s="24">
        <f t="shared" si="82"/>
        <v>0</v>
      </c>
      <c r="AP132" s="25">
        <f t="shared" si="114"/>
        <v>0.04</v>
      </c>
      <c r="AQ132" s="24">
        <f t="shared" si="115"/>
        <v>0</v>
      </c>
      <c r="AR132" s="24">
        <f t="shared" si="116"/>
        <v>135.94001041285924</v>
      </c>
      <c r="AT132" s="62"/>
    </row>
    <row r="133" spans="1:46">
      <c r="A133" s="162"/>
      <c r="B133" s="46">
        <f t="shared" si="66"/>
        <v>105</v>
      </c>
      <c r="C133" s="24">
        <f t="shared" si="86"/>
        <v>152.83105131375271</v>
      </c>
      <c r="D133" s="24">
        <f t="shared" si="67"/>
        <v>136.32494551160229</v>
      </c>
      <c r="E133" s="134">
        <f t="shared" si="87"/>
        <v>16.506105802150415</v>
      </c>
      <c r="F133" s="24">
        <f t="shared" si="105"/>
        <v>132.72617197108144</v>
      </c>
      <c r="G133" s="24">
        <f t="shared" si="69"/>
        <v>125.94125560114706</v>
      </c>
      <c r="I133" s="2"/>
      <c r="J133" s="21">
        <f t="shared" si="88"/>
        <v>105</v>
      </c>
      <c r="K133" s="23">
        <f t="shared" si="117"/>
        <v>1</v>
      </c>
      <c r="L133" s="24">
        <f t="shared" si="118"/>
        <v>99.9</v>
      </c>
      <c r="M133" s="24">
        <f t="shared" si="99"/>
        <v>100</v>
      </c>
      <c r="N133" s="24">
        <f t="shared" si="91"/>
        <v>113.20960000000001</v>
      </c>
      <c r="O133" s="25">
        <f t="shared" si="101"/>
        <v>6.4000000000000001E-2</v>
      </c>
      <c r="P133" s="24">
        <f t="shared" si="70"/>
        <v>118.64366080000002</v>
      </c>
      <c r="Q133" s="24" t="str">
        <f t="shared" si="106"/>
        <v>nie</v>
      </c>
      <c r="R133" s="24">
        <f t="shared" si="107"/>
        <v>0.7</v>
      </c>
      <c r="S133" s="24">
        <f t="shared" si="104"/>
        <v>114.53436524800001</v>
      </c>
      <c r="T133" s="24">
        <f t="shared" si="119"/>
        <v>0</v>
      </c>
      <c r="U133" s="25">
        <f t="shared" si="108"/>
        <v>0.04</v>
      </c>
      <c r="V133" s="24">
        <f t="shared" si="74"/>
        <v>38.296686065752702</v>
      </c>
      <c r="W133" s="24">
        <f t="shared" si="75"/>
        <v>152.83105131375271</v>
      </c>
      <c r="X133" s="3"/>
      <c r="Y133" s="24">
        <f t="shared" si="109"/>
        <v>125.94125560114706</v>
      </c>
      <c r="Z133" s="3"/>
      <c r="AA133" s="61">
        <f t="shared" si="100"/>
        <v>48549</v>
      </c>
      <c r="AB133" s="62"/>
      <c r="AC133" s="62">
        <f t="shared" si="93"/>
        <v>48579</v>
      </c>
      <c r="AD133" s="21">
        <f t="shared" si="94"/>
        <v>105</v>
      </c>
      <c r="AE133" s="28">
        <f t="shared" si="103"/>
        <v>2.5000000000000001E-2</v>
      </c>
      <c r="AF133" s="23">
        <f t="shared" si="120"/>
        <v>1</v>
      </c>
      <c r="AG133" s="24">
        <f t="shared" si="121"/>
        <v>100</v>
      </c>
      <c r="AH133" s="24">
        <f t="shared" si="97"/>
        <v>100</v>
      </c>
      <c r="AI133" s="24">
        <f t="shared" si="98"/>
        <v>142.56855509001832</v>
      </c>
      <c r="AJ133" s="28">
        <f t="shared" si="110"/>
        <v>0.04</v>
      </c>
      <c r="AK133" s="24">
        <f t="shared" si="78"/>
        <v>146.84561174271889</v>
      </c>
      <c r="AL133" s="24" t="str">
        <f t="shared" si="111"/>
        <v>nie</v>
      </c>
      <c r="AM133" s="24">
        <f t="shared" si="112"/>
        <v>2</v>
      </c>
      <c r="AN133" s="24">
        <f t="shared" si="113"/>
        <v>136.32494551160229</v>
      </c>
      <c r="AO133" s="24">
        <f t="shared" si="82"/>
        <v>0</v>
      </c>
      <c r="AP133" s="25">
        <f t="shared" si="114"/>
        <v>0.04</v>
      </c>
      <c r="AQ133" s="24">
        <f t="shared" si="115"/>
        <v>0</v>
      </c>
      <c r="AR133" s="24">
        <f t="shared" si="116"/>
        <v>136.32494551160229</v>
      </c>
      <c r="AT133" s="62"/>
    </row>
    <row r="134" spans="1:46">
      <c r="A134" s="162"/>
      <c r="B134" s="46">
        <f t="shared" si="66"/>
        <v>106</v>
      </c>
      <c r="C134" s="24">
        <f t="shared" si="86"/>
        <v>153.42351783813024</v>
      </c>
      <c r="D134" s="24">
        <f t="shared" si="67"/>
        <v>136.70988061034535</v>
      </c>
      <c r="E134" s="134">
        <f t="shared" si="87"/>
        <v>16.713637227784886</v>
      </c>
      <c r="F134" s="24">
        <f t="shared" si="105"/>
        <v>133.08453263540335</v>
      </c>
      <c r="G134" s="24">
        <f t="shared" si="69"/>
        <v>126.1988041811085</v>
      </c>
      <c r="I134" s="2"/>
      <c r="J134" s="21">
        <f t="shared" si="88"/>
        <v>106</v>
      </c>
      <c r="K134" s="23">
        <f t="shared" si="117"/>
        <v>1</v>
      </c>
      <c r="L134" s="24">
        <f t="shared" si="118"/>
        <v>99.9</v>
      </c>
      <c r="M134" s="24">
        <f t="shared" si="99"/>
        <v>100</v>
      </c>
      <c r="N134" s="24">
        <f t="shared" si="91"/>
        <v>113.20960000000001</v>
      </c>
      <c r="O134" s="25">
        <f t="shared" si="101"/>
        <v>6.4000000000000001E-2</v>
      </c>
      <c r="P134" s="24">
        <f t="shared" si="70"/>
        <v>119.24744533333333</v>
      </c>
      <c r="Q134" s="24" t="str">
        <f t="shared" si="106"/>
        <v>nie</v>
      </c>
      <c r="R134" s="24">
        <f t="shared" si="107"/>
        <v>0.7</v>
      </c>
      <c r="S134" s="24">
        <f t="shared" si="104"/>
        <v>115.02343071999999</v>
      </c>
      <c r="T134" s="24">
        <f t="shared" si="119"/>
        <v>0</v>
      </c>
      <c r="U134" s="25">
        <f t="shared" si="108"/>
        <v>0.04</v>
      </c>
      <c r="V134" s="24">
        <f t="shared" si="74"/>
        <v>38.40008711813023</v>
      </c>
      <c r="W134" s="24">
        <f t="shared" si="75"/>
        <v>153.42351783813024</v>
      </c>
      <c r="X134" s="3"/>
      <c r="Y134" s="24">
        <f t="shared" si="109"/>
        <v>126.1988041811085</v>
      </c>
      <c r="Z134" s="3"/>
      <c r="AA134" s="61">
        <f t="shared" si="100"/>
        <v>48580</v>
      </c>
      <c r="AB134" s="62"/>
      <c r="AC134" s="62">
        <f t="shared" si="93"/>
        <v>48610</v>
      </c>
      <c r="AD134" s="21">
        <f t="shared" si="94"/>
        <v>106</v>
      </c>
      <c r="AE134" s="28">
        <f t="shared" si="103"/>
        <v>2.5000000000000001E-2</v>
      </c>
      <c r="AF134" s="23">
        <f t="shared" si="120"/>
        <v>1</v>
      </c>
      <c r="AG134" s="24">
        <f t="shared" si="121"/>
        <v>100</v>
      </c>
      <c r="AH134" s="24">
        <f t="shared" si="97"/>
        <v>100</v>
      </c>
      <c r="AI134" s="24">
        <f t="shared" si="98"/>
        <v>142.56855509001832</v>
      </c>
      <c r="AJ134" s="28">
        <f t="shared" si="110"/>
        <v>0.04</v>
      </c>
      <c r="AK134" s="24">
        <f t="shared" si="78"/>
        <v>147.32084025968561</v>
      </c>
      <c r="AL134" s="24" t="str">
        <f t="shared" si="111"/>
        <v>nie</v>
      </c>
      <c r="AM134" s="24">
        <f t="shared" si="112"/>
        <v>2</v>
      </c>
      <c r="AN134" s="24">
        <f t="shared" si="113"/>
        <v>136.70988061034535</v>
      </c>
      <c r="AO134" s="24">
        <f t="shared" si="82"/>
        <v>0</v>
      </c>
      <c r="AP134" s="25">
        <f t="shared" si="114"/>
        <v>0.04</v>
      </c>
      <c r="AQ134" s="24">
        <f t="shared" si="115"/>
        <v>0</v>
      </c>
      <c r="AR134" s="24">
        <f t="shared" si="116"/>
        <v>136.70988061034535</v>
      </c>
      <c r="AT134" s="62"/>
    </row>
    <row r="135" spans="1:46" ht="14.25" customHeight="1">
      <c r="A135" s="162"/>
      <c r="B135" s="46">
        <f t="shared" si="66"/>
        <v>107</v>
      </c>
      <c r="C135" s="24">
        <f t="shared" si="86"/>
        <v>154.01626354534918</v>
      </c>
      <c r="D135" s="24">
        <f t="shared" si="67"/>
        <v>137.09481570908838</v>
      </c>
      <c r="E135" s="134">
        <f t="shared" si="87"/>
        <v>16.921447836260796</v>
      </c>
      <c r="F135" s="24">
        <f t="shared" si="105"/>
        <v>133.44386087351893</v>
      </c>
      <c r="G135" s="24">
        <f t="shared" si="69"/>
        <v>126.45635276106995</v>
      </c>
      <c r="I135" s="2"/>
      <c r="J135" s="21">
        <f t="shared" si="88"/>
        <v>107</v>
      </c>
      <c r="K135" s="23">
        <f t="shared" si="117"/>
        <v>1</v>
      </c>
      <c r="L135" s="24">
        <f t="shared" si="118"/>
        <v>99.9</v>
      </c>
      <c r="M135" s="24">
        <f t="shared" si="99"/>
        <v>100</v>
      </c>
      <c r="N135" s="24">
        <f t="shared" si="91"/>
        <v>113.20960000000001</v>
      </c>
      <c r="O135" s="25">
        <f t="shared" si="101"/>
        <v>6.4000000000000001E-2</v>
      </c>
      <c r="P135" s="24">
        <f t="shared" si="70"/>
        <v>119.85122986666667</v>
      </c>
      <c r="Q135" s="24" t="str">
        <f t="shared" si="106"/>
        <v>nie</v>
      </c>
      <c r="R135" s="24">
        <f t="shared" si="107"/>
        <v>0.7</v>
      </c>
      <c r="S135" s="24">
        <f t="shared" si="104"/>
        <v>115.512496192</v>
      </c>
      <c r="T135" s="24">
        <f t="shared" si="119"/>
        <v>0</v>
      </c>
      <c r="U135" s="25">
        <f t="shared" si="108"/>
        <v>0.04</v>
      </c>
      <c r="V135" s="24">
        <f t="shared" si="74"/>
        <v>38.503767353349176</v>
      </c>
      <c r="W135" s="24">
        <f t="shared" si="75"/>
        <v>154.01626354534918</v>
      </c>
      <c r="X135" s="3"/>
      <c r="Y135" s="24">
        <f t="shared" si="109"/>
        <v>126.45635276106995</v>
      </c>
      <c r="Z135" s="3"/>
      <c r="AA135" s="61">
        <f t="shared" si="100"/>
        <v>48611</v>
      </c>
      <c r="AB135" s="62"/>
      <c r="AC135" s="62">
        <f t="shared" si="93"/>
        <v>48638</v>
      </c>
      <c r="AD135" s="21">
        <f t="shared" si="94"/>
        <v>107</v>
      </c>
      <c r="AE135" s="28">
        <f t="shared" si="103"/>
        <v>2.5000000000000001E-2</v>
      </c>
      <c r="AF135" s="23">
        <f t="shared" si="120"/>
        <v>1</v>
      </c>
      <c r="AG135" s="24">
        <f t="shared" si="121"/>
        <v>100</v>
      </c>
      <c r="AH135" s="24">
        <f t="shared" si="97"/>
        <v>100</v>
      </c>
      <c r="AI135" s="24">
        <f t="shared" si="98"/>
        <v>142.56855509001832</v>
      </c>
      <c r="AJ135" s="28">
        <f t="shared" si="110"/>
        <v>0.04</v>
      </c>
      <c r="AK135" s="24">
        <f t="shared" si="78"/>
        <v>147.79606877665233</v>
      </c>
      <c r="AL135" s="24" t="str">
        <f t="shared" si="111"/>
        <v>nie</v>
      </c>
      <c r="AM135" s="24">
        <f t="shared" si="112"/>
        <v>2</v>
      </c>
      <c r="AN135" s="24">
        <f t="shared" si="113"/>
        <v>137.09481570908838</v>
      </c>
      <c r="AO135" s="24">
        <f t="shared" si="82"/>
        <v>0</v>
      </c>
      <c r="AP135" s="25">
        <f t="shared" si="114"/>
        <v>0.04</v>
      </c>
      <c r="AQ135" s="24">
        <f t="shared" si="115"/>
        <v>0</v>
      </c>
      <c r="AR135" s="24">
        <f t="shared" si="116"/>
        <v>137.09481570908838</v>
      </c>
      <c r="AT135" s="62"/>
    </row>
    <row r="136" spans="1:46">
      <c r="A136" s="162"/>
      <c r="B136" s="46">
        <f t="shared" si="66"/>
        <v>108</v>
      </c>
      <c r="C136" s="24">
        <f t="shared" si="86"/>
        <v>155.17628918920323</v>
      </c>
      <c r="D136" s="24">
        <f t="shared" si="67"/>
        <v>137.47975080783144</v>
      </c>
      <c r="E136" s="134">
        <f t="shared" si="87"/>
        <v>17.696538381371795</v>
      </c>
      <c r="F136" s="24">
        <f t="shared" si="105"/>
        <v>133.80415929787742</v>
      </c>
      <c r="G136" s="24">
        <f t="shared" si="69"/>
        <v>126.7139013410314</v>
      </c>
      <c r="I136" s="2"/>
      <c r="J136" s="54">
        <f t="shared" si="88"/>
        <v>108</v>
      </c>
      <c r="K136" s="55">
        <f t="shared" si="117"/>
        <v>1</v>
      </c>
      <c r="L136" s="52">
        <f t="shared" si="118"/>
        <v>99.9</v>
      </c>
      <c r="M136" s="52">
        <f t="shared" si="99"/>
        <v>100</v>
      </c>
      <c r="N136" s="52">
        <f t="shared" si="91"/>
        <v>113.20960000000001</v>
      </c>
      <c r="O136" s="56">
        <f t="shared" si="101"/>
        <v>6.4000000000000001E-2</v>
      </c>
      <c r="P136" s="52">
        <f t="shared" si="70"/>
        <v>120.45501440000001</v>
      </c>
      <c r="Q136" s="52" t="str">
        <f t="shared" si="106"/>
        <v>tak</v>
      </c>
      <c r="R136" s="52">
        <f t="shared" si="107"/>
        <v>0</v>
      </c>
      <c r="S136" s="52">
        <f t="shared" si="104"/>
        <v>116.56856166400001</v>
      </c>
      <c r="T136" s="52">
        <f t="shared" si="119"/>
        <v>16.668561664000009</v>
      </c>
      <c r="U136" s="56">
        <f t="shared" si="108"/>
        <v>0.04</v>
      </c>
      <c r="V136" s="52">
        <f t="shared" si="74"/>
        <v>55.276289189203226</v>
      </c>
      <c r="W136" s="52">
        <f t="shared" si="75"/>
        <v>155.17628918920323</v>
      </c>
      <c r="X136" s="3"/>
      <c r="Y136" s="24">
        <f t="shared" si="109"/>
        <v>126.7139013410314</v>
      </c>
      <c r="Z136" s="3"/>
      <c r="AA136" s="61">
        <f t="shared" si="100"/>
        <v>48639</v>
      </c>
      <c r="AB136" s="62"/>
      <c r="AC136" s="62">
        <f t="shared" si="93"/>
        <v>48669</v>
      </c>
      <c r="AD136" s="21">
        <f t="shared" si="94"/>
        <v>108</v>
      </c>
      <c r="AE136" s="28">
        <f t="shared" si="103"/>
        <v>2.5000000000000001E-2</v>
      </c>
      <c r="AF136" s="23">
        <f t="shared" si="120"/>
        <v>1</v>
      </c>
      <c r="AG136" s="24">
        <f t="shared" si="121"/>
        <v>100</v>
      </c>
      <c r="AH136" s="24">
        <f t="shared" si="97"/>
        <v>100</v>
      </c>
      <c r="AI136" s="24">
        <f t="shared" si="98"/>
        <v>142.56855509001832</v>
      </c>
      <c r="AJ136" s="28">
        <f t="shared" si="110"/>
        <v>0.04</v>
      </c>
      <c r="AK136" s="24">
        <f t="shared" si="78"/>
        <v>148.27129729361906</v>
      </c>
      <c r="AL136" s="24" t="str">
        <f t="shared" si="111"/>
        <v>nie</v>
      </c>
      <c r="AM136" s="24">
        <f t="shared" si="112"/>
        <v>2</v>
      </c>
      <c r="AN136" s="24">
        <f t="shared" si="113"/>
        <v>137.47975080783144</v>
      </c>
      <c r="AO136" s="24">
        <f t="shared" si="82"/>
        <v>0</v>
      </c>
      <c r="AP136" s="25">
        <f t="shared" si="114"/>
        <v>0.04</v>
      </c>
      <c r="AQ136" s="24">
        <f t="shared" si="115"/>
        <v>0</v>
      </c>
      <c r="AR136" s="24">
        <f t="shared" si="116"/>
        <v>137.47975080783144</v>
      </c>
      <c r="AT136" s="62"/>
    </row>
    <row r="137" spans="1:46">
      <c r="A137" s="162"/>
      <c r="B137" s="46">
        <f t="shared" si="66"/>
        <v>109</v>
      </c>
      <c r="C137" s="24">
        <f t="shared" si="86"/>
        <v>155.42553517001409</v>
      </c>
      <c r="D137" s="24">
        <f t="shared" si="67"/>
        <v>137.88008331052421</v>
      </c>
      <c r="E137" s="134">
        <f t="shared" si="87"/>
        <v>17.545451859489873</v>
      </c>
      <c r="F137" s="24">
        <f t="shared" si="105"/>
        <v>134.16543052798167</v>
      </c>
      <c r="G137" s="24">
        <f t="shared" si="69"/>
        <v>126.97788863549189</v>
      </c>
      <c r="I137" s="2"/>
      <c r="J137" s="21">
        <f t="shared" si="88"/>
        <v>109</v>
      </c>
      <c r="K137" s="23">
        <f t="shared" si="117"/>
        <v>1</v>
      </c>
      <c r="L137" s="24">
        <f t="shared" si="118"/>
        <v>99.9</v>
      </c>
      <c r="M137" s="24">
        <f t="shared" si="99"/>
        <v>100</v>
      </c>
      <c r="N137" s="24">
        <f t="shared" si="91"/>
        <v>100</v>
      </c>
      <c r="O137" s="25">
        <f t="shared" ref="O137:O172" si="122">$Z$13</f>
        <v>6.4000000000000001E-2</v>
      </c>
      <c r="P137" s="24">
        <f t="shared" si="70"/>
        <v>100.53333333333335</v>
      </c>
      <c r="Q137" s="24" t="str">
        <f t="shared" si="106"/>
        <v>nie</v>
      </c>
      <c r="R137" s="24">
        <f t="shared" si="107"/>
        <v>0.53333333333334565</v>
      </c>
      <c r="S137" s="24">
        <f t="shared" si="104"/>
        <v>100</v>
      </c>
      <c r="T137" s="24">
        <f t="shared" si="119"/>
        <v>0</v>
      </c>
      <c r="U137" s="25">
        <f t="shared" si="108"/>
        <v>0.04</v>
      </c>
      <c r="V137" s="24">
        <f t="shared" si="74"/>
        <v>55.425535170014072</v>
      </c>
      <c r="W137" s="24">
        <f t="shared" si="75"/>
        <v>155.42553517001409</v>
      </c>
      <c r="X137" s="3"/>
      <c r="Y137" s="24">
        <f t="shared" si="109"/>
        <v>126.97788863549189</v>
      </c>
      <c r="Z137" s="3"/>
      <c r="AA137" s="61">
        <f t="shared" si="100"/>
        <v>48670</v>
      </c>
      <c r="AB137" s="62"/>
      <c r="AC137" s="62">
        <f t="shared" si="93"/>
        <v>48699</v>
      </c>
      <c r="AD137" s="21">
        <f t="shared" si="94"/>
        <v>109</v>
      </c>
      <c r="AE137" s="28">
        <f t="shared" ref="AE137:AE172" si="123">VLOOKUP(ROUNDUP($AD137/12,0)-1,$U$3:$AG$15,2,1)</f>
        <v>2.5000000000000001E-2</v>
      </c>
      <c r="AF137" s="23">
        <f t="shared" si="120"/>
        <v>1</v>
      </c>
      <c r="AG137" s="24">
        <f t="shared" si="121"/>
        <v>100</v>
      </c>
      <c r="AH137" s="24">
        <f t="shared" si="97"/>
        <v>100</v>
      </c>
      <c r="AI137" s="24">
        <f t="shared" si="98"/>
        <v>148.27129729361906</v>
      </c>
      <c r="AJ137" s="28">
        <f t="shared" si="110"/>
        <v>0.04</v>
      </c>
      <c r="AK137" s="24">
        <f t="shared" si="78"/>
        <v>148.76553495126447</v>
      </c>
      <c r="AL137" s="24" t="str">
        <f t="shared" si="111"/>
        <v>nie</v>
      </c>
      <c r="AM137" s="24">
        <f t="shared" si="112"/>
        <v>2</v>
      </c>
      <c r="AN137" s="24">
        <f t="shared" si="113"/>
        <v>137.88008331052421</v>
      </c>
      <c r="AO137" s="24">
        <f t="shared" si="82"/>
        <v>0</v>
      </c>
      <c r="AP137" s="25">
        <f t="shared" si="114"/>
        <v>0.04</v>
      </c>
      <c r="AQ137" s="24">
        <f t="shared" si="115"/>
        <v>0</v>
      </c>
      <c r="AR137" s="24">
        <f t="shared" si="116"/>
        <v>137.88008331052421</v>
      </c>
      <c r="AT137" s="62"/>
    </row>
    <row r="138" spans="1:46">
      <c r="A138" s="162"/>
      <c r="B138" s="46">
        <f t="shared" si="66"/>
        <v>110</v>
      </c>
      <c r="C138" s="24">
        <f t="shared" si="86"/>
        <v>155.87218411497309</v>
      </c>
      <c r="D138" s="24">
        <f t="shared" si="67"/>
        <v>138.28041581321696</v>
      </c>
      <c r="E138" s="134">
        <f t="shared" si="87"/>
        <v>17.591768301756133</v>
      </c>
      <c r="F138" s="24">
        <f t="shared" si="105"/>
        <v>134.52767719040722</v>
      </c>
      <c r="G138" s="24">
        <f t="shared" si="69"/>
        <v>127.24187592995237</v>
      </c>
      <c r="I138" s="2"/>
      <c r="J138" s="21">
        <f t="shared" si="88"/>
        <v>110</v>
      </c>
      <c r="K138" s="23">
        <f t="shared" si="117"/>
        <v>1</v>
      </c>
      <c r="L138" s="24">
        <f t="shared" si="118"/>
        <v>99.9</v>
      </c>
      <c r="M138" s="24">
        <f t="shared" si="99"/>
        <v>100</v>
      </c>
      <c r="N138" s="24">
        <f t="shared" si="91"/>
        <v>100</v>
      </c>
      <c r="O138" s="25">
        <f t="shared" si="122"/>
        <v>6.4000000000000001E-2</v>
      </c>
      <c r="P138" s="24">
        <f t="shared" si="70"/>
        <v>101.06666666666666</v>
      </c>
      <c r="Q138" s="24" t="str">
        <f t="shared" si="106"/>
        <v>nie</v>
      </c>
      <c r="R138" s="24">
        <f t="shared" si="107"/>
        <v>0.7</v>
      </c>
      <c r="S138" s="24">
        <f t="shared" si="104"/>
        <v>100.297</v>
      </c>
      <c r="T138" s="24">
        <f t="shared" si="119"/>
        <v>0</v>
      </c>
      <c r="U138" s="25">
        <f t="shared" si="108"/>
        <v>0.04</v>
      </c>
      <c r="V138" s="24">
        <f t="shared" si="74"/>
        <v>55.575184114973105</v>
      </c>
      <c r="W138" s="24">
        <f t="shared" si="75"/>
        <v>155.87218411497309</v>
      </c>
      <c r="X138" s="3"/>
      <c r="Y138" s="24">
        <f t="shared" si="109"/>
        <v>127.24187592995237</v>
      </c>
      <c r="Z138" s="3"/>
      <c r="AA138" s="61">
        <f t="shared" si="100"/>
        <v>48700</v>
      </c>
      <c r="AB138" s="62"/>
      <c r="AC138" s="62">
        <f t="shared" si="93"/>
        <v>48730</v>
      </c>
      <c r="AD138" s="21">
        <f t="shared" si="94"/>
        <v>110</v>
      </c>
      <c r="AE138" s="28">
        <f t="shared" si="123"/>
        <v>2.5000000000000001E-2</v>
      </c>
      <c r="AF138" s="23">
        <f t="shared" si="120"/>
        <v>1</v>
      </c>
      <c r="AG138" s="24">
        <f t="shared" si="121"/>
        <v>100</v>
      </c>
      <c r="AH138" s="24">
        <f t="shared" si="97"/>
        <v>100</v>
      </c>
      <c r="AI138" s="24">
        <f t="shared" si="98"/>
        <v>148.27129729361906</v>
      </c>
      <c r="AJ138" s="28">
        <f t="shared" si="110"/>
        <v>0.04</v>
      </c>
      <c r="AK138" s="24">
        <f t="shared" si="78"/>
        <v>149.25977260890983</v>
      </c>
      <c r="AL138" s="24" t="str">
        <f t="shared" si="111"/>
        <v>nie</v>
      </c>
      <c r="AM138" s="24">
        <f t="shared" si="112"/>
        <v>2</v>
      </c>
      <c r="AN138" s="24">
        <f t="shared" si="113"/>
        <v>138.28041581321696</v>
      </c>
      <c r="AO138" s="24">
        <f t="shared" si="82"/>
        <v>0</v>
      </c>
      <c r="AP138" s="25">
        <f t="shared" si="114"/>
        <v>0.04</v>
      </c>
      <c r="AQ138" s="24">
        <f t="shared" si="115"/>
        <v>0</v>
      </c>
      <c r="AR138" s="24">
        <f t="shared" si="116"/>
        <v>138.28041581321696</v>
      </c>
      <c r="AT138" s="62"/>
    </row>
    <row r="139" spans="1:46">
      <c r="A139" s="162"/>
      <c r="B139" s="46">
        <f t="shared" si="66"/>
        <v>111</v>
      </c>
      <c r="C139" s="24">
        <f t="shared" si="86"/>
        <v>156.45423711208352</v>
      </c>
      <c r="D139" s="24">
        <f t="shared" si="67"/>
        <v>138.68074831590974</v>
      </c>
      <c r="E139" s="134">
        <f t="shared" si="87"/>
        <v>17.77348879617378</v>
      </c>
      <c r="F139" s="24">
        <f t="shared" si="105"/>
        <v>134.8909019188213</v>
      </c>
      <c r="G139" s="24">
        <f t="shared" si="69"/>
        <v>127.50586322441286</v>
      </c>
      <c r="I139" s="2"/>
      <c r="J139" s="21">
        <f t="shared" si="88"/>
        <v>111</v>
      </c>
      <c r="K139" s="23">
        <f t="shared" si="117"/>
        <v>1</v>
      </c>
      <c r="L139" s="24">
        <f t="shared" si="118"/>
        <v>99.9</v>
      </c>
      <c r="M139" s="24">
        <f t="shared" si="99"/>
        <v>100</v>
      </c>
      <c r="N139" s="24">
        <f t="shared" si="91"/>
        <v>100</v>
      </c>
      <c r="O139" s="25">
        <f t="shared" si="122"/>
        <v>6.4000000000000001E-2</v>
      </c>
      <c r="P139" s="24">
        <f t="shared" si="70"/>
        <v>101.6</v>
      </c>
      <c r="Q139" s="24" t="str">
        <f t="shared" si="106"/>
        <v>nie</v>
      </c>
      <c r="R139" s="24">
        <f t="shared" si="107"/>
        <v>0.7</v>
      </c>
      <c r="S139" s="24">
        <f t="shared" si="104"/>
        <v>100.729</v>
      </c>
      <c r="T139" s="24">
        <f t="shared" si="119"/>
        <v>0</v>
      </c>
      <c r="U139" s="25">
        <f t="shared" si="108"/>
        <v>0.04</v>
      </c>
      <c r="V139" s="24">
        <f t="shared" si="74"/>
        <v>55.725237112083526</v>
      </c>
      <c r="W139" s="24">
        <f t="shared" si="75"/>
        <v>156.45423711208352</v>
      </c>
      <c r="X139" s="3"/>
      <c r="Y139" s="24">
        <f t="shared" si="109"/>
        <v>127.50586322441286</v>
      </c>
      <c r="Z139" s="3"/>
      <c r="AA139" s="61">
        <f t="shared" si="100"/>
        <v>48731</v>
      </c>
      <c r="AB139" s="62"/>
      <c r="AC139" s="62">
        <f t="shared" si="93"/>
        <v>48760</v>
      </c>
      <c r="AD139" s="21">
        <f t="shared" si="94"/>
        <v>111</v>
      </c>
      <c r="AE139" s="28">
        <f t="shared" si="123"/>
        <v>2.5000000000000001E-2</v>
      </c>
      <c r="AF139" s="23">
        <f t="shared" si="120"/>
        <v>1</v>
      </c>
      <c r="AG139" s="24">
        <f t="shared" si="121"/>
        <v>100</v>
      </c>
      <c r="AH139" s="24">
        <f t="shared" si="97"/>
        <v>100</v>
      </c>
      <c r="AI139" s="24">
        <f t="shared" si="98"/>
        <v>148.27129729361906</v>
      </c>
      <c r="AJ139" s="28">
        <f t="shared" si="110"/>
        <v>0.04</v>
      </c>
      <c r="AK139" s="24">
        <f t="shared" si="78"/>
        <v>149.75401026655524</v>
      </c>
      <c r="AL139" s="24" t="str">
        <f t="shared" si="111"/>
        <v>nie</v>
      </c>
      <c r="AM139" s="24">
        <f t="shared" si="112"/>
        <v>2</v>
      </c>
      <c r="AN139" s="24">
        <f t="shared" si="113"/>
        <v>138.68074831590974</v>
      </c>
      <c r="AO139" s="24">
        <f t="shared" si="82"/>
        <v>0</v>
      </c>
      <c r="AP139" s="25">
        <f t="shared" si="114"/>
        <v>0.04</v>
      </c>
      <c r="AQ139" s="24">
        <f t="shared" si="115"/>
        <v>0</v>
      </c>
      <c r="AR139" s="24">
        <f t="shared" si="116"/>
        <v>138.68074831590974</v>
      </c>
      <c r="AT139" s="62"/>
    </row>
    <row r="140" spans="1:46">
      <c r="A140" s="162"/>
      <c r="B140" s="46">
        <f t="shared" si="66"/>
        <v>112</v>
      </c>
      <c r="C140" s="24">
        <f t="shared" si="86"/>
        <v>157.03669525228617</v>
      </c>
      <c r="D140" s="24">
        <f t="shared" si="67"/>
        <v>139.08108081860252</v>
      </c>
      <c r="E140" s="134">
        <f t="shared" si="87"/>
        <v>17.95561443368365</v>
      </c>
      <c r="F140" s="24">
        <f t="shared" si="105"/>
        <v>135.25510735400212</v>
      </c>
      <c r="G140" s="24">
        <f t="shared" si="69"/>
        <v>127.76985051887333</v>
      </c>
      <c r="I140" s="2"/>
      <c r="J140" s="21">
        <f t="shared" si="88"/>
        <v>112</v>
      </c>
      <c r="K140" s="23">
        <f t="shared" si="117"/>
        <v>1</v>
      </c>
      <c r="L140" s="24">
        <f t="shared" si="118"/>
        <v>99.9</v>
      </c>
      <c r="M140" s="24">
        <f t="shared" si="99"/>
        <v>100</v>
      </c>
      <c r="N140" s="24">
        <f t="shared" si="91"/>
        <v>100</v>
      </c>
      <c r="O140" s="25">
        <f t="shared" si="122"/>
        <v>6.4000000000000001E-2</v>
      </c>
      <c r="P140" s="24">
        <f t="shared" si="70"/>
        <v>102.13333333333334</v>
      </c>
      <c r="Q140" s="24" t="str">
        <f t="shared" si="106"/>
        <v>nie</v>
      </c>
      <c r="R140" s="24">
        <f t="shared" si="107"/>
        <v>0.7</v>
      </c>
      <c r="S140" s="24">
        <f t="shared" si="104"/>
        <v>101.161</v>
      </c>
      <c r="T140" s="24">
        <f t="shared" si="119"/>
        <v>0</v>
      </c>
      <c r="U140" s="25">
        <f t="shared" si="108"/>
        <v>0.04</v>
      </c>
      <c r="V140" s="24">
        <f t="shared" si="74"/>
        <v>55.87569525228615</v>
      </c>
      <c r="W140" s="24">
        <f t="shared" si="75"/>
        <v>157.03669525228617</v>
      </c>
      <c r="X140" s="3"/>
      <c r="Y140" s="24">
        <f t="shared" si="109"/>
        <v>127.76985051887333</v>
      </c>
      <c r="Z140" s="3"/>
      <c r="AA140" s="61">
        <f t="shared" si="100"/>
        <v>48761</v>
      </c>
      <c r="AB140" s="62"/>
      <c r="AC140" s="62">
        <f t="shared" si="93"/>
        <v>48791</v>
      </c>
      <c r="AD140" s="21">
        <f t="shared" si="94"/>
        <v>112</v>
      </c>
      <c r="AE140" s="28">
        <f t="shared" si="123"/>
        <v>2.5000000000000001E-2</v>
      </c>
      <c r="AF140" s="23">
        <f t="shared" si="120"/>
        <v>1</v>
      </c>
      <c r="AG140" s="24">
        <f t="shared" si="121"/>
        <v>100</v>
      </c>
      <c r="AH140" s="24">
        <f t="shared" si="97"/>
        <v>100</v>
      </c>
      <c r="AI140" s="24">
        <f t="shared" si="98"/>
        <v>148.27129729361906</v>
      </c>
      <c r="AJ140" s="28">
        <f t="shared" si="110"/>
        <v>0.04</v>
      </c>
      <c r="AK140" s="24">
        <f t="shared" si="78"/>
        <v>150.24824792420065</v>
      </c>
      <c r="AL140" s="24" t="str">
        <f t="shared" si="111"/>
        <v>nie</v>
      </c>
      <c r="AM140" s="24">
        <f t="shared" si="112"/>
        <v>2</v>
      </c>
      <c r="AN140" s="24">
        <f t="shared" si="113"/>
        <v>139.08108081860252</v>
      </c>
      <c r="AO140" s="24">
        <f t="shared" si="82"/>
        <v>0</v>
      </c>
      <c r="AP140" s="25">
        <f t="shared" si="114"/>
        <v>0.04</v>
      </c>
      <c r="AQ140" s="24">
        <f t="shared" si="115"/>
        <v>0</v>
      </c>
      <c r="AR140" s="24">
        <f t="shared" si="116"/>
        <v>139.08108081860252</v>
      </c>
      <c r="AT140" s="62"/>
    </row>
    <row r="141" spans="1:46">
      <c r="A141" s="162"/>
      <c r="B141" s="46">
        <f t="shared" si="66"/>
        <v>113</v>
      </c>
      <c r="C141" s="24">
        <f t="shared" si="86"/>
        <v>157.61955962946729</v>
      </c>
      <c r="D141" s="24">
        <f t="shared" si="67"/>
        <v>139.48141332129529</v>
      </c>
      <c r="E141" s="134">
        <f t="shared" si="87"/>
        <v>18.138146308171997</v>
      </c>
      <c r="F141" s="24">
        <f t="shared" si="105"/>
        <v>135.62029614385793</v>
      </c>
      <c r="G141" s="24">
        <f t="shared" si="69"/>
        <v>128.03383781333383</v>
      </c>
      <c r="I141" s="2"/>
      <c r="J141" s="21">
        <f t="shared" si="88"/>
        <v>113</v>
      </c>
      <c r="K141" s="23">
        <f t="shared" si="117"/>
        <v>1</v>
      </c>
      <c r="L141" s="24">
        <f t="shared" si="118"/>
        <v>99.9</v>
      </c>
      <c r="M141" s="24">
        <f t="shared" si="99"/>
        <v>100</v>
      </c>
      <c r="N141" s="24">
        <f t="shared" si="91"/>
        <v>100</v>
      </c>
      <c r="O141" s="25">
        <f t="shared" si="122"/>
        <v>6.4000000000000001E-2</v>
      </c>
      <c r="P141" s="24">
        <f t="shared" si="70"/>
        <v>102.66666666666666</v>
      </c>
      <c r="Q141" s="24" t="str">
        <f t="shared" si="106"/>
        <v>nie</v>
      </c>
      <c r="R141" s="24">
        <f t="shared" si="107"/>
        <v>0.7</v>
      </c>
      <c r="S141" s="24">
        <f t="shared" si="104"/>
        <v>101.59299999999999</v>
      </c>
      <c r="T141" s="24">
        <f t="shared" si="119"/>
        <v>0</v>
      </c>
      <c r="U141" s="25">
        <f t="shared" si="108"/>
        <v>0.04</v>
      </c>
      <c r="V141" s="24">
        <f t="shared" si="74"/>
        <v>56.026559629467314</v>
      </c>
      <c r="W141" s="24">
        <f t="shared" si="75"/>
        <v>157.61955962946729</v>
      </c>
      <c r="X141" s="3"/>
      <c r="Y141" s="24">
        <f t="shared" si="109"/>
        <v>128.03383781333383</v>
      </c>
      <c r="Z141" s="3"/>
      <c r="AA141" s="61">
        <f t="shared" si="100"/>
        <v>48792</v>
      </c>
      <c r="AB141" s="62"/>
      <c r="AC141" s="62">
        <f t="shared" si="93"/>
        <v>48822</v>
      </c>
      <c r="AD141" s="21">
        <f t="shared" si="94"/>
        <v>113</v>
      </c>
      <c r="AE141" s="28">
        <f t="shared" si="123"/>
        <v>2.5000000000000001E-2</v>
      </c>
      <c r="AF141" s="23">
        <f t="shared" si="120"/>
        <v>1</v>
      </c>
      <c r="AG141" s="24">
        <f t="shared" si="121"/>
        <v>100</v>
      </c>
      <c r="AH141" s="24">
        <f t="shared" si="97"/>
        <v>100</v>
      </c>
      <c r="AI141" s="24">
        <f t="shared" si="98"/>
        <v>148.27129729361906</v>
      </c>
      <c r="AJ141" s="28">
        <f t="shared" si="110"/>
        <v>0.04</v>
      </c>
      <c r="AK141" s="24">
        <f t="shared" si="78"/>
        <v>150.74248558184604</v>
      </c>
      <c r="AL141" s="24" t="str">
        <f t="shared" si="111"/>
        <v>nie</v>
      </c>
      <c r="AM141" s="24">
        <f t="shared" si="112"/>
        <v>2</v>
      </c>
      <c r="AN141" s="24">
        <f t="shared" si="113"/>
        <v>139.48141332129529</v>
      </c>
      <c r="AO141" s="24">
        <f t="shared" si="82"/>
        <v>0</v>
      </c>
      <c r="AP141" s="25">
        <f t="shared" si="114"/>
        <v>0.04</v>
      </c>
      <c r="AQ141" s="24">
        <f t="shared" si="115"/>
        <v>0</v>
      </c>
      <c r="AR141" s="24">
        <f t="shared" si="116"/>
        <v>139.48141332129529</v>
      </c>
      <c r="AT141" s="62"/>
    </row>
    <row r="142" spans="1:46">
      <c r="A142" s="162"/>
      <c r="B142" s="46">
        <f t="shared" si="66"/>
        <v>114</v>
      </c>
      <c r="C142" s="24">
        <f t="shared" si="86"/>
        <v>158.20283134046687</v>
      </c>
      <c r="D142" s="24">
        <f t="shared" si="67"/>
        <v>139.88174582398807</v>
      </c>
      <c r="E142" s="134">
        <f t="shared" si="87"/>
        <v>18.321085516478803</v>
      </c>
      <c r="F142" s="24">
        <f t="shared" si="105"/>
        <v>135.98647094344634</v>
      </c>
      <c r="G142" s="24">
        <f t="shared" si="69"/>
        <v>128.2978251077943</v>
      </c>
      <c r="I142" s="2"/>
      <c r="J142" s="21">
        <f t="shared" si="88"/>
        <v>114</v>
      </c>
      <c r="K142" s="23">
        <f t="shared" si="117"/>
        <v>1</v>
      </c>
      <c r="L142" s="24">
        <f t="shared" si="118"/>
        <v>99.9</v>
      </c>
      <c r="M142" s="24">
        <f t="shared" si="99"/>
        <v>100</v>
      </c>
      <c r="N142" s="24">
        <f t="shared" si="91"/>
        <v>100</v>
      </c>
      <c r="O142" s="25">
        <f t="shared" si="122"/>
        <v>6.4000000000000001E-2</v>
      </c>
      <c r="P142" s="24">
        <f t="shared" si="70"/>
        <v>103.2</v>
      </c>
      <c r="Q142" s="24" t="str">
        <f t="shared" si="106"/>
        <v>nie</v>
      </c>
      <c r="R142" s="24">
        <f t="shared" si="107"/>
        <v>0.7</v>
      </c>
      <c r="S142" s="24">
        <f t="shared" si="104"/>
        <v>102.02500000000001</v>
      </c>
      <c r="T142" s="24">
        <f t="shared" si="119"/>
        <v>0</v>
      </c>
      <c r="U142" s="25">
        <f t="shared" si="108"/>
        <v>0.04</v>
      </c>
      <c r="V142" s="24">
        <f t="shared" si="74"/>
        <v>56.177831340466874</v>
      </c>
      <c r="W142" s="24">
        <f t="shared" si="75"/>
        <v>158.20283134046687</v>
      </c>
      <c r="X142" s="3"/>
      <c r="Y142" s="24">
        <f t="shared" si="109"/>
        <v>128.2978251077943</v>
      </c>
      <c r="Z142" s="3"/>
      <c r="AA142" s="61">
        <f t="shared" si="100"/>
        <v>48823</v>
      </c>
      <c r="AB142" s="62"/>
      <c r="AC142" s="62">
        <f t="shared" si="93"/>
        <v>48852</v>
      </c>
      <c r="AD142" s="21">
        <f t="shared" si="94"/>
        <v>114</v>
      </c>
      <c r="AE142" s="28">
        <f t="shared" si="123"/>
        <v>2.5000000000000001E-2</v>
      </c>
      <c r="AF142" s="23">
        <f t="shared" si="120"/>
        <v>1</v>
      </c>
      <c r="AG142" s="24">
        <f t="shared" si="121"/>
        <v>100</v>
      </c>
      <c r="AH142" s="24">
        <f t="shared" si="97"/>
        <v>100</v>
      </c>
      <c r="AI142" s="24">
        <f t="shared" si="98"/>
        <v>148.27129729361906</v>
      </c>
      <c r="AJ142" s="28">
        <f t="shared" si="110"/>
        <v>0.04</v>
      </c>
      <c r="AK142" s="24">
        <f t="shared" si="78"/>
        <v>151.23672323949145</v>
      </c>
      <c r="AL142" s="24" t="str">
        <f t="shared" si="111"/>
        <v>nie</v>
      </c>
      <c r="AM142" s="24">
        <f t="shared" si="112"/>
        <v>2</v>
      </c>
      <c r="AN142" s="24">
        <f t="shared" si="113"/>
        <v>139.88174582398807</v>
      </c>
      <c r="AO142" s="24">
        <f t="shared" si="82"/>
        <v>0</v>
      </c>
      <c r="AP142" s="25">
        <f t="shared" si="114"/>
        <v>0.04</v>
      </c>
      <c r="AQ142" s="24">
        <f t="shared" si="115"/>
        <v>0</v>
      </c>
      <c r="AR142" s="24">
        <f t="shared" si="116"/>
        <v>139.88174582398807</v>
      </c>
      <c r="AT142" s="62"/>
    </row>
    <row r="143" spans="1:46">
      <c r="A143" s="162"/>
      <c r="B143" s="46">
        <f t="shared" si="66"/>
        <v>115</v>
      </c>
      <c r="C143" s="24">
        <f t="shared" si="86"/>
        <v>158.78651148508612</v>
      </c>
      <c r="D143" s="24">
        <f t="shared" si="67"/>
        <v>140.28207832668085</v>
      </c>
      <c r="E143" s="134">
        <f t="shared" si="87"/>
        <v>18.504433158405277</v>
      </c>
      <c r="F143" s="24">
        <f t="shared" si="105"/>
        <v>136.35363441499362</v>
      </c>
      <c r="G143" s="24">
        <f t="shared" si="69"/>
        <v>128.56181240225479</v>
      </c>
      <c r="I143" s="2"/>
      <c r="J143" s="21">
        <f t="shared" si="88"/>
        <v>115</v>
      </c>
      <c r="K143" s="23">
        <f t="shared" si="117"/>
        <v>1</v>
      </c>
      <c r="L143" s="24">
        <f t="shared" si="118"/>
        <v>99.9</v>
      </c>
      <c r="M143" s="24">
        <f t="shared" si="99"/>
        <v>100</v>
      </c>
      <c r="N143" s="24">
        <f t="shared" si="91"/>
        <v>100</v>
      </c>
      <c r="O143" s="25">
        <f t="shared" si="122"/>
        <v>6.4000000000000001E-2</v>
      </c>
      <c r="P143" s="24">
        <f t="shared" si="70"/>
        <v>103.73333333333335</v>
      </c>
      <c r="Q143" s="24" t="str">
        <f t="shared" si="106"/>
        <v>nie</v>
      </c>
      <c r="R143" s="24">
        <f t="shared" si="107"/>
        <v>0.7</v>
      </c>
      <c r="S143" s="24">
        <f t="shared" si="104"/>
        <v>102.45700000000001</v>
      </c>
      <c r="T143" s="24">
        <f t="shared" si="119"/>
        <v>0</v>
      </c>
      <c r="U143" s="25">
        <f t="shared" si="108"/>
        <v>0.04</v>
      </c>
      <c r="V143" s="24">
        <f t="shared" si="74"/>
        <v>56.32951148508613</v>
      </c>
      <c r="W143" s="24">
        <f t="shared" si="75"/>
        <v>158.78651148508612</v>
      </c>
      <c r="X143" s="3"/>
      <c r="Y143" s="24">
        <f t="shared" si="109"/>
        <v>128.56181240225479</v>
      </c>
      <c r="Z143" s="3"/>
      <c r="AA143" s="61">
        <f t="shared" si="100"/>
        <v>48853</v>
      </c>
      <c r="AB143" s="62"/>
      <c r="AC143" s="62">
        <f t="shared" si="93"/>
        <v>48883</v>
      </c>
      <c r="AD143" s="21">
        <f t="shared" si="94"/>
        <v>115</v>
      </c>
      <c r="AE143" s="28">
        <f t="shared" si="123"/>
        <v>2.5000000000000001E-2</v>
      </c>
      <c r="AF143" s="23">
        <f t="shared" si="120"/>
        <v>1</v>
      </c>
      <c r="AG143" s="24">
        <f t="shared" si="121"/>
        <v>100</v>
      </c>
      <c r="AH143" s="24">
        <f t="shared" si="97"/>
        <v>100</v>
      </c>
      <c r="AI143" s="24">
        <f t="shared" si="98"/>
        <v>148.27129729361906</v>
      </c>
      <c r="AJ143" s="28">
        <f t="shared" si="110"/>
        <v>0.04</v>
      </c>
      <c r="AK143" s="24">
        <f t="shared" si="78"/>
        <v>151.73096089713684</v>
      </c>
      <c r="AL143" s="24" t="str">
        <f t="shared" si="111"/>
        <v>nie</v>
      </c>
      <c r="AM143" s="24">
        <f t="shared" si="112"/>
        <v>2</v>
      </c>
      <c r="AN143" s="24">
        <f t="shared" si="113"/>
        <v>140.28207832668085</v>
      </c>
      <c r="AO143" s="24">
        <f t="shared" si="82"/>
        <v>0</v>
      </c>
      <c r="AP143" s="25">
        <f t="shared" si="114"/>
        <v>0.04</v>
      </c>
      <c r="AQ143" s="24">
        <f t="shared" si="115"/>
        <v>0</v>
      </c>
      <c r="AR143" s="24">
        <f t="shared" si="116"/>
        <v>140.28207832668085</v>
      </c>
      <c r="AT143" s="62"/>
    </row>
    <row r="144" spans="1:46">
      <c r="A144" s="162"/>
      <c r="B144" s="46">
        <f t="shared" si="66"/>
        <v>116</v>
      </c>
      <c r="C144" s="24">
        <f t="shared" si="86"/>
        <v>159.37060116609587</v>
      </c>
      <c r="D144" s="24">
        <f t="shared" si="67"/>
        <v>140.68241082937359</v>
      </c>
      <c r="E144" s="134">
        <f t="shared" si="87"/>
        <v>18.688190336722272</v>
      </c>
      <c r="F144" s="24">
        <f t="shared" si="105"/>
        <v>136.72178922791409</v>
      </c>
      <c r="G144" s="24">
        <f t="shared" si="69"/>
        <v>128.82579969671525</v>
      </c>
      <c r="I144" s="2"/>
      <c r="J144" s="21">
        <f t="shared" si="88"/>
        <v>116</v>
      </c>
      <c r="K144" s="23">
        <f t="shared" si="117"/>
        <v>1</v>
      </c>
      <c r="L144" s="24">
        <f t="shared" si="118"/>
        <v>99.9</v>
      </c>
      <c r="M144" s="24">
        <f t="shared" si="99"/>
        <v>100</v>
      </c>
      <c r="N144" s="24">
        <f t="shared" si="91"/>
        <v>100</v>
      </c>
      <c r="O144" s="25">
        <f t="shared" si="122"/>
        <v>6.4000000000000001E-2</v>
      </c>
      <c r="P144" s="24">
        <f t="shared" si="70"/>
        <v>104.26666666666667</v>
      </c>
      <c r="Q144" s="24" t="str">
        <f t="shared" si="106"/>
        <v>nie</v>
      </c>
      <c r="R144" s="24">
        <f t="shared" si="107"/>
        <v>0.7</v>
      </c>
      <c r="S144" s="24">
        <f t="shared" si="104"/>
        <v>102.889</v>
      </c>
      <c r="T144" s="24">
        <f t="shared" si="119"/>
        <v>0</v>
      </c>
      <c r="U144" s="25">
        <f t="shared" si="108"/>
        <v>0.04</v>
      </c>
      <c r="V144" s="24">
        <f t="shared" si="74"/>
        <v>56.481601166095857</v>
      </c>
      <c r="W144" s="24">
        <f t="shared" si="75"/>
        <v>159.37060116609587</v>
      </c>
      <c r="X144" s="3"/>
      <c r="Y144" s="24">
        <f t="shared" si="109"/>
        <v>128.82579969671525</v>
      </c>
      <c r="Z144" s="3"/>
      <c r="AA144" s="61">
        <f t="shared" si="100"/>
        <v>48884</v>
      </c>
      <c r="AB144" s="62"/>
      <c r="AC144" s="62">
        <f t="shared" si="93"/>
        <v>48913</v>
      </c>
      <c r="AD144" s="21">
        <f t="shared" si="94"/>
        <v>116</v>
      </c>
      <c r="AE144" s="28">
        <f t="shared" si="123"/>
        <v>2.5000000000000001E-2</v>
      </c>
      <c r="AF144" s="23">
        <f t="shared" si="120"/>
        <v>1</v>
      </c>
      <c r="AG144" s="24">
        <f t="shared" si="121"/>
        <v>100</v>
      </c>
      <c r="AH144" s="24">
        <f t="shared" si="97"/>
        <v>100</v>
      </c>
      <c r="AI144" s="24">
        <f t="shared" si="98"/>
        <v>148.27129729361906</v>
      </c>
      <c r="AJ144" s="28">
        <f t="shared" si="110"/>
        <v>0.04</v>
      </c>
      <c r="AK144" s="24">
        <f t="shared" si="78"/>
        <v>152.22519855478222</v>
      </c>
      <c r="AL144" s="24" t="str">
        <f t="shared" si="111"/>
        <v>nie</v>
      </c>
      <c r="AM144" s="24">
        <f t="shared" si="112"/>
        <v>2</v>
      </c>
      <c r="AN144" s="24">
        <f t="shared" si="113"/>
        <v>140.68241082937359</v>
      </c>
      <c r="AO144" s="24">
        <f t="shared" si="82"/>
        <v>0</v>
      </c>
      <c r="AP144" s="25">
        <f t="shared" si="114"/>
        <v>0.04</v>
      </c>
      <c r="AQ144" s="24">
        <f t="shared" si="115"/>
        <v>0</v>
      </c>
      <c r="AR144" s="24">
        <f t="shared" si="116"/>
        <v>140.68241082937359</v>
      </c>
      <c r="AT144" s="62"/>
    </row>
    <row r="145" spans="1:46">
      <c r="A145" s="162"/>
      <c r="B145" s="46">
        <f t="shared" si="66"/>
        <v>117</v>
      </c>
      <c r="C145" s="24">
        <f t="shared" si="86"/>
        <v>159.95510148924433</v>
      </c>
      <c r="D145" s="24">
        <f t="shared" si="67"/>
        <v>141.0827433320664</v>
      </c>
      <c r="E145" s="134">
        <f t="shared" si="87"/>
        <v>18.872358157177928</v>
      </c>
      <c r="F145" s="24">
        <f t="shared" si="105"/>
        <v>137.09093805882944</v>
      </c>
      <c r="G145" s="24">
        <f t="shared" si="69"/>
        <v>129.08978699117574</v>
      </c>
      <c r="I145" s="2"/>
      <c r="J145" s="21">
        <f t="shared" si="88"/>
        <v>117</v>
      </c>
      <c r="K145" s="23">
        <f t="shared" si="117"/>
        <v>1</v>
      </c>
      <c r="L145" s="24">
        <f t="shared" si="118"/>
        <v>99.9</v>
      </c>
      <c r="M145" s="24">
        <f t="shared" si="99"/>
        <v>100</v>
      </c>
      <c r="N145" s="24">
        <f t="shared" si="91"/>
        <v>100</v>
      </c>
      <c r="O145" s="25">
        <f t="shared" si="122"/>
        <v>6.4000000000000001E-2</v>
      </c>
      <c r="P145" s="24">
        <f t="shared" si="70"/>
        <v>104.80000000000001</v>
      </c>
      <c r="Q145" s="24" t="str">
        <f t="shared" si="106"/>
        <v>nie</v>
      </c>
      <c r="R145" s="24">
        <f t="shared" si="107"/>
        <v>0.7</v>
      </c>
      <c r="S145" s="24">
        <f t="shared" si="104"/>
        <v>103.32100000000001</v>
      </c>
      <c r="T145" s="24">
        <f t="shared" si="119"/>
        <v>0</v>
      </c>
      <c r="U145" s="25">
        <f t="shared" si="108"/>
        <v>0.04</v>
      </c>
      <c r="V145" s="24">
        <f t="shared" si="74"/>
        <v>56.634101489244308</v>
      </c>
      <c r="W145" s="24">
        <f t="shared" si="75"/>
        <v>159.95510148924433</v>
      </c>
      <c r="X145" s="3"/>
      <c r="Y145" s="24">
        <f t="shared" si="109"/>
        <v>129.08978699117574</v>
      </c>
      <c r="Z145" s="3"/>
      <c r="AA145" s="61">
        <f t="shared" si="100"/>
        <v>48914</v>
      </c>
      <c r="AB145" s="62"/>
      <c r="AC145" s="62">
        <f t="shared" si="93"/>
        <v>48944</v>
      </c>
      <c r="AD145" s="21">
        <f t="shared" si="94"/>
        <v>117</v>
      </c>
      <c r="AE145" s="28">
        <f t="shared" si="123"/>
        <v>2.5000000000000001E-2</v>
      </c>
      <c r="AF145" s="23">
        <f t="shared" si="120"/>
        <v>1</v>
      </c>
      <c r="AG145" s="24">
        <f t="shared" si="121"/>
        <v>100</v>
      </c>
      <c r="AH145" s="24">
        <f t="shared" si="97"/>
        <v>100</v>
      </c>
      <c r="AI145" s="24">
        <f t="shared" si="98"/>
        <v>148.27129729361906</v>
      </c>
      <c r="AJ145" s="28">
        <f t="shared" si="110"/>
        <v>0.04</v>
      </c>
      <c r="AK145" s="24">
        <f t="shared" si="78"/>
        <v>152.71943621242764</v>
      </c>
      <c r="AL145" s="24" t="str">
        <f t="shared" si="111"/>
        <v>nie</v>
      </c>
      <c r="AM145" s="24">
        <f t="shared" si="112"/>
        <v>2</v>
      </c>
      <c r="AN145" s="24">
        <f t="shared" si="113"/>
        <v>141.0827433320664</v>
      </c>
      <c r="AO145" s="24">
        <f t="shared" si="82"/>
        <v>0</v>
      </c>
      <c r="AP145" s="25">
        <f t="shared" si="114"/>
        <v>0.04</v>
      </c>
      <c r="AQ145" s="24">
        <f t="shared" si="115"/>
        <v>0</v>
      </c>
      <c r="AR145" s="24">
        <f t="shared" si="116"/>
        <v>141.0827433320664</v>
      </c>
      <c r="AT145" s="62"/>
    </row>
    <row r="146" spans="1:46">
      <c r="A146" s="162"/>
      <c r="B146" s="46">
        <f t="shared" si="66"/>
        <v>118</v>
      </c>
      <c r="C146" s="24">
        <f t="shared" si="86"/>
        <v>160.54001356326526</v>
      </c>
      <c r="D146" s="24">
        <f t="shared" si="67"/>
        <v>141.48307583475918</v>
      </c>
      <c r="E146" s="134">
        <f t="shared" si="87"/>
        <v>19.056937728506085</v>
      </c>
      <c r="F146" s="24">
        <f t="shared" si="105"/>
        <v>137.46108359158828</v>
      </c>
      <c r="G146" s="24">
        <f t="shared" si="69"/>
        <v>129.35377428563621</v>
      </c>
      <c r="I146" s="2"/>
      <c r="J146" s="21">
        <f t="shared" si="88"/>
        <v>118</v>
      </c>
      <c r="K146" s="23">
        <f t="shared" si="117"/>
        <v>1</v>
      </c>
      <c r="L146" s="24">
        <f t="shared" si="118"/>
        <v>99.9</v>
      </c>
      <c r="M146" s="24">
        <f t="shared" si="99"/>
        <v>100</v>
      </c>
      <c r="N146" s="24">
        <f t="shared" si="91"/>
        <v>100</v>
      </c>
      <c r="O146" s="25">
        <f t="shared" si="122"/>
        <v>6.4000000000000001E-2</v>
      </c>
      <c r="P146" s="24">
        <f t="shared" si="70"/>
        <v>105.33333333333333</v>
      </c>
      <c r="Q146" s="24" t="str">
        <f t="shared" si="106"/>
        <v>nie</v>
      </c>
      <c r="R146" s="24">
        <f t="shared" si="107"/>
        <v>0.7</v>
      </c>
      <c r="S146" s="24">
        <f t="shared" si="104"/>
        <v>103.753</v>
      </c>
      <c r="T146" s="24">
        <f t="shared" si="119"/>
        <v>0</v>
      </c>
      <c r="U146" s="25">
        <f t="shared" si="108"/>
        <v>0.04</v>
      </c>
      <c r="V146" s="24">
        <f t="shared" si="74"/>
        <v>56.787013563265262</v>
      </c>
      <c r="W146" s="24">
        <f t="shared" si="75"/>
        <v>160.54001356326526</v>
      </c>
      <c r="X146" s="3"/>
      <c r="Y146" s="24">
        <f t="shared" si="109"/>
        <v>129.35377428563621</v>
      </c>
      <c r="Z146" s="3"/>
      <c r="AA146" s="61">
        <f t="shared" si="100"/>
        <v>48945</v>
      </c>
      <c r="AB146" s="62"/>
      <c r="AC146" s="62">
        <f t="shared" si="93"/>
        <v>48975</v>
      </c>
      <c r="AD146" s="21">
        <f t="shared" si="94"/>
        <v>118</v>
      </c>
      <c r="AE146" s="28">
        <f t="shared" si="123"/>
        <v>2.5000000000000001E-2</v>
      </c>
      <c r="AF146" s="23">
        <f t="shared" si="120"/>
        <v>1</v>
      </c>
      <c r="AG146" s="24">
        <f t="shared" si="121"/>
        <v>100</v>
      </c>
      <c r="AH146" s="24">
        <f t="shared" si="97"/>
        <v>100</v>
      </c>
      <c r="AI146" s="24">
        <f t="shared" si="98"/>
        <v>148.27129729361906</v>
      </c>
      <c r="AJ146" s="28">
        <f t="shared" si="110"/>
        <v>0.04</v>
      </c>
      <c r="AK146" s="24">
        <f t="shared" si="78"/>
        <v>153.21367387007305</v>
      </c>
      <c r="AL146" s="24" t="str">
        <f t="shared" si="111"/>
        <v>nie</v>
      </c>
      <c r="AM146" s="24">
        <f t="shared" si="112"/>
        <v>2</v>
      </c>
      <c r="AN146" s="24">
        <f t="shared" si="113"/>
        <v>141.48307583475918</v>
      </c>
      <c r="AO146" s="24">
        <f t="shared" si="82"/>
        <v>0</v>
      </c>
      <c r="AP146" s="25">
        <f t="shared" si="114"/>
        <v>0.04</v>
      </c>
      <c r="AQ146" s="24">
        <f t="shared" si="115"/>
        <v>0</v>
      </c>
      <c r="AR146" s="24">
        <f t="shared" si="116"/>
        <v>141.48307583475918</v>
      </c>
      <c r="AT146" s="62"/>
    </row>
    <row r="147" spans="1:46" ht="14.25" customHeight="1">
      <c r="A147" s="162"/>
      <c r="B147" s="51">
        <f t="shared" si="66"/>
        <v>119</v>
      </c>
      <c r="C147" s="24">
        <f t="shared" si="86"/>
        <v>161.12533849988606</v>
      </c>
      <c r="D147" s="52">
        <f t="shared" si="67"/>
        <v>141.8834083374519</v>
      </c>
      <c r="E147" s="134">
        <f t="shared" si="87"/>
        <v>19.241930162434159</v>
      </c>
      <c r="F147" s="24">
        <f t="shared" si="105"/>
        <v>137.83222851728556</v>
      </c>
      <c r="G147" s="52">
        <f t="shared" si="69"/>
        <v>129.6177615800967</v>
      </c>
      <c r="H147" s="41"/>
      <c r="I147" s="53"/>
      <c r="J147" s="21">
        <f t="shared" si="88"/>
        <v>119</v>
      </c>
      <c r="K147" s="23">
        <f t="shared" si="117"/>
        <v>1</v>
      </c>
      <c r="L147" s="24">
        <f t="shared" si="118"/>
        <v>99.9</v>
      </c>
      <c r="M147" s="24">
        <f t="shared" si="99"/>
        <v>100</v>
      </c>
      <c r="N147" s="24">
        <f t="shared" si="91"/>
        <v>100</v>
      </c>
      <c r="O147" s="25">
        <f t="shared" si="122"/>
        <v>6.4000000000000001E-2</v>
      </c>
      <c r="P147" s="24">
        <f t="shared" si="70"/>
        <v>105.86666666666666</v>
      </c>
      <c r="Q147" s="24" t="str">
        <f t="shared" si="106"/>
        <v>nie</v>
      </c>
      <c r="R147" s="24">
        <f t="shared" si="107"/>
        <v>0.7</v>
      </c>
      <c r="S147" s="24">
        <f t="shared" si="104"/>
        <v>104.18499999999999</v>
      </c>
      <c r="T147" s="24">
        <f t="shared" si="119"/>
        <v>0</v>
      </c>
      <c r="U147" s="25">
        <f t="shared" si="108"/>
        <v>0.04</v>
      </c>
      <c r="V147" s="24">
        <f t="shared" si="74"/>
        <v>56.940338499886074</v>
      </c>
      <c r="W147" s="24">
        <f t="shared" si="75"/>
        <v>161.12533849988606</v>
      </c>
      <c r="X147" s="3"/>
      <c r="Y147" s="24">
        <f t="shared" si="109"/>
        <v>129.6177615800967</v>
      </c>
      <c r="Z147" s="3"/>
      <c r="AA147" s="61">
        <f t="shared" si="100"/>
        <v>48976</v>
      </c>
      <c r="AB147" s="62"/>
      <c r="AC147" s="62">
        <f t="shared" si="93"/>
        <v>49003</v>
      </c>
      <c r="AD147" s="21">
        <f t="shared" si="94"/>
        <v>119</v>
      </c>
      <c r="AE147" s="28">
        <f t="shared" si="123"/>
        <v>2.5000000000000001E-2</v>
      </c>
      <c r="AF147" s="23">
        <f t="shared" si="120"/>
        <v>1</v>
      </c>
      <c r="AG147" s="24">
        <f t="shared" si="121"/>
        <v>100</v>
      </c>
      <c r="AH147" s="24">
        <f t="shared" si="97"/>
        <v>100</v>
      </c>
      <c r="AI147" s="24">
        <f t="shared" si="98"/>
        <v>148.27129729361906</v>
      </c>
      <c r="AJ147" s="28">
        <f t="shared" si="110"/>
        <v>0.04</v>
      </c>
      <c r="AK147" s="24">
        <f t="shared" si="78"/>
        <v>153.70791152771841</v>
      </c>
      <c r="AL147" s="24" t="str">
        <f t="shared" si="111"/>
        <v>nie</v>
      </c>
      <c r="AM147" s="24">
        <f t="shared" si="112"/>
        <v>2</v>
      </c>
      <c r="AN147" s="24">
        <f t="shared" si="113"/>
        <v>141.8834083374519</v>
      </c>
      <c r="AO147" s="24">
        <f t="shared" si="82"/>
        <v>0</v>
      </c>
      <c r="AP147" s="25">
        <f t="shared" si="114"/>
        <v>0.04</v>
      </c>
      <c r="AQ147" s="24">
        <f t="shared" si="115"/>
        <v>0</v>
      </c>
      <c r="AR147" s="24">
        <f t="shared" si="116"/>
        <v>141.8834083374519</v>
      </c>
      <c r="AT147" s="62"/>
    </row>
    <row r="148" spans="1:46">
      <c r="A148" s="162"/>
      <c r="B148" s="46">
        <f t="shared" si="66"/>
        <v>120</v>
      </c>
      <c r="C148" s="24">
        <f t="shared" si="86"/>
        <v>161.71107741383577</v>
      </c>
      <c r="D148" s="24">
        <f t="shared" si="67"/>
        <v>143.90374084014471</v>
      </c>
      <c r="E148" s="134">
        <f t="shared" si="87"/>
        <v>17.80733657369106</v>
      </c>
      <c r="F148" s="24">
        <f t="shared" si="105"/>
        <v>138.20437553428221</v>
      </c>
      <c r="G148" s="24">
        <f t="shared" si="69"/>
        <v>129.88174887455716</v>
      </c>
      <c r="I148" s="2"/>
      <c r="J148" s="54">
        <f t="shared" si="88"/>
        <v>120</v>
      </c>
      <c r="K148" s="55">
        <f t="shared" si="117"/>
        <v>1</v>
      </c>
      <c r="L148" s="52">
        <f t="shared" si="118"/>
        <v>99.9</v>
      </c>
      <c r="M148" s="52">
        <f t="shared" si="99"/>
        <v>100</v>
      </c>
      <c r="N148" s="52">
        <f t="shared" si="91"/>
        <v>100</v>
      </c>
      <c r="O148" s="25">
        <f t="shared" si="122"/>
        <v>6.4000000000000001E-2</v>
      </c>
      <c r="P148" s="52">
        <f t="shared" si="70"/>
        <v>106.4</v>
      </c>
      <c r="Q148" s="52" t="str">
        <f t="shared" si="106"/>
        <v>nie</v>
      </c>
      <c r="R148" s="52">
        <f t="shared" si="107"/>
        <v>0.7</v>
      </c>
      <c r="S148" s="52">
        <f t="shared" si="104"/>
        <v>104.617</v>
      </c>
      <c r="T148" s="52">
        <f t="shared" si="119"/>
        <v>0</v>
      </c>
      <c r="U148" s="56">
        <f t="shared" si="108"/>
        <v>0.04</v>
      </c>
      <c r="V148" s="52">
        <f t="shared" si="74"/>
        <v>57.094077413835763</v>
      </c>
      <c r="W148" s="24">
        <f t="shared" si="75"/>
        <v>161.71107741383577</v>
      </c>
      <c r="Y148" s="52">
        <f t="shared" si="109"/>
        <v>129.88174887455716</v>
      </c>
      <c r="AA148" s="61">
        <f t="shared" si="100"/>
        <v>49004</v>
      </c>
      <c r="AB148" s="62"/>
      <c r="AC148" s="62">
        <f t="shared" si="93"/>
        <v>49034</v>
      </c>
      <c r="AD148" s="54">
        <f t="shared" si="94"/>
        <v>120</v>
      </c>
      <c r="AE148" s="28">
        <f t="shared" si="123"/>
        <v>2.5000000000000001E-2</v>
      </c>
      <c r="AF148" s="55">
        <f t="shared" si="120"/>
        <v>1</v>
      </c>
      <c r="AG148" s="52">
        <f t="shared" si="121"/>
        <v>100</v>
      </c>
      <c r="AH148" s="52">
        <f t="shared" si="97"/>
        <v>100</v>
      </c>
      <c r="AI148" s="52">
        <f t="shared" si="98"/>
        <v>148.27129729361906</v>
      </c>
      <c r="AJ148" s="56">
        <f t="shared" si="110"/>
        <v>0.04</v>
      </c>
      <c r="AK148" s="52">
        <f t="shared" si="78"/>
        <v>154.20214918536382</v>
      </c>
      <c r="AL148" s="52" t="str">
        <f t="shared" si="111"/>
        <v>tak</v>
      </c>
      <c r="AM148" s="52">
        <f t="shared" si="112"/>
        <v>0</v>
      </c>
      <c r="AN148" s="52">
        <f t="shared" si="113"/>
        <v>143.90374084014471</v>
      </c>
      <c r="AO148" s="52">
        <f>IF(AND(AL148="tak",AG149&lt;&gt;""),
 AN148-AG149,
0)</f>
        <v>44.003740840144701</v>
      </c>
      <c r="AP148" s="56">
        <f t="shared" si="114"/>
        <v>0.04</v>
      </c>
      <c r="AQ148" s="24">
        <f t="shared" si="115"/>
        <v>44.003740840144701</v>
      </c>
      <c r="AR148" s="52">
        <f t="shared" si="116"/>
        <v>143.90374084014471</v>
      </c>
      <c r="AS148" s="41"/>
      <c r="AT148" s="62"/>
    </row>
    <row r="149" spans="1:46">
      <c r="A149" s="162"/>
      <c r="B149" s="46">
        <f t="shared" si="66"/>
        <v>121</v>
      </c>
      <c r="C149" s="24">
        <f t="shared" si="86"/>
        <v>162.32487942285312</v>
      </c>
      <c r="D149" s="24">
        <f t="shared" si="67"/>
        <v>144.12255094041308</v>
      </c>
      <c r="E149" s="134">
        <f t="shared" si="87"/>
        <v>18.202328482440038</v>
      </c>
      <c r="F149" s="24">
        <f t="shared" si="105"/>
        <v>138.57752734822475</v>
      </c>
      <c r="G149" s="24">
        <f t="shared" si="69"/>
        <v>130.15233585137918</v>
      </c>
      <c r="I149" s="2"/>
      <c r="J149" s="21">
        <f t="shared" si="88"/>
        <v>121</v>
      </c>
      <c r="K149" s="23">
        <f t="shared" si="117"/>
        <v>1</v>
      </c>
      <c r="L149" s="24">
        <f t="shared" si="118"/>
        <v>99.9</v>
      </c>
      <c r="M149" s="24">
        <f t="shared" si="99"/>
        <v>100</v>
      </c>
      <c r="N149" s="24">
        <f t="shared" si="91"/>
        <v>106.4</v>
      </c>
      <c r="O149" s="25">
        <f t="shared" si="122"/>
        <v>6.4000000000000001E-2</v>
      </c>
      <c r="P149" s="24">
        <f t="shared" si="70"/>
        <v>106.96746666666668</v>
      </c>
      <c r="Q149" s="24" t="str">
        <f t="shared" si="106"/>
        <v>nie</v>
      </c>
      <c r="R149" s="24">
        <f t="shared" si="107"/>
        <v>0.7</v>
      </c>
      <c r="S149" s="24">
        <f t="shared" si="104"/>
        <v>105.07664800000001</v>
      </c>
      <c r="T149" s="24">
        <f>IF(AND(Q149="tak",L150&lt;&gt;""),
 S149-L150,
0)</f>
        <v>0</v>
      </c>
      <c r="U149" s="25">
        <f t="shared" si="108"/>
        <v>0.04</v>
      </c>
      <c r="V149" s="24">
        <f t="shared" si="74"/>
        <v>57.248231422853117</v>
      </c>
      <c r="W149" s="24">
        <f t="shared" si="75"/>
        <v>162.32487942285312</v>
      </c>
      <c r="X149" s="3"/>
      <c r="Y149" s="24">
        <f t="shared" si="109"/>
        <v>130.15233585137918</v>
      </c>
      <c r="Z149" s="3"/>
      <c r="AA149" s="61">
        <f t="shared" si="100"/>
        <v>49035</v>
      </c>
      <c r="AB149" s="62"/>
      <c r="AC149" s="62">
        <f t="shared" si="93"/>
        <v>49064</v>
      </c>
      <c r="AD149" s="21">
        <f t="shared" si="94"/>
        <v>121</v>
      </c>
      <c r="AE149" s="28">
        <f t="shared" si="123"/>
        <v>2.5000000000000001E-2</v>
      </c>
      <c r="AF149" s="23">
        <f t="shared" si="120"/>
        <v>1</v>
      </c>
      <c r="AG149" s="24">
        <f t="shared" si="121"/>
        <v>99.9</v>
      </c>
      <c r="AH149" s="24">
        <f t="shared" si="97"/>
        <v>100</v>
      </c>
      <c r="AI149" s="24">
        <f t="shared" si="98"/>
        <v>100</v>
      </c>
      <c r="AJ149" s="105">
        <f>$T$10</f>
        <v>0.05</v>
      </c>
      <c r="AK149" s="24">
        <f t="shared" si="78"/>
        <v>100.41666666666667</v>
      </c>
      <c r="AL149" s="24" t="str">
        <f t="shared" si="111"/>
        <v>nie</v>
      </c>
      <c r="AM149" s="24">
        <f t="shared" si="112"/>
        <v>0.4166666666666714</v>
      </c>
      <c r="AN149" s="24">
        <f t="shared" si="113"/>
        <v>100</v>
      </c>
      <c r="AO149" s="24">
        <f t="shared" ref="AO149:AO170" si="124">IF(AND(AL149="tak",AG150&lt;&gt;""),
 AN149-AG150,
0)</f>
        <v>0</v>
      </c>
      <c r="AP149" s="25">
        <f t="shared" si="114"/>
        <v>0.04</v>
      </c>
      <c r="AQ149" s="24">
        <f t="shared" si="115"/>
        <v>44.122550940413092</v>
      </c>
      <c r="AR149" s="24">
        <f t="shared" si="116"/>
        <v>144.12255094041308</v>
      </c>
      <c r="AT149" s="62"/>
    </row>
    <row r="150" spans="1:46">
      <c r="A150" s="162"/>
      <c r="B150" s="46">
        <f t="shared" si="66"/>
        <v>122</v>
      </c>
      <c r="C150" s="24">
        <f t="shared" si="86"/>
        <v>162.93909764769481</v>
      </c>
      <c r="D150" s="24">
        <f t="shared" si="67"/>
        <v>144.24168182795222</v>
      </c>
      <c r="E150" s="134">
        <f t="shared" si="87"/>
        <v>18.697415819742588</v>
      </c>
      <c r="F150" s="24">
        <f t="shared" si="105"/>
        <v>138.95168667206494</v>
      </c>
      <c r="G150" s="24">
        <f t="shared" si="69"/>
        <v>130.42292282820114</v>
      </c>
      <c r="I150" s="2"/>
      <c r="J150" s="21">
        <f t="shared" si="88"/>
        <v>122</v>
      </c>
      <c r="K150" s="23">
        <f t="shared" si="117"/>
        <v>1</v>
      </c>
      <c r="L150" s="24">
        <f t="shared" si="118"/>
        <v>99.9</v>
      </c>
      <c r="M150" s="24">
        <f t="shared" si="99"/>
        <v>100</v>
      </c>
      <c r="N150" s="24">
        <f t="shared" si="91"/>
        <v>106.4</v>
      </c>
      <c r="O150" s="25">
        <f t="shared" si="122"/>
        <v>6.4000000000000001E-2</v>
      </c>
      <c r="P150" s="24">
        <f t="shared" si="70"/>
        <v>107.53493333333333</v>
      </c>
      <c r="Q150" s="24" t="str">
        <f t="shared" si="106"/>
        <v>nie</v>
      </c>
      <c r="R150" s="24">
        <f t="shared" si="107"/>
        <v>0.7</v>
      </c>
      <c r="S150" s="24">
        <f t="shared" si="104"/>
        <v>105.53629599999999</v>
      </c>
      <c r="T150" s="24">
        <f t="shared" si="119"/>
        <v>0</v>
      </c>
      <c r="U150" s="25">
        <f t="shared" si="108"/>
        <v>0.04</v>
      </c>
      <c r="V150" s="24">
        <f t="shared" si="74"/>
        <v>57.402801647694815</v>
      </c>
      <c r="W150" s="24">
        <f t="shared" si="75"/>
        <v>162.93909764769481</v>
      </c>
      <c r="X150" s="3"/>
      <c r="Y150" s="24">
        <f t="shared" si="109"/>
        <v>130.42292282820114</v>
      </c>
      <c r="Z150" s="3"/>
      <c r="AA150" s="61">
        <f t="shared" si="100"/>
        <v>49065</v>
      </c>
      <c r="AB150" s="62"/>
      <c r="AC150" s="62">
        <f t="shared" si="93"/>
        <v>49095</v>
      </c>
      <c r="AD150" s="21">
        <f t="shared" si="94"/>
        <v>122</v>
      </c>
      <c r="AE150" s="28">
        <f t="shared" si="123"/>
        <v>2.5000000000000001E-2</v>
      </c>
      <c r="AF150" s="23">
        <f t="shared" si="120"/>
        <v>1</v>
      </c>
      <c r="AG150" s="24">
        <f t="shared" si="121"/>
        <v>99.9</v>
      </c>
      <c r="AH150" s="24">
        <f t="shared" si="97"/>
        <v>100</v>
      </c>
      <c r="AI150" s="24">
        <f t="shared" si="98"/>
        <v>100</v>
      </c>
      <c r="AJ150" s="105">
        <f t="shared" ref="AJ150:AJ160" si="125">$T$10</f>
        <v>0.05</v>
      </c>
      <c r="AK150" s="24">
        <f t="shared" si="78"/>
        <v>100.83333333333333</v>
      </c>
      <c r="AL150" s="24" t="str">
        <f t="shared" si="111"/>
        <v>nie</v>
      </c>
      <c r="AM150" s="24">
        <f t="shared" si="112"/>
        <v>0.8333333333333286</v>
      </c>
      <c r="AN150" s="24">
        <f t="shared" si="113"/>
        <v>100</v>
      </c>
      <c r="AO150" s="24">
        <f t="shared" si="124"/>
        <v>0</v>
      </c>
      <c r="AP150" s="25">
        <f t="shared" si="114"/>
        <v>0.04</v>
      </c>
      <c r="AQ150" s="24">
        <f t="shared" si="115"/>
        <v>44.241681827952206</v>
      </c>
      <c r="AR150" s="24">
        <f t="shared" si="116"/>
        <v>144.24168182795222</v>
      </c>
      <c r="AT150" s="62"/>
    </row>
    <row r="151" spans="1:46">
      <c r="A151" s="162"/>
      <c r="B151" s="46">
        <f t="shared" si="66"/>
        <v>123</v>
      </c>
      <c r="C151" s="24">
        <f t="shared" si="86"/>
        <v>163.55373321214358</v>
      </c>
      <c r="D151" s="24">
        <f t="shared" si="67"/>
        <v>144.36113436888769</v>
      </c>
      <c r="E151" s="134">
        <f t="shared" si="87"/>
        <v>19.192598843255894</v>
      </c>
      <c r="F151" s="24">
        <f t="shared" si="105"/>
        <v>139.32685622607951</v>
      </c>
      <c r="G151" s="24">
        <f t="shared" si="69"/>
        <v>130.69350980502315</v>
      </c>
      <c r="I151" s="2"/>
      <c r="J151" s="21">
        <f t="shared" si="88"/>
        <v>123</v>
      </c>
      <c r="K151" s="23">
        <f t="shared" si="117"/>
        <v>1</v>
      </c>
      <c r="L151" s="24">
        <f t="shared" si="118"/>
        <v>99.9</v>
      </c>
      <c r="M151" s="24">
        <f t="shared" si="99"/>
        <v>100</v>
      </c>
      <c r="N151" s="24">
        <f t="shared" si="91"/>
        <v>106.4</v>
      </c>
      <c r="O151" s="25">
        <f t="shared" si="122"/>
        <v>6.4000000000000001E-2</v>
      </c>
      <c r="P151" s="24">
        <f t="shared" si="70"/>
        <v>108.1024</v>
      </c>
      <c r="Q151" s="24" t="str">
        <f t="shared" si="106"/>
        <v>nie</v>
      </c>
      <c r="R151" s="24">
        <f t="shared" si="107"/>
        <v>0.7</v>
      </c>
      <c r="S151" s="24">
        <f t="shared" si="104"/>
        <v>105.99594399999999</v>
      </c>
      <c r="T151" s="24">
        <f t="shared" si="119"/>
        <v>0</v>
      </c>
      <c r="U151" s="25">
        <f t="shared" si="108"/>
        <v>0.04</v>
      </c>
      <c r="V151" s="24">
        <f t="shared" si="74"/>
        <v>57.557789212143589</v>
      </c>
      <c r="W151" s="24">
        <f t="shared" si="75"/>
        <v>163.55373321214358</v>
      </c>
      <c r="X151" s="3"/>
      <c r="Y151" s="24">
        <f t="shared" si="109"/>
        <v>130.69350980502315</v>
      </c>
      <c r="Z151" s="3"/>
      <c r="AA151" s="61">
        <f t="shared" si="100"/>
        <v>49096</v>
      </c>
      <c r="AB151" s="62"/>
      <c r="AC151" s="62">
        <f t="shared" si="93"/>
        <v>49125</v>
      </c>
      <c r="AD151" s="21">
        <f t="shared" si="94"/>
        <v>123</v>
      </c>
      <c r="AE151" s="28">
        <f t="shared" si="123"/>
        <v>2.5000000000000001E-2</v>
      </c>
      <c r="AF151" s="23">
        <f t="shared" si="120"/>
        <v>1</v>
      </c>
      <c r="AG151" s="24">
        <f t="shared" si="121"/>
        <v>99.9</v>
      </c>
      <c r="AH151" s="24">
        <f t="shared" si="97"/>
        <v>100</v>
      </c>
      <c r="AI151" s="24">
        <f t="shared" si="98"/>
        <v>100</v>
      </c>
      <c r="AJ151" s="105">
        <f t="shared" si="125"/>
        <v>0.05</v>
      </c>
      <c r="AK151" s="24">
        <f t="shared" si="78"/>
        <v>101.25</v>
      </c>
      <c r="AL151" s="24" t="str">
        <f t="shared" si="111"/>
        <v>nie</v>
      </c>
      <c r="AM151" s="24">
        <f t="shared" si="112"/>
        <v>1.25</v>
      </c>
      <c r="AN151" s="24">
        <f t="shared" si="113"/>
        <v>100</v>
      </c>
      <c r="AO151" s="24">
        <f t="shared" si="124"/>
        <v>0</v>
      </c>
      <c r="AP151" s="25">
        <f t="shared" si="114"/>
        <v>0.04</v>
      </c>
      <c r="AQ151" s="24">
        <f t="shared" si="115"/>
        <v>44.361134368887676</v>
      </c>
      <c r="AR151" s="24">
        <f t="shared" si="116"/>
        <v>144.36113436888769</v>
      </c>
      <c r="AT151" s="62"/>
    </row>
    <row r="152" spans="1:46">
      <c r="A152" s="162"/>
      <c r="B152" s="46">
        <f t="shared" si="66"/>
        <v>124</v>
      </c>
      <c r="C152" s="24">
        <f t="shared" si="86"/>
        <v>164.16878724301637</v>
      </c>
      <c r="D152" s="24">
        <f t="shared" si="67"/>
        <v>144.48090943168367</v>
      </c>
      <c r="E152" s="134">
        <f t="shared" si="87"/>
        <v>19.687877811332697</v>
      </c>
      <c r="F152" s="24">
        <f t="shared" si="105"/>
        <v>139.70303873788993</v>
      </c>
      <c r="G152" s="24">
        <f t="shared" si="69"/>
        <v>130.96409678184514</v>
      </c>
      <c r="I152" s="2"/>
      <c r="J152" s="21">
        <f t="shared" si="88"/>
        <v>124</v>
      </c>
      <c r="K152" s="23">
        <f t="shared" si="117"/>
        <v>1</v>
      </c>
      <c r="L152" s="24">
        <f t="shared" si="118"/>
        <v>99.9</v>
      </c>
      <c r="M152" s="24">
        <f t="shared" si="99"/>
        <v>100</v>
      </c>
      <c r="N152" s="24">
        <f t="shared" si="91"/>
        <v>106.4</v>
      </c>
      <c r="O152" s="25">
        <f t="shared" si="122"/>
        <v>6.4000000000000001E-2</v>
      </c>
      <c r="P152" s="24">
        <f t="shared" si="70"/>
        <v>108.66986666666668</v>
      </c>
      <c r="Q152" s="24" t="str">
        <f t="shared" si="106"/>
        <v>nie</v>
      </c>
      <c r="R152" s="24">
        <f t="shared" si="107"/>
        <v>0.7</v>
      </c>
      <c r="S152" s="24">
        <f t="shared" si="104"/>
        <v>106.45559200000001</v>
      </c>
      <c r="T152" s="24">
        <f t="shared" si="119"/>
        <v>0</v>
      </c>
      <c r="U152" s="25">
        <f t="shared" si="108"/>
        <v>0.04</v>
      </c>
      <c r="V152" s="24">
        <f t="shared" si="74"/>
        <v>57.713195243016372</v>
      </c>
      <c r="W152" s="24">
        <f t="shared" si="75"/>
        <v>164.16878724301637</v>
      </c>
      <c r="X152" s="3"/>
      <c r="Y152" s="24">
        <f t="shared" si="109"/>
        <v>130.96409678184514</v>
      </c>
      <c r="Z152" s="3"/>
      <c r="AA152" s="61">
        <f t="shared" si="100"/>
        <v>49126</v>
      </c>
      <c r="AB152" s="62"/>
      <c r="AC152" s="62">
        <f t="shared" si="93"/>
        <v>49156</v>
      </c>
      <c r="AD152" s="21">
        <f t="shared" si="94"/>
        <v>124</v>
      </c>
      <c r="AE152" s="28">
        <f t="shared" si="123"/>
        <v>2.5000000000000001E-2</v>
      </c>
      <c r="AF152" s="23">
        <f t="shared" si="120"/>
        <v>1</v>
      </c>
      <c r="AG152" s="24">
        <f t="shared" si="121"/>
        <v>99.9</v>
      </c>
      <c r="AH152" s="24">
        <f t="shared" si="97"/>
        <v>100</v>
      </c>
      <c r="AI152" s="24">
        <f t="shared" si="98"/>
        <v>100</v>
      </c>
      <c r="AJ152" s="105">
        <f t="shared" si="125"/>
        <v>0.05</v>
      </c>
      <c r="AK152" s="24">
        <f t="shared" si="78"/>
        <v>101.66666666666666</v>
      </c>
      <c r="AL152" s="24" t="str">
        <f t="shared" si="111"/>
        <v>nie</v>
      </c>
      <c r="AM152" s="24">
        <f t="shared" si="112"/>
        <v>1.6666666666666572</v>
      </c>
      <c r="AN152" s="24">
        <f t="shared" si="113"/>
        <v>100</v>
      </c>
      <c r="AO152" s="24">
        <f t="shared" si="124"/>
        <v>0</v>
      </c>
      <c r="AP152" s="25">
        <f t="shared" si="114"/>
        <v>0.04</v>
      </c>
      <c r="AQ152" s="24">
        <f t="shared" si="115"/>
        <v>44.480909431683671</v>
      </c>
      <c r="AR152" s="24">
        <f t="shared" si="116"/>
        <v>144.48090943168367</v>
      </c>
      <c r="AT152" s="62"/>
    </row>
    <row r="153" spans="1:46">
      <c r="A153" s="162"/>
      <c r="B153" s="46">
        <f t="shared" si="66"/>
        <v>125</v>
      </c>
      <c r="C153" s="24">
        <f t="shared" si="86"/>
        <v>164.78426087017252</v>
      </c>
      <c r="D153" s="24">
        <f t="shared" si="67"/>
        <v>144.66850788714922</v>
      </c>
      <c r="E153" s="134">
        <f t="shared" si="87"/>
        <v>20.115752983023299</v>
      </c>
      <c r="F153" s="24">
        <f t="shared" si="105"/>
        <v>140.08023694248223</v>
      </c>
      <c r="G153" s="24">
        <f t="shared" si="69"/>
        <v>131.23468375866713</v>
      </c>
      <c r="I153" s="2"/>
      <c r="J153" s="21">
        <f t="shared" si="88"/>
        <v>125</v>
      </c>
      <c r="K153" s="23">
        <f t="shared" si="117"/>
        <v>1</v>
      </c>
      <c r="L153" s="24">
        <f t="shared" si="118"/>
        <v>99.9</v>
      </c>
      <c r="M153" s="24">
        <f t="shared" si="99"/>
        <v>100</v>
      </c>
      <c r="N153" s="24">
        <f t="shared" si="91"/>
        <v>106.4</v>
      </c>
      <c r="O153" s="25">
        <f t="shared" si="122"/>
        <v>6.4000000000000001E-2</v>
      </c>
      <c r="P153" s="24">
        <f t="shared" si="70"/>
        <v>109.23733333333334</v>
      </c>
      <c r="Q153" s="24" t="str">
        <f t="shared" si="106"/>
        <v>nie</v>
      </c>
      <c r="R153" s="24">
        <f t="shared" si="107"/>
        <v>0.7</v>
      </c>
      <c r="S153" s="24">
        <f t="shared" si="104"/>
        <v>106.91524</v>
      </c>
      <c r="T153" s="24">
        <f t="shared" si="119"/>
        <v>0</v>
      </c>
      <c r="U153" s="25">
        <f t="shared" si="108"/>
        <v>0.04</v>
      </c>
      <c r="V153" s="24">
        <f t="shared" si="74"/>
        <v>57.869020870172513</v>
      </c>
      <c r="W153" s="24">
        <f t="shared" si="75"/>
        <v>164.78426087017252</v>
      </c>
      <c r="X153" s="3"/>
      <c r="Y153" s="24">
        <f t="shared" si="109"/>
        <v>131.23468375866713</v>
      </c>
      <c r="Z153" s="3"/>
      <c r="AA153" s="61">
        <f t="shared" si="100"/>
        <v>49157</v>
      </c>
      <c r="AB153" s="62"/>
      <c r="AC153" s="62">
        <f t="shared" si="93"/>
        <v>49187</v>
      </c>
      <c r="AD153" s="21">
        <f t="shared" si="94"/>
        <v>125</v>
      </c>
      <c r="AE153" s="28">
        <f t="shared" si="123"/>
        <v>2.5000000000000001E-2</v>
      </c>
      <c r="AF153" s="23">
        <f t="shared" si="120"/>
        <v>1</v>
      </c>
      <c r="AG153" s="24">
        <f t="shared" si="121"/>
        <v>99.9</v>
      </c>
      <c r="AH153" s="24">
        <f t="shared" si="97"/>
        <v>100</v>
      </c>
      <c r="AI153" s="24">
        <f t="shared" si="98"/>
        <v>100</v>
      </c>
      <c r="AJ153" s="105">
        <f t="shared" si="125"/>
        <v>0.05</v>
      </c>
      <c r="AK153" s="24">
        <f t="shared" si="78"/>
        <v>102.08333333333333</v>
      </c>
      <c r="AL153" s="24" t="str">
        <f t="shared" si="111"/>
        <v>nie</v>
      </c>
      <c r="AM153" s="24">
        <f t="shared" si="112"/>
        <v>2</v>
      </c>
      <c r="AN153" s="24">
        <f t="shared" si="113"/>
        <v>100.0675</v>
      </c>
      <c r="AO153" s="24">
        <f t="shared" si="124"/>
        <v>0</v>
      </c>
      <c r="AP153" s="25">
        <f t="shared" si="114"/>
        <v>0.04</v>
      </c>
      <c r="AQ153" s="24">
        <f t="shared" si="115"/>
        <v>44.601007887149215</v>
      </c>
      <c r="AR153" s="24">
        <f t="shared" si="116"/>
        <v>144.66850788714922</v>
      </c>
      <c r="AT153" s="62"/>
    </row>
    <row r="154" spans="1:46">
      <c r="A154" s="162"/>
      <c r="B154" s="46">
        <f t="shared" si="66"/>
        <v>126</v>
      </c>
      <c r="C154" s="24">
        <f t="shared" si="86"/>
        <v>165.40015522652197</v>
      </c>
      <c r="D154" s="24">
        <f t="shared" si="67"/>
        <v>145.12643060844451</v>
      </c>
      <c r="E154" s="134">
        <f t="shared" si="87"/>
        <v>20.273724618077466</v>
      </c>
      <c r="F154" s="24">
        <f t="shared" si="105"/>
        <v>140.45845358222692</v>
      </c>
      <c r="G154" s="24">
        <f t="shared" si="69"/>
        <v>131.50527073548912</v>
      </c>
      <c r="I154" s="2"/>
      <c r="J154" s="21">
        <f t="shared" si="88"/>
        <v>126</v>
      </c>
      <c r="K154" s="23">
        <f t="shared" si="117"/>
        <v>1</v>
      </c>
      <c r="L154" s="24">
        <f t="shared" si="118"/>
        <v>99.9</v>
      </c>
      <c r="M154" s="24">
        <f t="shared" si="99"/>
        <v>100</v>
      </c>
      <c r="N154" s="24">
        <f t="shared" si="91"/>
        <v>106.4</v>
      </c>
      <c r="O154" s="25">
        <f t="shared" si="122"/>
        <v>6.4000000000000001E-2</v>
      </c>
      <c r="P154" s="24">
        <f t="shared" si="70"/>
        <v>109.80480000000001</v>
      </c>
      <c r="Q154" s="24" t="str">
        <f t="shared" si="106"/>
        <v>nie</v>
      </c>
      <c r="R154" s="24">
        <f t="shared" si="107"/>
        <v>0.7</v>
      </c>
      <c r="S154" s="24">
        <f t="shared" si="104"/>
        <v>107.37488800000001</v>
      </c>
      <c r="T154" s="24">
        <f t="shared" si="119"/>
        <v>0</v>
      </c>
      <c r="U154" s="25">
        <f t="shared" si="108"/>
        <v>0.04</v>
      </c>
      <c r="V154" s="24">
        <f t="shared" si="74"/>
        <v>58.025267226521976</v>
      </c>
      <c r="W154" s="24">
        <f t="shared" si="75"/>
        <v>165.40015522652197</v>
      </c>
      <c r="X154" s="3"/>
      <c r="Y154" s="24">
        <f t="shared" si="109"/>
        <v>131.50527073548912</v>
      </c>
      <c r="Z154" s="3"/>
      <c r="AA154" s="61">
        <f t="shared" si="100"/>
        <v>49188</v>
      </c>
      <c r="AB154" s="62"/>
      <c r="AC154" s="62">
        <f t="shared" si="93"/>
        <v>49217</v>
      </c>
      <c r="AD154" s="21">
        <f t="shared" si="94"/>
        <v>126</v>
      </c>
      <c r="AE154" s="28">
        <f t="shared" si="123"/>
        <v>2.5000000000000001E-2</v>
      </c>
      <c r="AF154" s="23">
        <f t="shared" si="120"/>
        <v>1</v>
      </c>
      <c r="AG154" s="24">
        <f t="shared" si="121"/>
        <v>99.9</v>
      </c>
      <c r="AH154" s="24">
        <f t="shared" si="97"/>
        <v>100</v>
      </c>
      <c r="AI154" s="24">
        <f t="shared" si="98"/>
        <v>100</v>
      </c>
      <c r="AJ154" s="105">
        <f t="shared" si="125"/>
        <v>0.05</v>
      </c>
      <c r="AK154" s="24">
        <f t="shared" si="78"/>
        <v>102.49999999999999</v>
      </c>
      <c r="AL154" s="24" t="str">
        <f t="shared" si="111"/>
        <v>nie</v>
      </c>
      <c r="AM154" s="24">
        <f t="shared" si="112"/>
        <v>2</v>
      </c>
      <c r="AN154" s="24">
        <f t="shared" si="113"/>
        <v>100.40499999999999</v>
      </c>
      <c r="AO154" s="24">
        <f t="shared" si="124"/>
        <v>0</v>
      </c>
      <c r="AP154" s="25">
        <f t="shared" si="114"/>
        <v>0.04</v>
      </c>
      <c r="AQ154" s="24">
        <f t="shared" si="115"/>
        <v>44.721430608444514</v>
      </c>
      <c r="AR154" s="24">
        <f t="shared" si="116"/>
        <v>145.12643060844451</v>
      </c>
      <c r="AT154" s="62"/>
    </row>
    <row r="155" spans="1:46">
      <c r="A155" s="162"/>
      <c r="B155" s="46">
        <f t="shared" si="66"/>
        <v>127</v>
      </c>
      <c r="C155" s="24">
        <f t="shared" si="86"/>
        <v>166.0164714480336</v>
      </c>
      <c r="D155" s="24">
        <f t="shared" si="67"/>
        <v>145.5846784710873</v>
      </c>
      <c r="E155" s="134">
        <f t="shared" si="87"/>
        <v>20.431792976946298</v>
      </c>
      <c r="F155" s="24">
        <f t="shared" si="105"/>
        <v>140.83769140689893</v>
      </c>
      <c r="G155" s="24">
        <f t="shared" si="69"/>
        <v>131.77585771231114</v>
      </c>
      <c r="I155" s="2"/>
      <c r="J155" s="21">
        <f t="shared" si="88"/>
        <v>127</v>
      </c>
      <c r="K155" s="23">
        <f t="shared" si="117"/>
        <v>1</v>
      </c>
      <c r="L155" s="24">
        <f t="shared" si="118"/>
        <v>99.9</v>
      </c>
      <c r="M155" s="24">
        <f t="shared" si="99"/>
        <v>100</v>
      </c>
      <c r="N155" s="24">
        <f t="shared" si="91"/>
        <v>106.4</v>
      </c>
      <c r="O155" s="25">
        <f t="shared" si="122"/>
        <v>6.4000000000000001E-2</v>
      </c>
      <c r="P155" s="24">
        <f t="shared" si="70"/>
        <v>110.37226666666669</v>
      </c>
      <c r="Q155" s="24" t="str">
        <f t="shared" si="106"/>
        <v>nie</v>
      </c>
      <c r="R155" s="24">
        <f t="shared" si="107"/>
        <v>0.7</v>
      </c>
      <c r="S155" s="24">
        <f t="shared" si="104"/>
        <v>107.83453600000001</v>
      </c>
      <c r="T155" s="24">
        <f t="shared" si="119"/>
        <v>0</v>
      </c>
      <c r="U155" s="25">
        <f t="shared" si="108"/>
        <v>0.04</v>
      </c>
      <c r="V155" s="24">
        <f t="shared" si="74"/>
        <v>58.181935448033578</v>
      </c>
      <c r="W155" s="24">
        <f t="shared" si="75"/>
        <v>166.0164714480336</v>
      </c>
      <c r="X155" s="3"/>
      <c r="Y155" s="24">
        <f t="shared" si="109"/>
        <v>131.77585771231114</v>
      </c>
      <c r="Z155" s="3"/>
      <c r="AA155" s="61">
        <f t="shared" si="100"/>
        <v>49218</v>
      </c>
      <c r="AB155" s="62"/>
      <c r="AC155" s="62">
        <f t="shared" si="93"/>
        <v>49248</v>
      </c>
      <c r="AD155" s="21">
        <f t="shared" si="94"/>
        <v>127</v>
      </c>
      <c r="AE155" s="28">
        <f t="shared" si="123"/>
        <v>2.5000000000000001E-2</v>
      </c>
      <c r="AF155" s="23">
        <f t="shared" si="120"/>
        <v>1</v>
      </c>
      <c r="AG155" s="24">
        <f t="shared" si="121"/>
        <v>99.9</v>
      </c>
      <c r="AH155" s="24">
        <f t="shared" si="97"/>
        <v>100</v>
      </c>
      <c r="AI155" s="24">
        <f t="shared" si="98"/>
        <v>100</v>
      </c>
      <c r="AJ155" s="105">
        <f t="shared" si="125"/>
        <v>0.05</v>
      </c>
      <c r="AK155" s="24">
        <f t="shared" si="78"/>
        <v>102.91666666666666</v>
      </c>
      <c r="AL155" s="24" t="str">
        <f t="shared" si="111"/>
        <v>nie</v>
      </c>
      <c r="AM155" s="24">
        <f t="shared" si="112"/>
        <v>2</v>
      </c>
      <c r="AN155" s="24">
        <f t="shared" si="113"/>
        <v>100.74249999999999</v>
      </c>
      <c r="AO155" s="24">
        <f t="shared" si="124"/>
        <v>0</v>
      </c>
      <c r="AP155" s="25">
        <f t="shared" si="114"/>
        <v>0.04</v>
      </c>
      <c r="AQ155" s="24">
        <f t="shared" si="115"/>
        <v>44.842178471087308</v>
      </c>
      <c r="AR155" s="24">
        <f t="shared" si="116"/>
        <v>145.5846784710873</v>
      </c>
      <c r="AT155" s="62"/>
    </row>
    <row r="156" spans="1:46">
      <c r="A156" s="162"/>
      <c r="B156" s="46">
        <f t="shared" si="66"/>
        <v>128</v>
      </c>
      <c r="C156" s="24">
        <f t="shared" si="86"/>
        <v>166.63321067374326</v>
      </c>
      <c r="D156" s="24">
        <f t="shared" si="67"/>
        <v>146.04325235295926</v>
      </c>
      <c r="E156" s="134">
        <f t="shared" si="87"/>
        <v>20.589958320784007</v>
      </c>
      <c r="F156" s="24">
        <f t="shared" si="105"/>
        <v>141.21795317369754</v>
      </c>
      <c r="G156" s="24">
        <f t="shared" si="69"/>
        <v>132.0464446891331</v>
      </c>
      <c r="I156" s="2"/>
      <c r="J156" s="21">
        <f t="shared" si="88"/>
        <v>128</v>
      </c>
      <c r="K156" s="23">
        <f t="shared" si="117"/>
        <v>1</v>
      </c>
      <c r="L156" s="24">
        <f t="shared" si="118"/>
        <v>99.9</v>
      </c>
      <c r="M156" s="24">
        <f t="shared" si="99"/>
        <v>100</v>
      </c>
      <c r="N156" s="24">
        <f t="shared" si="91"/>
        <v>106.4</v>
      </c>
      <c r="O156" s="25">
        <f t="shared" si="122"/>
        <v>6.4000000000000001E-2</v>
      </c>
      <c r="P156" s="24">
        <f t="shared" si="70"/>
        <v>110.93973333333334</v>
      </c>
      <c r="Q156" s="24" t="str">
        <f t="shared" si="106"/>
        <v>nie</v>
      </c>
      <c r="R156" s="24">
        <f t="shared" si="107"/>
        <v>0.7</v>
      </c>
      <c r="S156" s="24">
        <f t="shared" si="104"/>
        <v>108.294184</v>
      </c>
      <c r="T156" s="24">
        <f t="shared" si="119"/>
        <v>0</v>
      </c>
      <c r="U156" s="25">
        <f t="shared" si="108"/>
        <v>0.04</v>
      </c>
      <c r="V156" s="24">
        <f t="shared" si="74"/>
        <v>58.339026673743263</v>
      </c>
      <c r="W156" s="24">
        <f t="shared" si="75"/>
        <v>166.63321067374326</v>
      </c>
      <c r="X156" s="3"/>
      <c r="Y156" s="24">
        <f t="shared" si="109"/>
        <v>132.0464446891331</v>
      </c>
      <c r="Z156" s="3"/>
      <c r="AA156" s="61">
        <f t="shared" si="100"/>
        <v>49249</v>
      </c>
      <c r="AB156" s="62"/>
      <c r="AC156" s="62">
        <f t="shared" si="93"/>
        <v>49278</v>
      </c>
      <c r="AD156" s="21">
        <f t="shared" si="94"/>
        <v>128</v>
      </c>
      <c r="AE156" s="28">
        <f t="shared" si="123"/>
        <v>2.5000000000000001E-2</v>
      </c>
      <c r="AF156" s="23">
        <f t="shared" si="120"/>
        <v>1</v>
      </c>
      <c r="AG156" s="24">
        <f t="shared" si="121"/>
        <v>99.9</v>
      </c>
      <c r="AH156" s="24">
        <f t="shared" si="97"/>
        <v>100</v>
      </c>
      <c r="AI156" s="24">
        <f t="shared" si="98"/>
        <v>100</v>
      </c>
      <c r="AJ156" s="105">
        <f t="shared" si="125"/>
        <v>0.05</v>
      </c>
      <c r="AK156" s="24">
        <f t="shared" si="78"/>
        <v>103.33333333333334</v>
      </c>
      <c r="AL156" s="24" t="str">
        <f t="shared" si="111"/>
        <v>nie</v>
      </c>
      <c r="AM156" s="24">
        <f t="shared" si="112"/>
        <v>2</v>
      </c>
      <c r="AN156" s="24">
        <f t="shared" si="113"/>
        <v>101.08000000000001</v>
      </c>
      <c r="AO156" s="24">
        <f t="shared" si="124"/>
        <v>0</v>
      </c>
      <c r="AP156" s="25">
        <f t="shared" si="114"/>
        <v>0.04</v>
      </c>
      <c r="AQ156" s="24">
        <f t="shared" si="115"/>
        <v>44.963252352959238</v>
      </c>
      <c r="AR156" s="24">
        <f t="shared" si="116"/>
        <v>146.04325235295926</v>
      </c>
      <c r="AT156" s="62"/>
    </row>
    <row r="157" spans="1:46">
      <c r="A157" s="162"/>
      <c r="B157" s="46">
        <f t="shared" ref="B157:B172" si="126">AD157</f>
        <v>129</v>
      </c>
      <c r="C157" s="24">
        <f t="shared" si="86"/>
        <v>167.25037404576238</v>
      </c>
      <c r="D157" s="24">
        <f t="shared" ref="D157:D172" si="127">AR157</f>
        <v>146.50215313431224</v>
      </c>
      <c r="E157" s="134">
        <f t="shared" si="87"/>
        <v>20.748220911450147</v>
      </c>
      <c r="F157" s="24">
        <f t="shared" ref="F157:F172" si="128">FV($R$14/12*(1-podatek_Belki),1,0,-F156,1)</f>
        <v>141.59924164726652</v>
      </c>
      <c r="G157" s="24">
        <f t="shared" ref="G157:G172" si="129">Y157</f>
        <v>132.31703166595511</v>
      </c>
      <c r="I157" s="2"/>
      <c r="J157" s="21">
        <f t="shared" si="88"/>
        <v>129</v>
      </c>
      <c r="K157" s="23">
        <f t="shared" si="117"/>
        <v>1</v>
      </c>
      <c r="L157" s="24">
        <f t="shared" si="118"/>
        <v>99.9</v>
      </c>
      <c r="M157" s="24">
        <f t="shared" si="99"/>
        <v>100</v>
      </c>
      <c r="N157" s="24">
        <f t="shared" si="91"/>
        <v>106.4</v>
      </c>
      <c r="O157" s="25">
        <f t="shared" si="122"/>
        <v>6.4000000000000001E-2</v>
      </c>
      <c r="P157" s="24">
        <f t="shared" ref="P157:P172" si="130">N157*(1+O157*IF(MOD($AD157,12)&lt;&gt;0,MOD($AD157,12),12)/12)</f>
        <v>111.50720000000001</v>
      </c>
      <c r="Q157" s="24" t="str">
        <f t="shared" ref="Q157:Q172" si="131">IF(MOD($AD157,zapadalnosc_TOS)=0,"tak","nie")</f>
        <v>nie</v>
      </c>
      <c r="R157" s="24">
        <f t="shared" ref="R157:R172" si="132">IF(MOD($AD157,zapadalnosc_TOS)=0,0,
IF(AND(MOD($AD157,zapadalnosc_TOS)&lt;zapadalnosc_TOS,MOD($AD157,zapadalnosc_TOS)&lt;=koszt_wczesniejszy_wykup_ochrona_TOS),
MIN(P157-M157,K157*koszt_wczesniejszy_wykup_TOS),K157*koszt_wczesniejszy_wykup_TOS))</f>
        <v>0.7</v>
      </c>
      <c r="S157" s="24">
        <f t="shared" si="104"/>
        <v>108.753832</v>
      </c>
      <c r="T157" s="24">
        <f t="shared" si="119"/>
        <v>0</v>
      </c>
      <c r="U157" s="25">
        <f t="shared" ref="U157:U172" si="133">$R$14</f>
        <v>0.04</v>
      </c>
      <c r="V157" s="24">
        <f t="shared" ref="V157:V171" si="134">V156*(1+U157/12*(1-podatek_Belki))+T157</f>
        <v>58.496542045762368</v>
      </c>
      <c r="W157" s="24">
        <f t="shared" ref="W157:W171" si="135">V156*(1+U157/12*(1-podatek_Belki))+S157</f>
        <v>167.25037404576238</v>
      </c>
      <c r="X157" s="3"/>
      <c r="Y157" s="24">
        <f t="shared" ref="Y157:Y172" si="136">zakup_domyslny_wartosc*IFERROR((INDEX(scenariusz_I_inflacja_skumulowana,MATCH(ROUNDDOWN(AD157/12,0),scenariusz_I_rok,0))+1),1)
*(1+MOD(AD157,12)*INDEX(scenariusz_I_inflacja,MATCH(ROUNDUP(AD157/12,0),scenariusz_I_rok,0))/12)</f>
        <v>132.31703166595511</v>
      </c>
      <c r="Z157" s="3"/>
      <c r="AA157" s="61">
        <f t="shared" si="100"/>
        <v>49279</v>
      </c>
      <c r="AB157" s="62"/>
      <c r="AC157" s="62">
        <f t="shared" si="93"/>
        <v>49309</v>
      </c>
      <c r="AD157" s="21">
        <f t="shared" si="94"/>
        <v>129</v>
      </c>
      <c r="AE157" s="28">
        <f t="shared" si="123"/>
        <v>2.5000000000000001E-2</v>
      </c>
      <c r="AF157" s="23">
        <f t="shared" si="120"/>
        <v>1</v>
      </c>
      <c r="AG157" s="24">
        <f t="shared" si="121"/>
        <v>99.9</v>
      </c>
      <c r="AH157" s="24">
        <f t="shared" si="97"/>
        <v>100</v>
      </c>
      <c r="AI157" s="24">
        <f t="shared" si="98"/>
        <v>100</v>
      </c>
      <c r="AJ157" s="105">
        <f t="shared" si="125"/>
        <v>0.05</v>
      </c>
      <c r="AK157" s="24">
        <f t="shared" ref="AK157:AK172" si="137">AI157*(1+AJ157*IF(MOD($AD157,12)&lt;&gt;0,MOD($AD157,12),12)/12)</f>
        <v>103.75000000000001</v>
      </c>
      <c r="AL157" s="24" t="str">
        <f t="shared" ref="AL157:AL172" si="138">IF(MOD($AD157,zapadalnosc_EDO)=0,"tak","nie")</f>
        <v>nie</v>
      </c>
      <c r="AM157" s="24">
        <f t="shared" ref="AM157:AM172" si="139">IF(AND(MOD($AD157,zapadalnosc_EDO)&lt;zapadalnosc_EDO,MOD($AD157,zapadalnosc_EDO)&lt;&gt;0),MIN(AK157-AH157,AF157*koszt_wczesniejszy_wykup_EDO),0)</f>
        <v>2</v>
      </c>
      <c r="AN157" s="24">
        <f t="shared" ref="AN157:AN172" si="140">AK157-AM157
-(AK157-AH157-AM157)*podatek_Belki</f>
        <v>101.41750000000002</v>
      </c>
      <c r="AO157" s="24">
        <f t="shared" si="124"/>
        <v>0</v>
      </c>
      <c r="AP157" s="25">
        <f t="shared" ref="AP157:AP172" si="141">$R$14</f>
        <v>0.04</v>
      </c>
      <c r="AQ157" s="24">
        <f t="shared" ref="AQ157:AQ171" si="142">AQ156*(1+AP157/12*(1-podatek_Belki))+AO157</f>
        <v>45.084653134312227</v>
      </c>
      <c r="AR157" s="24">
        <f t="shared" ref="AR157:AR171" si="143">AQ156*(1+AP157/12*(1-podatek_Belki))+AN157</f>
        <v>146.50215313431224</v>
      </c>
      <c r="AT157" s="62"/>
    </row>
    <row r="158" spans="1:46">
      <c r="A158" s="162"/>
      <c r="B158" s="46">
        <f t="shared" si="126"/>
        <v>130</v>
      </c>
      <c r="C158" s="24">
        <f t="shared" ref="C158:C172" si="144">W158</f>
        <v>167.86796270928591</v>
      </c>
      <c r="D158" s="24">
        <f t="shared" si="127"/>
        <v>146.96138169777487</v>
      </c>
      <c r="E158" s="134">
        <f t="shared" ref="E158:E172" si="145">C158-D158</f>
        <v>20.906581011511037</v>
      </c>
      <c r="F158" s="24">
        <f t="shared" si="128"/>
        <v>141.98155959971413</v>
      </c>
      <c r="G158" s="24">
        <f t="shared" si="129"/>
        <v>132.5876186427771</v>
      </c>
      <c r="I158" s="2"/>
      <c r="J158" s="21">
        <f t="shared" ref="J158:J171" si="146">J157+1</f>
        <v>130</v>
      </c>
      <c r="K158" s="23">
        <f t="shared" ref="K158:K171" si="147">IF(Q157="tak",
ROUNDDOWN(S157/zamiana_TOS,0),
K157)</f>
        <v>1</v>
      </c>
      <c r="L158" s="24">
        <f t="shared" ref="L158:L171" si="148">IF(Q157="tak",
K158*zamiana_TOS,
L157)</f>
        <v>99.9</v>
      </c>
      <c r="M158" s="24">
        <f t="shared" si="99"/>
        <v>100</v>
      </c>
      <c r="N158" s="24">
        <f t="shared" ref="N158:N171" si="149">IF(Q157="tak",
 M158,
IF(MOD($AD158,12)&lt;&gt;1,N157,P157))</f>
        <v>106.4</v>
      </c>
      <c r="O158" s="25">
        <f t="shared" si="122"/>
        <v>6.4000000000000001E-2</v>
      </c>
      <c r="P158" s="24">
        <f t="shared" si="130"/>
        <v>112.07466666666666</v>
      </c>
      <c r="Q158" s="24" t="str">
        <f t="shared" si="131"/>
        <v>nie</v>
      </c>
      <c r="R158" s="24">
        <f t="shared" si="132"/>
        <v>0.7</v>
      </c>
      <c r="S158" s="24">
        <f t="shared" si="104"/>
        <v>109.21347999999999</v>
      </c>
      <c r="T158" s="24">
        <f t="shared" si="119"/>
        <v>0</v>
      </c>
      <c r="U158" s="25">
        <f t="shared" si="133"/>
        <v>0.04</v>
      </c>
      <c r="V158" s="24">
        <f t="shared" si="134"/>
        <v>58.654482709285922</v>
      </c>
      <c r="W158" s="24">
        <f t="shared" si="135"/>
        <v>167.86796270928591</v>
      </c>
      <c r="X158" s="3"/>
      <c r="Y158" s="24">
        <f t="shared" si="136"/>
        <v>132.5876186427771</v>
      </c>
      <c r="Z158" s="3"/>
      <c r="AA158" s="61">
        <f t="shared" si="100"/>
        <v>49310</v>
      </c>
      <c r="AB158" s="62"/>
      <c r="AC158" s="62">
        <f t="shared" ref="AC158:AC172" si="150">EOMONTH(AA158,0)</f>
        <v>49340</v>
      </c>
      <c r="AD158" s="21">
        <f t="shared" ref="AD158:AD171" si="151">AD157+1</f>
        <v>130</v>
      </c>
      <c r="AE158" s="28">
        <f t="shared" si="123"/>
        <v>2.5000000000000001E-2</v>
      </c>
      <c r="AF158" s="23">
        <f t="shared" ref="AF158:AF171" si="152">IF(AL157="tak",
ROUNDDOWN(AN157/zamiana_EDO,0),
AF157)</f>
        <v>1</v>
      </c>
      <c r="AG158" s="24">
        <f t="shared" ref="AG158:AG171" si="153">IF(AL157="tak",
AF158*zamiana_EDO,
AG157)</f>
        <v>99.9</v>
      </c>
      <c r="AH158" s="24">
        <f t="shared" ref="AH158:AH171" si="154">IF(AL157="tak",
AF158*100,
AH157)</f>
        <v>100</v>
      </c>
      <c r="AI158" s="24">
        <f t="shared" ref="AI158:AI171" si="155">IF(AL157="tak",
 AH158,
IF(MOD($AD158,12)&lt;&gt;1,AI157,AK157))</f>
        <v>100</v>
      </c>
      <c r="AJ158" s="105">
        <f t="shared" si="125"/>
        <v>0.05</v>
      </c>
      <c r="AK158" s="24">
        <f t="shared" si="137"/>
        <v>104.16666666666667</v>
      </c>
      <c r="AL158" s="24" t="str">
        <f t="shared" si="138"/>
        <v>nie</v>
      </c>
      <c r="AM158" s="24">
        <f t="shared" si="139"/>
        <v>2</v>
      </c>
      <c r="AN158" s="24">
        <f t="shared" si="140"/>
        <v>101.75500000000001</v>
      </c>
      <c r="AO158" s="24">
        <f t="shared" si="124"/>
        <v>0</v>
      </c>
      <c r="AP158" s="25">
        <f t="shared" si="141"/>
        <v>0.04</v>
      </c>
      <c r="AQ158" s="24">
        <f t="shared" si="142"/>
        <v>45.206381697774866</v>
      </c>
      <c r="AR158" s="24">
        <f t="shared" si="143"/>
        <v>146.96138169777487</v>
      </c>
      <c r="AT158" s="62"/>
    </row>
    <row r="159" spans="1:46" ht="14.25" customHeight="1">
      <c r="A159" s="162"/>
      <c r="B159" s="46">
        <f t="shared" si="126"/>
        <v>131</v>
      </c>
      <c r="C159" s="24">
        <f t="shared" si="144"/>
        <v>168.48597781260099</v>
      </c>
      <c r="D159" s="24">
        <f t="shared" si="127"/>
        <v>147.42093892835885</v>
      </c>
      <c r="E159" s="134">
        <f t="shared" si="145"/>
        <v>21.065038884242142</v>
      </c>
      <c r="F159" s="24">
        <f t="shared" si="128"/>
        <v>142.36490981063335</v>
      </c>
      <c r="G159" s="24">
        <f t="shared" si="129"/>
        <v>132.85820561959909</v>
      </c>
      <c r="I159" s="2"/>
      <c r="J159" s="21">
        <f t="shared" si="146"/>
        <v>131</v>
      </c>
      <c r="K159" s="23">
        <f t="shared" si="147"/>
        <v>1</v>
      </c>
      <c r="L159" s="24">
        <f t="shared" si="148"/>
        <v>99.9</v>
      </c>
      <c r="M159" s="24">
        <f t="shared" ref="M159:M171" si="156">IF(Q158="tak",
K159*100,
M158)</f>
        <v>100</v>
      </c>
      <c r="N159" s="24">
        <f t="shared" si="149"/>
        <v>106.4</v>
      </c>
      <c r="O159" s="25">
        <f t="shared" si="122"/>
        <v>6.4000000000000001E-2</v>
      </c>
      <c r="P159" s="24">
        <f t="shared" si="130"/>
        <v>112.64213333333333</v>
      </c>
      <c r="Q159" s="24" t="str">
        <f t="shared" si="131"/>
        <v>nie</v>
      </c>
      <c r="R159" s="24">
        <f t="shared" si="132"/>
        <v>0.7</v>
      </c>
      <c r="S159" s="24">
        <f t="shared" si="104"/>
        <v>109.67312799999999</v>
      </c>
      <c r="T159" s="24">
        <f t="shared" si="119"/>
        <v>0</v>
      </c>
      <c r="U159" s="25">
        <f t="shared" si="133"/>
        <v>0.04</v>
      </c>
      <c r="V159" s="24">
        <f t="shared" si="134"/>
        <v>58.812849812600987</v>
      </c>
      <c r="W159" s="24">
        <f t="shared" si="135"/>
        <v>168.48597781260099</v>
      </c>
      <c r="X159" s="3"/>
      <c r="Y159" s="24">
        <f t="shared" si="136"/>
        <v>132.85820561959909</v>
      </c>
      <c r="Z159" s="3"/>
      <c r="AA159" s="61">
        <f t="shared" ref="AA159:AA171" si="157">EDATE(AA158,1)</f>
        <v>49341</v>
      </c>
      <c r="AB159" s="62"/>
      <c r="AC159" s="62">
        <f t="shared" si="150"/>
        <v>49368</v>
      </c>
      <c r="AD159" s="21">
        <f t="shared" si="151"/>
        <v>131</v>
      </c>
      <c r="AE159" s="28">
        <f t="shared" si="123"/>
        <v>2.5000000000000001E-2</v>
      </c>
      <c r="AF159" s="23">
        <f t="shared" si="152"/>
        <v>1</v>
      </c>
      <c r="AG159" s="24">
        <f t="shared" si="153"/>
        <v>99.9</v>
      </c>
      <c r="AH159" s="24">
        <f t="shared" si="154"/>
        <v>100</v>
      </c>
      <c r="AI159" s="24">
        <f t="shared" si="155"/>
        <v>100</v>
      </c>
      <c r="AJ159" s="105">
        <f t="shared" si="125"/>
        <v>0.05</v>
      </c>
      <c r="AK159" s="24">
        <f t="shared" si="137"/>
        <v>104.58333333333334</v>
      </c>
      <c r="AL159" s="24" t="str">
        <f t="shared" si="138"/>
        <v>nie</v>
      </c>
      <c r="AM159" s="24">
        <f t="shared" si="139"/>
        <v>2</v>
      </c>
      <c r="AN159" s="24">
        <f t="shared" si="140"/>
        <v>102.0925</v>
      </c>
      <c r="AO159" s="24">
        <f t="shared" si="124"/>
        <v>0</v>
      </c>
      <c r="AP159" s="25">
        <f t="shared" si="141"/>
        <v>0.04</v>
      </c>
      <c r="AQ159" s="24">
        <f t="shared" si="142"/>
        <v>45.328438928358857</v>
      </c>
      <c r="AR159" s="24">
        <f t="shared" si="143"/>
        <v>147.42093892835885</v>
      </c>
      <c r="AT159" s="62"/>
    </row>
    <row r="160" spans="1:46">
      <c r="A160" s="162"/>
      <c r="B160" s="46">
        <f t="shared" si="126"/>
        <v>132</v>
      </c>
      <c r="C160" s="24">
        <f t="shared" si="144"/>
        <v>169.10442050709503</v>
      </c>
      <c r="D160" s="24">
        <f t="shared" si="127"/>
        <v>147.88082571346541</v>
      </c>
      <c r="E160" s="134">
        <f t="shared" si="145"/>
        <v>21.223594793629616</v>
      </c>
      <c r="F160" s="24">
        <f t="shared" si="128"/>
        <v>142.74929506712206</v>
      </c>
      <c r="G160" s="24">
        <f t="shared" si="129"/>
        <v>133.12879259642108</v>
      </c>
      <c r="I160" s="2"/>
      <c r="J160" s="21">
        <f t="shared" si="146"/>
        <v>132</v>
      </c>
      <c r="K160" s="23">
        <f t="shared" si="147"/>
        <v>1</v>
      </c>
      <c r="L160" s="24">
        <f t="shared" si="148"/>
        <v>99.9</v>
      </c>
      <c r="M160" s="24">
        <f t="shared" si="156"/>
        <v>100</v>
      </c>
      <c r="N160" s="24">
        <f t="shared" si="149"/>
        <v>106.4</v>
      </c>
      <c r="O160" s="25">
        <f t="shared" si="122"/>
        <v>6.4000000000000001E-2</v>
      </c>
      <c r="P160" s="24">
        <f t="shared" si="130"/>
        <v>113.20960000000001</v>
      </c>
      <c r="Q160" s="24" t="str">
        <f t="shared" si="131"/>
        <v>nie</v>
      </c>
      <c r="R160" s="24">
        <f t="shared" si="132"/>
        <v>0.7</v>
      </c>
      <c r="S160" s="24">
        <f t="shared" si="104"/>
        <v>110.13277600000001</v>
      </c>
      <c r="T160" s="24">
        <f t="shared" si="119"/>
        <v>0</v>
      </c>
      <c r="U160" s="25">
        <f t="shared" si="133"/>
        <v>0.04</v>
      </c>
      <c r="V160" s="24">
        <f t="shared" si="134"/>
        <v>58.971644507095007</v>
      </c>
      <c r="W160" s="24">
        <f t="shared" si="135"/>
        <v>169.10442050709503</v>
      </c>
      <c r="X160" s="3"/>
      <c r="Y160" s="24">
        <f t="shared" si="136"/>
        <v>133.12879259642108</v>
      </c>
      <c r="Z160" s="3"/>
      <c r="AA160" s="61">
        <f t="shared" si="157"/>
        <v>49369</v>
      </c>
      <c r="AB160" s="62"/>
      <c r="AC160" s="62">
        <f t="shared" si="150"/>
        <v>49399</v>
      </c>
      <c r="AD160" s="21">
        <f t="shared" si="151"/>
        <v>132</v>
      </c>
      <c r="AE160" s="28">
        <f t="shared" si="123"/>
        <v>2.5000000000000001E-2</v>
      </c>
      <c r="AF160" s="23">
        <f t="shared" si="152"/>
        <v>1</v>
      </c>
      <c r="AG160" s="24">
        <f t="shared" si="153"/>
        <v>99.9</v>
      </c>
      <c r="AH160" s="24">
        <f t="shared" si="154"/>
        <v>100</v>
      </c>
      <c r="AI160" s="24">
        <f t="shared" si="155"/>
        <v>100</v>
      </c>
      <c r="AJ160" s="105">
        <f t="shared" si="125"/>
        <v>0.05</v>
      </c>
      <c r="AK160" s="24">
        <f t="shared" si="137"/>
        <v>105</v>
      </c>
      <c r="AL160" s="24" t="str">
        <f t="shared" si="138"/>
        <v>nie</v>
      </c>
      <c r="AM160" s="24">
        <f t="shared" si="139"/>
        <v>2</v>
      </c>
      <c r="AN160" s="24">
        <f t="shared" si="140"/>
        <v>102.43</v>
      </c>
      <c r="AO160" s="24">
        <f t="shared" si="124"/>
        <v>0</v>
      </c>
      <c r="AP160" s="25">
        <f t="shared" si="141"/>
        <v>0.04</v>
      </c>
      <c r="AQ160" s="24">
        <f t="shared" si="142"/>
        <v>45.45082571346542</v>
      </c>
      <c r="AR160" s="24">
        <f t="shared" si="143"/>
        <v>147.88082571346541</v>
      </c>
      <c r="AT160" s="62"/>
    </row>
    <row r="161" spans="1:46">
      <c r="A161" s="162"/>
      <c r="B161" s="46">
        <f t="shared" si="126"/>
        <v>133</v>
      </c>
      <c r="C161" s="24">
        <f t="shared" si="144"/>
        <v>169.75270941926416</v>
      </c>
      <c r="D161" s="24">
        <f t="shared" si="127"/>
        <v>148.28704294289179</v>
      </c>
      <c r="E161" s="134">
        <f t="shared" si="145"/>
        <v>21.465666476372377</v>
      </c>
      <c r="F161" s="24">
        <f t="shared" si="128"/>
        <v>143.13471816380329</v>
      </c>
      <c r="G161" s="24">
        <f t="shared" si="129"/>
        <v>133.40614424766363</v>
      </c>
      <c r="I161" s="2"/>
      <c r="J161" s="21">
        <f t="shared" si="146"/>
        <v>133</v>
      </c>
      <c r="K161" s="23">
        <f t="shared" si="147"/>
        <v>1</v>
      </c>
      <c r="L161" s="24">
        <f t="shared" si="148"/>
        <v>99.9</v>
      </c>
      <c r="M161" s="24">
        <f t="shared" si="156"/>
        <v>100</v>
      </c>
      <c r="N161" s="24">
        <f t="shared" si="149"/>
        <v>113.20960000000001</v>
      </c>
      <c r="O161" s="25">
        <f t="shared" si="122"/>
        <v>6.4000000000000001E-2</v>
      </c>
      <c r="P161" s="24">
        <f t="shared" si="130"/>
        <v>113.81338453333335</v>
      </c>
      <c r="Q161" s="24" t="str">
        <f t="shared" si="131"/>
        <v>nie</v>
      </c>
      <c r="R161" s="24">
        <f t="shared" si="132"/>
        <v>0.7</v>
      </c>
      <c r="S161" s="24">
        <f t="shared" si="104"/>
        <v>110.62184147200001</v>
      </c>
      <c r="T161" s="24">
        <f t="shared" si="119"/>
        <v>0</v>
      </c>
      <c r="U161" s="25">
        <f t="shared" si="133"/>
        <v>0.04</v>
      </c>
      <c r="V161" s="24">
        <f t="shared" si="134"/>
        <v>59.130867947264157</v>
      </c>
      <c r="W161" s="24">
        <f t="shared" si="135"/>
        <v>169.75270941926416</v>
      </c>
      <c r="X161" s="3"/>
      <c r="Y161" s="24">
        <f t="shared" si="136"/>
        <v>133.40614424766363</v>
      </c>
      <c r="Z161" s="3"/>
      <c r="AA161" s="61">
        <f t="shared" si="157"/>
        <v>49400</v>
      </c>
      <c r="AB161" s="62"/>
      <c r="AC161" s="62">
        <f t="shared" si="150"/>
        <v>49429</v>
      </c>
      <c r="AD161" s="21">
        <f t="shared" si="151"/>
        <v>133</v>
      </c>
      <c r="AE161" s="28">
        <f t="shared" si="123"/>
        <v>2.5000000000000001E-2</v>
      </c>
      <c r="AF161" s="23">
        <f t="shared" si="152"/>
        <v>1</v>
      </c>
      <c r="AG161" s="24">
        <f t="shared" si="153"/>
        <v>99.9</v>
      </c>
      <c r="AH161" s="24">
        <f t="shared" si="154"/>
        <v>100</v>
      </c>
      <c r="AI161" s="24">
        <f t="shared" si="155"/>
        <v>105</v>
      </c>
      <c r="AJ161" s="28">
        <f t="shared" ref="AJ161:AJ172" si="158">IF(AND(MOD($AD161,zapadalnosc_EDO)&lt;=12,MOD($AD161,zapadalnosc_EDO)&lt;&gt;0),proc_I_okres_EDO,(marza_EDO+AE161))</f>
        <v>0.04</v>
      </c>
      <c r="AK161" s="24">
        <f t="shared" si="137"/>
        <v>105.35000000000001</v>
      </c>
      <c r="AL161" s="24" t="str">
        <f t="shared" si="138"/>
        <v>nie</v>
      </c>
      <c r="AM161" s="24">
        <f t="shared" si="139"/>
        <v>2</v>
      </c>
      <c r="AN161" s="24">
        <f t="shared" si="140"/>
        <v>102.71350000000001</v>
      </c>
      <c r="AO161" s="24">
        <f t="shared" si="124"/>
        <v>0</v>
      </c>
      <c r="AP161" s="25">
        <f t="shared" si="141"/>
        <v>0.04</v>
      </c>
      <c r="AQ161" s="24">
        <f t="shared" si="142"/>
        <v>45.57354294289177</v>
      </c>
      <c r="AR161" s="24">
        <f t="shared" si="143"/>
        <v>148.28704294289179</v>
      </c>
      <c r="AT161" s="62"/>
    </row>
    <row r="162" spans="1:46">
      <c r="A162" s="162"/>
      <c r="B162" s="46">
        <f t="shared" si="126"/>
        <v>134</v>
      </c>
      <c r="C162" s="24">
        <f t="shared" si="144"/>
        <v>170.40142823472178</v>
      </c>
      <c r="D162" s="24">
        <f t="shared" si="127"/>
        <v>148.69359150883756</v>
      </c>
      <c r="E162" s="134">
        <f t="shared" si="145"/>
        <v>21.707836725884221</v>
      </c>
      <c r="F162" s="24">
        <f t="shared" si="128"/>
        <v>143.52118190284554</v>
      </c>
      <c r="G162" s="24">
        <f t="shared" si="129"/>
        <v>133.68349589890616</v>
      </c>
      <c r="I162" s="2"/>
      <c r="J162" s="21">
        <f t="shared" si="146"/>
        <v>134</v>
      </c>
      <c r="K162" s="23">
        <f t="shared" si="147"/>
        <v>1</v>
      </c>
      <c r="L162" s="24">
        <f t="shared" si="148"/>
        <v>99.9</v>
      </c>
      <c r="M162" s="24">
        <f t="shared" si="156"/>
        <v>100</v>
      </c>
      <c r="N162" s="24">
        <f t="shared" si="149"/>
        <v>113.20960000000001</v>
      </c>
      <c r="O162" s="25">
        <f t="shared" si="122"/>
        <v>6.4000000000000001E-2</v>
      </c>
      <c r="P162" s="24">
        <f t="shared" si="130"/>
        <v>114.41716906666667</v>
      </c>
      <c r="Q162" s="24" t="str">
        <f t="shared" si="131"/>
        <v>nie</v>
      </c>
      <c r="R162" s="24">
        <f t="shared" si="132"/>
        <v>0.7</v>
      </c>
      <c r="S162" s="24">
        <f t="shared" si="104"/>
        <v>111.11090694400001</v>
      </c>
      <c r="T162" s="24">
        <f t="shared" si="119"/>
        <v>0</v>
      </c>
      <c r="U162" s="25">
        <f t="shared" si="133"/>
        <v>0.04</v>
      </c>
      <c r="V162" s="24">
        <f t="shared" si="134"/>
        <v>59.290521290721763</v>
      </c>
      <c r="W162" s="24">
        <f t="shared" si="135"/>
        <v>170.40142823472178</v>
      </c>
      <c r="X162" s="3"/>
      <c r="Y162" s="24">
        <f t="shared" si="136"/>
        <v>133.68349589890616</v>
      </c>
      <c r="Z162" s="3"/>
      <c r="AA162" s="61">
        <f t="shared" si="157"/>
        <v>49430</v>
      </c>
      <c r="AB162" s="62"/>
      <c r="AC162" s="62">
        <f t="shared" si="150"/>
        <v>49460</v>
      </c>
      <c r="AD162" s="21">
        <f t="shared" si="151"/>
        <v>134</v>
      </c>
      <c r="AE162" s="28">
        <f t="shared" si="123"/>
        <v>2.5000000000000001E-2</v>
      </c>
      <c r="AF162" s="23">
        <f t="shared" si="152"/>
        <v>1</v>
      </c>
      <c r="AG162" s="24">
        <f t="shared" si="153"/>
        <v>99.9</v>
      </c>
      <c r="AH162" s="24">
        <f t="shared" si="154"/>
        <v>100</v>
      </c>
      <c r="AI162" s="24">
        <f t="shared" si="155"/>
        <v>105</v>
      </c>
      <c r="AJ162" s="28">
        <f t="shared" si="158"/>
        <v>0.04</v>
      </c>
      <c r="AK162" s="24">
        <f t="shared" si="137"/>
        <v>105.69999999999999</v>
      </c>
      <c r="AL162" s="24" t="str">
        <f t="shared" si="138"/>
        <v>nie</v>
      </c>
      <c r="AM162" s="24">
        <f t="shared" si="139"/>
        <v>2</v>
      </c>
      <c r="AN162" s="24">
        <f t="shared" si="140"/>
        <v>102.99699999999999</v>
      </c>
      <c r="AO162" s="24">
        <f t="shared" si="124"/>
        <v>0</v>
      </c>
      <c r="AP162" s="25">
        <f t="shared" si="141"/>
        <v>0.04</v>
      </c>
      <c r="AQ162" s="24">
        <f t="shared" si="142"/>
        <v>45.696591508837571</v>
      </c>
      <c r="AR162" s="24">
        <f t="shared" si="143"/>
        <v>148.69359150883756</v>
      </c>
      <c r="AT162" s="62"/>
    </row>
    <row r="163" spans="1:46">
      <c r="A163" s="162"/>
      <c r="B163" s="46">
        <f t="shared" si="126"/>
        <v>135</v>
      </c>
      <c r="C163" s="24">
        <f t="shared" si="144"/>
        <v>171.05057811420673</v>
      </c>
      <c r="D163" s="24">
        <f t="shared" si="127"/>
        <v>149.10047230591144</v>
      </c>
      <c r="E163" s="134">
        <f t="shared" si="145"/>
        <v>21.950105808295291</v>
      </c>
      <c r="F163" s="24">
        <f t="shared" si="128"/>
        <v>143.90868909398321</v>
      </c>
      <c r="G163" s="24">
        <f t="shared" si="129"/>
        <v>133.96084755014871</v>
      </c>
      <c r="I163" s="2"/>
      <c r="J163" s="21">
        <f t="shared" si="146"/>
        <v>135</v>
      </c>
      <c r="K163" s="23">
        <f t="shared" si="147"/>
        <v>1</v>
      </c>
      <c r="L163" s="24">
        <f t="shared" si="148"/>
        <v>99.9</v>
      </c>
      <c r="M163" s="24">
        <f t="shared" si="156"/>
        <v>100</v>
      </c>
      <c r="N163" s="24">
        <f t="shared" si="149"/>
        <v>113.20960000000001</v>
      </c>
      <c r="O163" s="25">
        <f t="shared" si="122"/>
        <v>6.4000000000000001E-2</v>
      </c>
      <c r="P163" s="24">
        <f t="shared" si="130"/>
        <v>115.02095360000001</v>
      </c>
      <c r="Q163" s="24" t="str">
        <f t="shared" si="131"/>
        <v>nie</v>
      </c>
      <c r="R163" s="24">
        <f t="shared" si="132"/>
        <v>0.7</v>
      </c>
      <c r="S163" s="24">
        <f t="shared" si="104"/>
        <v>111.59997241600001</v>
      </c>
      <c r="T163" s="24">
        <f t="shared" si="119"/>
        <v>0</v>
      </c>
      <c r="U163" s="25">
        <f t="shared" si="133"/>
        <v>0.04</v>
      </c>
      <c r="V163" s="24">
        <f t="shared" si="134"/>
        <v>59.450605698206708</v>
      </c>
      <c r="W163" s="24">
        <f t="shared" si="135"/>
        <v>171.05057811420673</v>
      </c>
      <c r="X163" s="3"/>
      <c r="Y163" s="24">
        <f t="shared" si="136"/>
        <v>133.96084755014871</v>
      </c>
      <c r="Z163" s="3"/>
      <c r="AA163" s="61">
        <f t="shared" si="157"/>
        <v>49461</v>
      </c>
      <c r="AB163" s="62"/>
      <c r="AC163" s="62">
        <f t="shared" si="150"/>
        <v>49490</v>
      </c>
      <c r="AD163" s="21">
        <f t="shared" si="151"/>
        <v>135</v>
      </c>
      <c r="AE163" s="28">
        <f t="shared" si="123"/>
        <v>2.5000000000000001E-2</v>
      </c>
      <c r="AF163" s="23">
        <f t="shared" si="152"/>
        <v>1</v>
      </c>
      <c r="AG163" s="24">
        <f t="shared" si="153"/>
        <v>99.9</v>
      </c>
      <c r="AH163" s="24">
        <f t="shared" si="154"/>
        <v>100</v>
      </c>
      <c r="AI163" s="24">
        <f t="shared" si="155"/>
        <v>105</v>
      </c>
      <c r="AJ163" s="28">
        <f t="shared" si="158"/>
        <v>0.04</v>
      </c>
      <c r="AK163" s="24">
        <f t="shared" si="137"/>
        <v>106.05</v>
      </c>
      <c r="AL163" s="24" t="str">
        <f t="shared" si="138"/>
        <v>nie</v>
      </c>
      <c r="AM163" s="24">
        <f t="shared" si="139"/>
        <v>2</v>
      </c>
      <c r="AN163" s="24">
        <f t="shared" si="140"/>
        <v>103.2805</v>
      </c>
      <c r="AO163" s="24">
        <f t="shared" si="124"/>
        <v>0</v>
      </c>
      <c r="AP163" s="25">
        <f t="shared" si="141"/>
        <v>0.04</v>
      </c>
      <c r="AQ163" s="24">
        <f t="shared" si="142"/>
        <v>45.819972305911428</v>
      </c>
      <c r="AR163" s="24">
        <f t="shared" si="143"/>
        <v>149.10047230591144</v>
      </c>
      <c r="AT163" s="62"/>
    </row>
    <row r="164" spans="1:46">
      <c r="A164" s="162"/>
      <c r="B164" s="46">
        <f t="shared" si="126"/>
        <v>136</v>
      </c>
      <c r="C164" s="24">
        <f t="shared" si="144"/>
        <v>171.70016022159186</v>
      </c>
      <c r="D164" s="24">
        <f t="shared" si="127"/>
        <v>149.5076862311374</v>
      </c>
      <c r="E164" s="134">
        <f t="shared" si="145"/>
        <v>22.192473990454459</v>
      </c>
      <c r="F164" s="24">
        <f t="shared" si="128"/>
        <v>144.29724255453695</v>
      </c>
      <c r="G164" s="24">
        <f t="shared" si="129"/>
        <v>134.23819920139124</v>
      </c>
      <c r="I164" s="2"/>
      <c r="J164" s="21">
        <f t="shared" si="146"/>
        <v>136</v>
      </c>
      <c r="K164" s="23">
        <f t="shared" si="147"/>
        <v>1</v>
      </c>
      <c r="L164" s="24">
        <f t="shared" si="148"/>
        <v>99.9</v>
      </c>
      <c r="M164" s="24">
        <f t="shared" si="156"/>
        <v>100</v>
      </c>
      <c r="N164" s="24">
        <f t="shared" si="149"/>
        <v>113.20960000000001</v>
      </c>
      <c r="O164" s="25">
        <f t="shared" si="122"/>
        <v>6.4000000000000001E-2</v>
      </c>
      <c r="P164" s="24">
        <f t="shared" si="130"/>
        <v>115.62473813333335</v>
      </c>
      <c r="Q164" s="24" t="str">
        <f t="shared" si="131"/>
        <v>nie</v>
      </c>
      <c r="R164" s="24">
        <f t="shared" si="132"/>
        <v>0.7</v>
      </c>
      <c r="S164" s="24">
        <f t="shared" si="104"/>
        <v>112.08903788800001</v>
      </c>
      <c r="T164" s="24">
        <f t="shared" si="119"/>
        <v>0</v>
      </c>
      <c r="U164" s="25">
        <f t="shared" si="133"/>
        <v>0.04</v>
      </c>
      <c r="V164" s="24">
        <f t="shared" si="134"/>
        <v>59.611122333591858</v>
      </c>
      <c r="W164" s="24">
        <f t="shared" si="135"/>
        <v>171.70016022159186</v>
      </c>
      <c r="X164" s="3"/>
      <c r="Y164" s="24">
        <f t="shared" si="136"/>
        <v>134.23819920139124</v>
      </c>
      <c r="Z164" s="3"/>
      <c r="AA164" s="61">
        <f t="shared" si="157"/>
        <v>49491</v>
      </c>
      <c r="AB164" s="62"/>
      <c r="AC164" s="62">
        <f t="shared" si="150"/>
        <v>49521</v>
      </c>
      <c r="AD164" s="21">
        <f t="shared" si="151"/>
        <v>136</v>
      </c>
      <c r="AE164" s="28">
        <f t="shared" si="123"/>
        <v>2.5000000000000001E-2</v>
      </c>
      <c r="AF164" s="23">
        <f t="shared" si="152"/>
        <v>1</v>
      </c>
      <c r="AG164" s="24">
        <f t="shared" si="153"/>
        <v>99.9</v>
      </c>
      <c r="AH164" s="24">
        <f t="shared" si="154"/>
        <v>100</v>
      </c>
      <c r="AI164" s="24">
        <f t="shared" si="155"/>
        <v>105</v>
      </c>
      <c r="AJ164" s="28">
        <f t="shared" si="158"/>
        <v>0.04</v>
      </c>
      <c r="AK164" s="24">
        <f t="shared" si="137"/>
        <v>106.4</v>
      </c>
      <c r="AL164" s="24" t="str">
        <f t="shared" si="138"/>
        <v>nie</v>
      </c>
      <c r="AM164" s="24">
        <f t="shared" si="139"/>
        <v>2</v>
      </c>
      <c r="AN164" s="24">
        <f t="shared" si="140"/>
        <v>103.56400000000001</v>
      </c>
      <c r="AO164" s="24">
        <f t="shared" si="124"/>
        <v>0</v>
      </c>
      <c r="AP164" s="25">
        <f t="shared" si="141"/>
        <v>0.04</v>
      </c>
      <c r="AQ164" s="24">
        <f t="shared" si="142"/>
        <v>45.943686231137384</v>
      </c>
      <c r="AR164" s="24">
        <f t="shared" si="143"/>
        <v>149.5076862311374</v>
      </c>
      <c r="AT164" s="62"/>
    </row>
    <row r="165" spans="1:46">
      <c r="A165" s="162"/>
      <c r="B165" s="46">
        <f t="shared" si="126"/>
        <v>137</v>
      </c>
      <c r="C165" s="24">
        <f t="shared" si="144"/>
        <v>172.35017572389256</v>
      </c>
      <c r="D165" s="24">
        <f t="shared" si="127"/>
        <v>149.91523418396145</v>
      </c>
      <c r="E165" s="134">
        <f t="shared" si="145"/>
        <v>22.434941539931117</v>
      </c>
      <c r="F165" s="24">
        <f t="shared" si="128"/>
        <v>144.68684510943419</v>
      </c>
      <c r="G165" s="24">
        <f t="shared" si="129"/>
        <v>134.51555085263379</v>
      </c>
      <c r="I165" s="2"/>
      <c r="J165" s="21">
        <f t="shared" si="146"/>
        <v>137</v>
      </c>
      <c r="K165" s="23">
        <f t="shared" si="147"/>
        <v>1</v>
      </c>
      <c r="L165" s="24">
        <f t="shared" si="148"/>
        <v>99.9</v>
      </c>
      <c r="M165" s="24">
        <f t="shared" si="156"/>
        <v>100</v>
      </c>
      <c r="N165" s="24">
        <f t="shared" si="149"/>
        <v>113.20960000000001</v>
      </c>
      <c r="O165" s="25">
        <f t="shared" si="122"/>
        <v>6.4000000000000001E-2</v>
      </c>
      <c r="P165" s="24">
        <f t="shared" si="130"/>
        <v>116.22852266666666</v>
      </c>
      <c r="Q165" s="24" t="str">
        <f t="shared" si="131"/>
        <v>nie</v>
      </c>
      <c r="R165" s="24">
        <f t="shared" si="132"/>
        <v>0.7</v>
      </c>
      <c r="S165" s="24">
        <f t="shared" si="104"/>
        <v>112.57810336</v>
      </c>
      <c r="T165" s="24">
        <f t="shared" si="119"/>
        <v>0</v>
      </c>
      <c r="U165" s="25">
        <f t="shared" si="133"/>
        <v>0.04</v>
      </c>
      <c r="V165" s="24">
        <f t="shared" si="134"/>
        <v>59.772072363892555</v>
      </c>
      <c r="W165" s="24">
        <f t="shared" si="135"/>
        <v>172.35017572389256</v>
      </c>
      <c r="X165" s="3"/>
      <c r="Y165" s="24">
        <f t="shared" si="136"/>
        <v>134.51555085263379</v>
      </c>
      <c r="Z165" s="3"/>
      <c r="AA165" s="61">
        <f t="shared" si="157"/>
        <v>49522</v>
      </c>
      <c r="AB165" s="62"/>
      <c r="AC165" s="62">
        <f t="shared" si="150"/>
        <v>49552</v>
      </c>
      <c r="AD165" s="21">
        <f t="shared" si="151"/>
        <v>137</v>
      </c>
      <c r="AE165" s="28">
        <f t="shared" si="123"/>
        <v>2.5000000000000001E-2</v>
      </c>
      <c r="AF165" s="23">
        <f t="shared" si="152"/>
        <v>1</v>
      </c>
      <c r="AG165" s="24">
        <f t="shared" si="153"/>
        <v>99.9</v>
      </c>
      <c r="AH165" s="24">
        <f t="shared" si="154"/>
        <v>100</v>
      </c>
      <c r="AI165" s="24">
        <f t="shared" si="155"/>
        <v>105</v>
      </c>
      <c r="AJ165" s="28">
        <f t="shared" si="158"/>
        <v>0.04</v>
      </c>
      <c r="AK165" s="24">
        <f t="shared" si="137"/>
        <v>106.75</v>
      </c>
      <c r="AL165" s="24" t="str">
        <f t="shared" si="138"/>
        <v>nie</v>
      </c>
      <c r="AM165" s="24">
        <f t="shared" si="139"/>
        <v>2</v>
      </c>
      <c r="AN165" s="24">
        <f t="shared" si="140"/>
        <v>103.8475</v>
      </c>
      <c r="AO165" s="24">
        <f t="shared" si="124"/>
        <v>0</v>
      </c>
      <c r="AP165" s="25">
        <f t="shared" si="141"/>
        <v>0.04</v>
      </c>
      <c r="AQ165" s="24">
        <f t="shared" si="142"/>
        <v>46.067734183961448</v>
      </c>
      <c r="AR165" s="24">
        <f t="shared" si="143"/>
        <v>149.91523418396145</v>
      </c>
      <c r="AT165" s="62"/>
    </row>
    <row r="166" spans="1:46">
      <c r="A166" s="162"/>
      <c r="B166" s="46">
        <f t="shared" si="126"/>
        <v>138</v>
      </c>
      <c r="C166" s="24">
        <f t="shared" si="144"/>
        <v>173.00062579127507</v>
      </c>
      <c r="D166" s="24">
        <f t="shared" si="127"/>
        <v>150.32311706625813</v>
      </c>
      <c r="E166" s="134">
        <f t="shared" si="145"/>
        <v>22.677508725016935</v>
      </c>
      <c r="F166" s="24">
        <f t="shared" si="128"/>
        <v>145.07749959122964</v>
      </c>
      <c r="G166" s="24">
        <f t="shared" si="129"/>
        <v>134.79290250387635</v>
      </c>
      <c r="I166" s="2"/>
      <c r="J166" s="21">
        <f t="shared" si="146"/>
        <v>138</v>
      </c>
      <c r="K166" s="23">
        <f t="shared" si="147"/>
        <v>1</v>
      </c>
      <c r="L166" s="24">
        <f t="shared" si="148"/>
        <v>99.9</v>
      </c>
      <c r="M166" s="24">
        <f t="shared" si="156"/>
        <v>100</v>
      </c>
      <c r="N166" s="24">
        <f t="shared" si="149"/>
        <v>113.20960000000001</v>
      </c>
      <c r="O166" s="25">
        <f t="shared" si="122"/>
        <v>6.4000000000000001E-2</v>
      </c>
      <c r="P166" s="24">
        <f t="shared" si="130"/>
        <v>116.83230720000002</v>
      </c>
      <c r="Q166" s="24" t="str">
        <f t="shared" si="131"/>
        <v>nie</v>
      </c>
      <c r="R166" s="24">
        <f t="shared" si="132"/>
        <v>0.7</v>
      </c>
      <c r="S166" s="24">
        <f t="shared" si="104"/>
        <v>113.06716883200001</v>
      </c>
      <c r="T166" s="24">
        <f t="shared" si="119"/>
        <v>0</v>
      </c>
      <c r="U166" s="25">
        <f t="shared" si="133"/>
        <v>0.04</v>
      </c>
      <c r="V166" s="24">
        <f t="shared" si="134"/>
        <v>59.933456959275063</v>
      </c>
      <c r="W166" s="24">
        <f t="shared" si="135"/>
        <v>173.00062579127507</v>
      </c>
      <c r="X166" s="3"/>
      <c r="Y166" s="24">
        <f t="shared" si="136"/>
        <v>134.79290250387635</v>
      </c>
      <c r="Z166" s="3"/>
      <c r="AA166" s="61">
        <f t="shared" si="157"/>
        <v>49553</v>
      </c>
      <c r="AB166" s="62"/>
      <c r="AC166" s="62">
        <f t="shared" si="150"/>
        <v>49582</v>
      </c>
      <c r="AD166" s="21">
        <f t="shared" si="151"/>
        <v>138</v>
      </c>
      <c r="AE166" s="28">
        <f t="shared" si="123"/>
        <v>2.5000000000000001E-2</v>
      </c>
      <c r="AF166" s="23">
        <f t="shared" si="152"/>
        <v>1</v>
      </c>
      <c r="AG166" s="24">
        <f t="shared" si="153"/>
        <v>99.9</v>
      </c>
      <c r="AH166" s="24">
        <f t="shared" si="154"/>
        <v>100</v>
      </c>
      <c r="AI166" s="24">
        <f t="shared" si="155"/>
        <v>105</v>
      </c>
      <c r="AJ166" s="28">
        <f t="shared" si="158"/>
        <v>0.04</v>
      </c>
      <c r="AK166" s="24">
        <f t="shared" si="137"/>
        <v>107.10000000000001</v>
      </c>
      <c r="AL166" s="24" t="str">
        <f t="shared" si="138"/>
        <v>nie</v>
      </c>
      <c r="AM166" s="24">
        <f t="shared" si="139"/>
        <v>2</v>
      </c>
      <c r="AN166" s="24">
        <f t="shared" si="140"/>
        <v>104.131</v>
      </c>
      <c r="AO166" s="24">
        <f t="shared" si="124"/>
        <v>0</v>
      </c>
      <c r="AP166" s="25">
        <f t="shared" si="141"/>
        <v>0.04</v>
      </c>
      <c r="AQ166" s="24">
        <f t="shared" si="142"/>
        <v>46.192117066258142</v>
      </c>
      <c r="AR166" s="24">
        <f t="shared" si="143"/>
        <v>150.32311706625813</v>
      </c>
      <c r="AT166" s="62"/>
    </row>
    <row r="167" spans="1:46">
      <c r="A167" s="162"/>
      <c r="B167" s="46">
        <f t="shared" si="126"/>
        <v>139</v>
      </c>
      <c r="C167" s="24">
        <f t="shared" si="144"/>
        <v>173.65151159706511</v>
      </c>
      <c r="D167" s="24">
        <f t="shared" si="127"/>
        <v>150.73133578233706</v>
      </c>
      <c r="E167" s="134">
        <f t="shared" si="145"/>
        <v>22.920175814728054</v>
      </c>
      <c r="F167" s="24">
        <f t="shared" si="128"/>
        <v>145.46920884012596</v>
      </c>
      <c r="G167" s="24">
        <f t="shared" si="129"/>
        <v>135.0702541551189</v>
      </c>
      <c r="I167" s="2"/>
      <c r="J167" s="21">
        <f t="shared" si="146"/>
        <v>139</v>
      </c>
      <c r="K167" s="23">
        <f t="shared" si="147"/>
        <v>1</v>
      </c>
      <c r="L167" s="24">
        <f t="shared" si="148"/>
        <v>99.9</v>
      </c>
      <c r="M167" s="24">
        <f t="shared" si="156"/>
        <v>100</v>
      </c>
      <c r="N167" s="24">
        <f t="shared" si="149"/>
        <v>113.20960000000001</v>
      </c>
      <c r="O167" s="25">
        <f t="shared" si="122"/>
        <v>6.4000000000000001E-2</v>
      </c>
      <c r="P167" s="24">
        <f t="shared" si="130"/>
        <v>117.43609173333336</v>
      </c>
      <c r="Q167" s="24" t="str">
        <f t="shared" si="131"/>
        <v>nie</v>
      </c>
      <c r="R167" s="24">
        <f t="shared" si="132"/>
        <v>0.7</v>
      </c>
      <c r="S167" s="24">
        <f t="shared" si="104"/>
        <v>113.55623430400001</v>
      </c>
      <c r="T167" s="24">
        <f t="shared" si="119"/>
        <v>0</v>
      </c>
      <c r="U167" s="25">
        <f t="shared" si="133"/>
        <v>0.04</v>
      </c>
      <c r="V167" s="24">
        <f t="shared" si="134"/>
        <v>60.095277293065102</v>
      </c>
      <c r="W167" s="24">
        <f t="shared" si="135"/>
        <v>173.65151159706511</v>
      </c>
      <c r="X167" s="3"/>
      <c r="Y167" s="24">
        <f t="shared" si="136"/>
        <v>135.0702541551189</v>
      </c>
      <c r="Z167" s="3"/>
      <c r="AA167" s="61">
        <f t="shared" si="157"/>
        <v>49583</v>
      </c>
      <c r="AB167" s="62"/>
      <c r="AC167" s="62">
        <f t="shared" si="150"/>
        <v>49613</v>
      </c>
      <c r="AD167" s="21">
        <f t="shared" si="151"/>
        <v>139</v>
      </c>
      <c r="AE167" s="28">
        <f t="shared" si="123"/>
        <v>2.5000000000000001E-2</v>
      </c>
      <c r="AF167" s="23">
        <f t="shared" si="152"/>
        <v>1</v>
      </c>
      <c r="AG167" s="24">
        <f t="shared" si="153"/>
        <v>99.9</v>
      </c>
      <c r="AH167" s="24">
        <f t="shared" si="154"/>
        <v>100</v>
      </c>
      <c r="AI167" s="24">
        <f t="shared" si="155"/>
        <v>105</v>
      </c>
      <c r="AJ167" s="28">
        <f t="shared" si="158"/>
        <v>0.04</v>
      </c>
      <c r="AK167" s="24">
        <f t="shared" si="137"/>
        <v>107.45000000000002</v>
      </c>
      <c r="AL167" s="24" t="str">
        <f t="shared" si="138"/>
        <v>nie</v>
      </c>
      <c r="AM167" s="24">
        <f t="shared" si="139"/>
        <v>2</v>
      </c>
      <c r="AN167" s="24">
        <f t="shared" si="140"/>
        <v>104.41450000000002</v>
      </c>
      <c r="AO167" s="24">
        <f t="shared" si="124"/>
        <v>0</v>
      </c>
      <c r="AP167" s="25">
        <f t="shared" si="141"/>
        <v>0.04</v>
      </c>
      <c r="AQ167" s="24">
        <f t="shared" si="142"/>
        <v>46.316835782337037</v>
      </c>
      <c r="AR167" s="24">
        <f t="shared" si="143"/>
        <v>150.73133578233706</v>
      </c>
      <c r="AT167" s="62"/>
    </row>
    <row r="168" spans="1:46">
      <c r="A168" s="162"/>
      <c r="B168" s="46">
        <f t="shared" si="126"/>
        <v>140</v>
      </c>
      <c r="C168" s="24">
        <f t="shared" si="144"/>
        <v>174.30283431775638</v>
      </c>
      <c r="D168" s="24">
        <f t="shared" si="127"/>
        <v>151.13989123894933</v>
      </c>
      <c r="E168" s="134">
        <f t="shared" si="145"/>
        <v>23.162943078807047</v>
      </c>
      <c r="F168" s="24">
        <f t="shared" si="128"/>
        <v>145.86197570399429</v>
      </c>
      <c r="G168" s="24">
        <f t="shared" si="129"/>
        <v>135.34760580636143</v>
      </c>
      <c r="I168" s="2"/>
      <c r="J168" s="21">
        <f t="shared" si="146"/>
        <v>140</v>
      </c>
      <c r="K168" s="23">
        <f t="shared" si="147"/>
        <v>1</v>
      </c>
      <c r="L168" s="24">
        <f t="shared" si="148"/>
        <v>99.9</v>
      </c>
      <c r="M168" s="24">
        <f t="shared" si="156"/>
        <v>100</v>
      </c>
      <c r="N168" s="24">
        <f t="shared" si="149"/>
        <v>113.20960000000001</v>
      </c>
      <c r="O168" s="25">
        <f t="shared" si="122"/>
        <v>6.4000000000000001E-2</v>
      </c>
      <c r="P168" s="24">
        <f t="shared" si="130"/>
        <v>118.03987626666667</v>
      </c>
      <c r="Q168" s="24" t="str">
        <f t="shared" si="131"/>
        <v>nie</v>
      </c>
      <c r="R168" s="24">
        <f t="shared" si="132"/>
        <v>0.7</v>
      </c>
      <c r="S168" s="24">
        <f t="shared" si="104"/>
        <v>114.04529977599999</v>
      </c>
      <c r="T168" s="24">
        <f t="shared" si="119"/>
        <v>0</v>
      </c>
      <c r="U168" s="25">
        <f t="shared" si="133"/>
        <v>0.04</v>
      </c>
      <c r="V168" s="24">
        <f t="shared" si="134"/>
        <v>60.257534541756371</v>
      </c>
      <c r="W168" s="24">
        <f t="shared" si="135"/>
        <v>174.30283431775638</v>
      </c>
      <c r="X168" s="3"/>
      <c r="Y168" s="24">
        <f t="shared" si="136"/>
        <v>135.34760580636143</v>
      </c>
      <c r="Z168" s="3"/>
      <c r="AA168" s="61">
        <f t="shared" si="157"/>
        <v>49614</v>
      </c>
      <c r="AB168" s="62"/>
      <c r="AC168" s="62">
        <f t="shared" si="150"/>
        <v>49643</v>
      </c>
      <c r="AD168" s="21">
        <f t="shared" si="151"/>
        <v>140</v>
      </c>
      <c r="AE168" s="28">
        <f t="shared" si="123"/>
        <v>2.5000000000000001E-2</v>
      </c>
      <c r="AF168" s="23">
        <f t="shared" si="152"/>
        <v>1</v>
      </c>
      <c r="AG168" s="24">
        <f t="shared" si="153"/>
        <v>99.9</v>
      </c>
      <c r="AH168" s="24">
        <f t="shared" si="154"/>
        <v>100</v>
      </c>
      <c r="AI168" s="24">
        <f t="shared" si="155"/>
        <v>105</v>
      </c>
      <c r="AJ168" s="28">
        <f t="shared" si="158"/>
        <v>0.04</v>
      </c>
      <c r="AK168" s="24">
        <f t="shared" si="137"/>
        <v>107.8</v>
      </c>
      <c r="AL168" s="24" t="str">
        <f t="shared" si="138"/>
        <v>nie</v>
      </c>
      <c r="AM168" s="24">
        <f t="shared" si="139"/>
        <v>2</v>
      </c>
      <c r="AN168" s="24">
        <f t="shared" si="140"/>
        <v>104.69799999999999</v>
      </c>
      <c r="AO168" s="24">
        <f t="shared" si="124"/>
        <v>0</v>
      </c>
      <c r="AP168" s="25">
        <f t="shared" si="141"/>
        <v>0.04</v>
      </c>
      <c r="AQ168" s="24">
        <f t="shared" si="142"/>
        <v>46.441891238949346</v>
      </c>
      <c r="AR168" s="24">
        <f t="shared" si="143"/>
        <v>151.13989123894933</v>
      </c>
      <c r="AT168" s="62"/>
    </row>
    <row r="169" spans="1:46">
      <c r="A169" s="162"/>
      <c r="B169" s="46">
        <f t="shared" si="126"/>
        <v>141</v>
      </c>
      <c r="C169" s="24">
        <f t="shared" si="144"/>
        <v>174.95459513301913</v>
      </c>
      <c r="D169" s="24">
        <f t="shared" si="127"/>
        <v>151.54878434529451</v>
      </c>
      <c r="E169" s="134">
        <f t="shared" si="145"/>
        <v>23.405810787724619</v>
      </c>
      <c r="F169" s="24">
        <f t="shared" si="128"/>
        <v>146.25580303839507</v>
      </c>
      <c r="G169" s="24">
        <f t="shared" si="129"/>
        <v>135.62495745760398</v>
      </c>
      <c r="I169" s="2"/>
      <c r="J169" s="21">
        <f t="shared" si="146"/>
        <v>141</v>
      </c>
      <c r="K169" s="23">
        <f t="shared" si="147"/>
        <v>1</v>
      </c>
      <c r="L169" s="24">
        <f t="shared" si="148"/>
        <v>99.9</v>
      </c>
      <c r="M169" s="24">
        <f t="shared" si="156"/>
        <v>100</v>
      </c>
      <c r="N169" s="24">
        <f t="shared" si="149"/>
        <v>113.20960000000001</v>
      </c>
      <c r="O169" s="25">
        <f t="shared" si="122"/>
        <v>6.4000000000000001E-2</v>
      </c>
      <c r="P169" s="24">
        <f t="shared" si="130"/>
        <v>118.64366080000002</v>
      </c>
      <c r="Q169" s="24" t="str">
        <f t="shared" si="131"/>
        <v>nie</v>
      </c>
      <c r="R169" s="24">
        <f t="shared" si="132"/>
        <v>0.7</v>
      </c>
      <c r="S169" s="24">
        <f t="shared" si="104"/>
        <v>114.53436524800001</v>
      </c>
      <c r="T169" s="24">
        <f t="shared" si="119"/>
        <v>0</v>
      </c>
      <c r="U169" s="25">
        <f t="shared" si="133"/>
        <v>0.04</v>
      </c>
      <c r="V169" s="24">
        <f t="shared" si="134"/>
        <v>60.420229885019111</v>
      </c>
      <c r="W169" s="24">
        <f t="shared" si="135"/>
        <v>174.95459513301913</v>
      </c>
      <c r="X169" s="3"/>
      <c r="Y169" s="24">
        <f t="shared" si="136"/>
        <v>135.62495745760398</v>
      </c>
      <c r="Z169" s="3"/>
      <c r="AA169" s="61">
        <f t="shared" si="157"/>
        <v>49644</v>
      </c>
      <c r="AB169" s="62"/>
      <c r="AC169" s="62">
        <f t="shared" si="150"/>
        <v>49674</v>
      </c>
      <c r="AD169" s="21">
        <f t="shared" si="151"/>
        <v>141</v>
      </c>
      <c r="AE169" s="28">
        <f t="shared" si="123"/>
        <v>2.5000000000000001E-2</v>
      </c>
      <c r="AF169" s="23">
        <f t="shared" si="152"/>
        <v>1</v>
      </c>
      <c r="AG169" s="24">
        <f t="shared" si="153"/>
        <v>99.9</v>
      </c>
      <c r="AH169" s="24">
        <f t="shared" si="154"/>
        <v>100</v>
      </c>
      <c r="AI169" s="24">
        <f t="shared" si="155"/>
        <v>105</v>
      </c>
      <c r="AJ169" s="28">
        <f t="shared" si="158"/>
        <v>0.04</v>
      </c>
      <c r="AK169" s="24">
        <f t="shared" si="137"/>
        <v>108.15</v>
      </c>
      <c r="AL169" s="24" t="str">
        <f t="shared" si="138"/>
        <v>nie</v>
      </c>
      <c r="AM169" s="24">
        <f t="shared" si="139"/>
        <v>2</v>
      </c>
      <c r="AN169" s="24">
        <f t="shared" si="140"/>
        <v>104.98150000000001</v>
      </c>
      <c r="AO169" s="24">
        <f t="shared" si="124"/>
        <v>0</v>
      </c>
      <c r="AP169" s="25">
        <f t="shared" si="141"/>
        <v>0.04</v>
      </c>
      <c r="AQ169" s="24">
        <f t="shared" si="142"/>
        <v>46.567284345294503</v>
      </c>
      <c r="AR169" s="24">
        <f t="shared" si="143"/>
        <v>151.54878434529451</v>
      </c>
      <c r="AT169" s="62"/>
    </row>
    <row r="170" spans="1:46">
      <c r="A170" s="162"/>
      <c r="B170" s="46">
        <f t="shared" si="126"/>
        <v>142</v>
      </c>
      <c r="C170" s="24">
        <f t="shared" si="144"/>
        <v>175.60679522570865</v>
      </c>
      <c r="D170" s="24">
        <f t="shared" si="127"/>
        <v>151.95801601302679</v>
      </c>
      <c r="E170" s="134">
        <f t="shared" si="145"/>
        <v>23.648779212681859</v>
      </c>
      <c r="F170" s="24">
        <f t="shared" si="128"/>
        <v>146.65069370659873</v>
      </c>
      <c r="G170" s="24">
        <f t="shared" si="129"/>
        <v>135.90230910884651</v>
      </c>
      <c r="I170" s="2"/>
      <c r="J170" s="21">
        <f t="shared" si="146"/>
        <v>142</v>
      </c>
      <c r="K170" s="23">
        <f t="shared" si="147"/>
        <v>1</v>
      </c>
      <c r="L170" s="24">
        <f t="shared" si="148"/>
        <v>99.9</v>
      </c>
      <c r="M170" s="24">
        <f t="shared" si="156"/>
        <v>100</v>
      </c>
      <c r="N170" s="24">
        <f t="shared" si="149"/>
        <v>113.20960000000001</v>
      </c>
      <c r="O170" s="25">
        <f t="shared" si="122"/>
        <v>6.4000000000000001E-2</v>
      </c>
      <c r="P170" s="24">
        <f t="shared" si="130"/>
        <v>119.24744533333333</v>
      </c>
      <c r="Q170" s="24" t="str">
        <f t="shared" si="131"/>
        <v>nie</v>
      </c>
      <c r="R170" s="24">
        <f t="shared" si="132"/>
        <v>0.7</v>
      </c>
      <c r="S170" s="24">
        <f t="shared" ref="S170:S172" si="159">P170-R170
-(P170-M170-R170)*podatek_Belki</f>
        <v>115.02343071999999</v>
      </c>
      <c r="T170" s="24">
        <f t="shared" si="119"/>
        <v>0</v>
      </c>
      <c r="U170" s="25">
        <f t="shared" si="133"/>
        <v>0.04</v>
      </c>
      <c r="V170" s="24">
        <f t="shared" si="134"/>
        <v>60.583364505708658</v>
      </c>
      <c r="W170" s="24">
        <f t="shared" si="135"/>
        <v>175.60679522570865</v>
      </c>
      <c r="X170" s="3"/>
      <c r="Y170" s="24">
        <f t="shared" si="136"/>
        <v>135.90230910884651</v>
      </c>
      <c r="Z170" s="3"/>
      <c r="AA170" s="61">
        <f t="shared" si="157"/>
        <v>49675</v>
      </c>
      <c r="AB170" s="62"/>
      <c r="AC170" s="62">
        <f t="shared" si="150"/>
        <v>49705</v>
      </c>
      <c r="AD170" s="21">
        <f t="shared" si="151"/>
        <v>142</v>
      </c>
      <c r="AE170" s="28">
        <f t="shared" si="123"/>
        <v>2.5000000000000001E-2</v>
      </c>
      <c r="AF170" s="23">
        <f t="shared" si="152"/>
        <v>1</v>
      </c>
      <c r="AG170" s="24">
        <f t="shared" si="153"/>
        <v>99.9</v>
      </c>
      <c r="AH170" s="24">
        <f t="shared" si="154"/>
        <v>100</v>
      </c>
      <c r="AI170" s="24">
        <f t="shared" si="155"/>
        <v>105</v>
      </c>
      <c r="AJ170" s="28">
        <f t="shared" si="158"/>
        <v>0.04</v>
      </c>
      <c r="AK170" s="24">
        <f t="shared" si="137"/>
        <v>108.50000000000001</v>
      </c>
      <c r="AL170" s="24" t="str">
        <f t="shared" si="138"/>
        <v>nie</v>
      </c>
      <c r="AM170" s="24">
        <f t="shared" si="139"/>
        <v>2</v>
      </c>
      <c r="AN170" s="24">
        <f t="shared" si="140"/>
        <v>105.26500000000001</v>
      </c>
      <c r="AO170" s="24">
        <f t="shared" si="124"/>
        <v>0</v>
      </c>
      <c r="AP170" s="25">
        <f t="shared" si="141"/>
        <v>0.04</v>
      </c>
      <c r="AQ170" s="24">
        <f t="shared" si="142"/>
        <v>46.693016013026792</v>
      </c>
      <c r="AR170" s="24">
        <f t="shared" si="143"/>
        <v>151.95801601302679</v>
      </c>
      <c r="AT170" s="62"/>
    </row>
    <row r="171" spans="1:46">
      <c r="A171" s="162"/>
      <c r="B171" s="46">
        <f t="shared" si="126"/>
        <v>143</v>
      </c>
      <c r="C171" s="24">
        <f t="shared" si="144"/>
        <v>176.25943578187406</v>
      </c>
      <c r="D171" s="24">
        <f t="shared" si="127"/>
        <v>152.36758715626195</v>
      </c>
      <c r="E171" s="134">
        <f t="shared" si="145"/>
        <v>23.891848625612113</v>
      </c>
      <c r="F171" s="24">
        <f t="shared" si="128"/>
        <v>147.04665057960653</v>
      </c>
      <c r="G171" s="24">
        <f t="shared" si="129"/>
        <v>136.17966076008906</v>
      </c>
      <c r="I171" s="2"/>
      <c r="J171" s="21">
        <f t="shared" si="146"/>
        <v>143</v>
      </c>
      <c r="K171" s="23">
        <f t="shared" si="147"/>
        <v>1</v>
      </c>
      <c r="L171" s="24">
        <f t="shared" si="148"/>
        <v>99.9</v>
      </c>
      <c r="M171" s="24">
        <f t="shared" si="156"/>
        <v>100</v>
      </c>
      <c r="N171" s="24">
        <f t="shared" si="149"/>
        <v>113.20960000000001</v>
      </c>
      <c r="O171" s="25">
        <f t="shared" si="122"/>
        <v>6.4000000000000001E-2</v>
      </c>
      <c r="P171" s="24">
        <f t="shared" si="130"/>
        <v>119.85122986666667</v>
      </c>
      <c r="Q171" s="24" t="str">
        <f t="shared" si="131"/>
        <v>nie</v>
      </c>
      <c r="R171" s="24">
        <f t="shared" si="132"/>
        <v>0.7</v>
      </c>
      <c r="S171" s="24">
        <f t="shared" si="159"/>
        <v>115.512496192</v>
      </c>
      <c r="T171" s="24">
        <f>IF(AND(Q171="tak",L172&lt;&gt;""),
 S171-L172,
0)</f>
        <v>0</v>
      </c>
      <c r="U171" s="25">
        <f t="shared" si="133"/>
        <v>0.04</v>
      </c>
      <c r="V171" s="24">
        <f t="shared" si="134"/>
        <v>60.746939589874067</v>
      </c>
      <c r="W171" s="24">
        <f t="shared" si="135"/>
        <v>176.25943578187406</v>
      </c>
      <c r="X171" s="3"/>
      <c r="Y171" s="24">
        <f t="shared" si="136"/>
        <v>136.17966076008906</v>
      </c>
      <c r="Z171" s="3"/>
      <c r="AA171" s="61">
        <f t="shared" si="157"/>
        <v>49706</v>
      </c>
      <c r="AB171" s="62"/>
      <c r="AC171" s="62">
        <f t="shared" si="150"/>
        <v>49734</v>
      </c>
      <c r="AD171" s="21">
        <f t="shared" si="151"/>
        <v>143</v>
      </c>
      <c r="AE171" s="28">
        <f t="shared" si="123"/>
        <v>2.5000000000000001E-2</v>
      </c>
      <c r="AF171" s="23">
        <f t="shared" si="152"/>
        <v>1</v>
      </c>
      <c r="AG171" s="24">
        <f t="shared" si="153"/>
        <v>99.9</v>
      </c>
      <c r="AH171" s="24">
        <f t="shared" si="154"/>
        <v>100</v>
      </c>
      <c r="AI171" s="24">
        <f t="shared" si="155"/>
        <v>105</v>
      </c>
      <c r="AJ171" s="28">
        <f t="shared" si="158"/>
        <v>0.04</v>
      </c>
      <c r="AK171" s="24">
        <f t="shared" si="137"/>
        <v>108.85</v>
      </c>
      <c r="AL171" s="24" t="str">
        <f t="shared" si="138"/>
        <v>nie</v>
      </c>
      <c r="AM171" s="24">
        <f t="shared" si="139"/>
        <v>2</v>
      </c>
      <c r="AN171" s="24">
        <f t="shared" si="140"/>
        <v>105.54849999999999</v>
      </c>
      <c r="AO171" s="24">
        <f>IF(AND(AL171="tak",AG172&lt;&gt;""),
 AN171-AG172,
0)</f>
        <v>0</v>
      </c>
      <c r="AP171" s="25">
        <f t="shared" si="141"/>
        <v>0.04</v>
      </c>
      <c r="AQ171" s="24">
        <f t="shared" si="142"/>
        <v>46.819087156261958</v>
      </c>
      <c r="AR171" s="24">
        <f t="shared" si="143"/>
        <v>152.36758715626195</v>
      </c>
      <c r="AT171" s="62"/>
    </row>
    <row r="172" spans="1:46">
      <c r="A172" s="162"/>
      <c r="B172" s="46">
        <f t="shared" si="126"/>
        <v>144</v>
      </c>
      <c r="C172" s="24">
        <f t="shared" si="144"/>
        <v>177.47951799076674</v>
      </c>
      <c r="D172" s="24">
        <f t="shared" si="127"/>
        <v>152.77749869158387</v>
      </c>
      <c r="E172" s="134">
        <f t="shared" si="145"/>
        <v>24.702019299182865</v>
      </c>
      <c r="F172" s="24">
        <f t="shared" si="128"/>
        <v>147.44367653617147</v>
      </c>
      <c r="G172" s="24">
        <f t="shared" si="129"/>
        <v>136.45701241133159</v>
      </c>
      <c r="I172" s="2"/>
      <c r="J172" s="21">
        <f>J171+1</f>
        <v>144</v>
      </c>
      <c r="K172" s="23">
        <f>IF(Q171="tak",
ROUNDDOWN(S171/zamiana_TOS,0),
K171)</f>
        <v>1</v>
      </c>
      <c r="L172" s="24">
        <f>IF(Q171="tak",
K172*zamiana_TOS,
L171)</f>
        <v>99.9</v>
      </c>
      <c r="M172" s="24">
        <f>IF(Q171="tak",
K172*100,
M171)</f>
        <v>100</v>
      </c>
      <c r="N172" s="24">
        <f>IF(Q171="tak",
 M172,
IF(MOD($AD172,12)&lt;&gt;1,N171,P171))</f>
        <v>113.20960000000001</v>
      </c>
      <c r="O172" s="25">
        <f t="shared" si="122"/>
        <v>6.4000000000000001E-2</v>
      </c>
      <c r="P172" s="24">
        <f t="shared" si="130"/>
        <v>120.45501440000001</v>
      </c>
      <c r="Q172" s="24" t="str">
        <f t="shared" si="131"/>
        <v>tak</v>
      </c>
      <c r="R172" s="24">
        <f t="shared" si="132"/>
        <v>0</v>
      </c>
      <c r="S172" s="24">
        <f t="shared" si="159"/>
        <v>116.56856166400001</v>
      </c>
      <c r="T172" s="24" t="e">
        <f>IF(AND(Q172="tak",#REF!&lt;&gt;""),
 S172-#REF!,
0)</f>
        <v>#REF!</v>
      </c>
      <c r="U172" s="25">
        <f t="shared" si="133"/>
        <v>0.04</v>
      </c>
      <c r="V172" s="24" t="e">
        <f>V171*(1+U172/12*(1-podatek_Belki))+T172</f>
        <v>#REF!</v>
      </c>
      <c r="W172" s="24">
        <f>V171*(1+U172/12*(1-podatek_Belki))+S172</f>
        <v>177.47951799076674</v>
      </c>
      <c r="X172" s="3"/>
      <c r="Y172" s="24">
        <f t="shared" si="136"/>
        <v>136.45701241133159</v>
      </c>
      <c r="Z172" s="3"/>
      <c r="AA172" s="61">
        <f>EDATE(AA171,1)</f>
        <v>49735</v>
      </c>
      <c r="AB172" s="62"/>
      <c r="AC172" s="62">
        <f t="shared" si="150"/>
        <v>49765</v>
      </c>
      <c r="AD172" s="21">
        <f>AD171+1</f>
        <v>144</v>
      </c>
      <c r="AE172" s="28">
        <f t="shared" si="123"/>
        <v>2.5000000000000001E-2</v>
      </c>
      <c r="AF172" s="23">
        <f>IF(AL171="tak",
ROUNDDOWN(AN171/zamiana_EDO,0),
AF171)</f>
        <v>1</v>
      </c>
      <c r="AG172" s="24">
        <f>IF(AL171="tak",
AF172*zamiana_EDO,
AG171)</f>
        <v>99.9</v>
      </c>
      <c r="AH172" s="24">
        <f>IF(AL171="tak",
AF172*100,
AH171)</f>
        <v>100</v>
      </c>
      <c r="AI172" s="24">
        <f>IF(AL171="tak",
 AH172,
IF(MOD($AD172,12)&lt;&gt;1,AI171,AK171))</f>
        <v>105</v>
      </c>
      <c r="AJ172" s="28">
        <f t="shared" si="158"/>
        <v>0.04</v>
      </c>
      <c r="AK172" s="24">
        <f t="shared" si="137"/>
        <v>109.2</v>
      </c>
      <c r="AL172" s="24" t="str">
        <f t="shared" si="138"/>
        <v>nie</v>
      </c>
      <c r="AM172" s="24">
        <f t="shared" si="139"/>
        <v>2</v>
      </c>
      <c r="AN172" s="24">
        <f t="shared" si="140"/>
        <v>105.83200000000001</v>
      </c>
      <c r="AO172" s="24" t="e">
        <f>IF(AND(AL172="tak",#REF!&lt;&gt;""),
 AN172-#REF!,
0)</f>
        <v>#REF!</v>
      </c>
      <c r="AP172" s="25">
        <f t="shared" si="141"/>
        <v>0.04</v>
      </c>
      <c r="AQ172" s="24" t="e">
        <f>AQ171*(1+AP172/12*(1-podatek_Belki))+AO172</f>
        <v>#REF!</v>
      </c>
      <c r="AR172" s="24">
        <f>AQ171*(1+AP172/12*(1-podatek_Belki))+AN172</f>
        <v>152.77749869158387</v>
      </c>
      <c r="AT172" s="61"/>
    </row>
    <row r="173" spans="1:46">
      <c r="T173" s="1"/>
      <c r="X173" s="3"/>
      <c r="Z173" s="3"/>
      <c r="AA173" s="61"/>
      <c r="AB173" s="62"/>
      <c r="AC173" s="62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</row>
  </sheetData>
  <mergeCells count="29">
    <mergeCell ref="Y10:Y12"/>
    <mergeCell ref="Y3:Z3"/>
    <mergeCell ref="Z13:Z15"/>
    <mergeCell ref="R8:S8"/>
    <mergeCell ref="Y1:Z2"/>
    <mergeCell ref="A29:A40"/>
    <mergeCell ref="A41:A52"/>
    <mergeCell ref="A53:A64"/>
    <mergeCell ref="A65:A76"/>
    <mergeCell ref="B2:G2"/>
    <mergeCell ref="A6:A8"/>
    <mergeCell ref="B6:G6"/>
    <mergeCell ref="B25:G25"/>
    <mergeCell ref="A149:A160"/>
    <mergeCell ref="A161:A172"/>
    <mergeCell ref="Z4:Z6"/>
    <mergeCell ref="Z7:Z9"/>
    <mergeCell ref="Z10:Z12"/>
    <mergeCell ref="Y4:Y6"/>
    <mergeCell ref="Y7:Y9"/>
    <mergeCell ref="Y13:Y15"/>
    <mergeCell ref="A77:A88"/>
    <mergeCell ref="A89:A100"/>
    <mergeCell ref="A101:A112"/>
    <mergeCell ref="A113:A124"/>
    <mergeCell ref="A125:A136"/>
    <mergeCell ref="A137:A148"/>
    <mergeCell ref="B26:G26"/>
    <mergeCell ref="A27:A28"/>
  </mergeCells>
  <conditionalFormatting sqref="I25">
    <cfRule type="colorScale" priority="1">
      <colorScale>
        <cfvo type="min"/>
        <cfvo type="percentile" val="30"/>
        <cfvo type="max"/>
        <color rgb="FFF8696B"/>
        <color rgb="FFFFEB84"/>
        <color rgb="FF63BE7B"/>
      </colorScale>
    </cfRule>
  </conditionalFormatting>
  <dataValidations count="2">
    <dataValidation type="custom" showInputMessage="1" showErrorMessage="1" sqref="S4" xr:uid="{44385D0F-1239-4D62-A33D-22D55673BCE9}">
      <formula1>S3*100</formula1>
    </dataValidation>
    <dataValidation type="whole" allowBlank="1" showInputMessage="1" showErrorMessage="1" errorTitle="Uwaga" error="Wpisz liczbę z przedziału od 1 do 144. _x000a__x000a_Dziękuję :)" sqref="B4" xr:uid="{7E92244A-6F47-4B52-B214-00DEFAAA640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244B-5AE9-4853-B561-1FE5AE6EF191}">
  <dimension ref="A1:BZ213"/>
  <sheetViews>
    <sheetView zoomScale="70" zoomScaleNormal="70" workbookViewId="0">
      <selection activeCell="G5" sqref="G5"/>
    </sheetView>
  </sheetViews>
  <sheetFormatPr baseColWidth="10" defaultColWidth="8.5" defaultRowHeight="15"/>
  <cols>
    <col min="1" max="1" width="4" style="1" customWidth="1"/>
    <col min="2" max="2" width="24.5" style="1" customWidth="1"/>
    <col min="3" max="4" width="15.1640625" style="1" customWidth="1"/>
    <col min="5" max="5" width="18.5" style="1" customWidth="1"/>
    <col min="6" max="6" width="15.1640625" style="1" hidden="1" customWidth="1"/>
    <col min="7" max="7" width="17" style="1" customWidth="1"/>
    <col min="8" max="8" width="3" style="1" customWidth="1"/>
    <col min="9" max="9" width="4.5" style="1" customWidth="1"/>
    <col min="10" max="15" width="20.5" style="1" customWidth="1"/>
    <col min="16" max="16" width="40.33203125" style="1" customWidth="1"/>
    <col min="17" max="17" width="34.1640625" style="1" customWidth="1"/>
    <col min="18" max="18" width="17.33203125" style="1" customWidth="1"/>
    <col min="19" max="19" width="21" style="1" customWidth="1"/>
    <col min="20" max="20" width="21.33203125" customWidth="1"/>
    <col min="21" max="21" width="16.83203125" style="1" customWidth="1"/>
    <col min="22" max="22" width="24.83203125" style="1" customWidth="1"/>
    <col min="23" max="23" width="26.33203125" style="1" customWidth="1"/>
    <col min="24" max="24" width="4.1640625" style="1" customWidth="1"/>
    <col min="25" max="25" width="17.5" style="1" customWidth="1"/>
    <col min="26" max="26" width="10.5" style="1" bestFit="1" customWidth="1"/>
    <col min="27" max="27" width="15.83203125" style="1" customWidth="1"/>
    <col min="28" max="28" width="20.33203125" style="1" customWidth="1"/>
    <col min="29" max="29" width="14.5" style="1" customWidth="1"/>
    <col min="30" max="30" width="12.1640625" style="1" customWidth="1"/>
    <col min="31" max="31" width="17.1640625" style="1" customWidth="1"/>
    <col min="32" max="32" width="11.5" style="1" customWidth="1"/>
    <col min="33" max="33" width="17.5" style="1" customWidth="1"/>
    <col min="34" max="34" width="12.1640625" style="1" customWidth="1"/>
    <col min="35" max="35" width="14.83203125" style="3" bestFit="1" customWidth="1"/>
    <col min="36" max="36" width="16.5" style="3" customWidth="1"/>
    <col min="37" max="37" width="28.5" style="1" customWidth="1"/>
    <col min="38" max="38" width="8.5" style="3"/>
    <col min="39" max="39" width="17.5" style="1" customWidth="1"/>
    <col min="40" max="40" width="14.5" style="1" customWidth="1"/>
    <col min="41" max="41" width="13.5" style="1" customWidth="1"/>
    <col min="42" max="42" width="15.5" style="1" bestFit="1" customWidth="1"/>
    <col min="43" max="43" width="12.83203125" style="1" customWidth="1"/>
    <col min="44" max="44" width="18.83203125" style="1" customWidth="1"/>
    <col min="45" max="46" width="17.5" style="1" customWidth="1"/>
    <col min="47" max="47" width="10.1640625" style="1" bestFit="1" customWidth="1"/>
    <col min="48" max="48" width="17.5" style="1" customWidth="1"/>
    <col min="49" max="49" width="11" style="1" customWidth="1"/>
    <col min="50" max="50" width="12.1640625" style="1" bestFit="1" customWidth="1"/>
    <col min="51" max="51" width="18.83203125" style="1" customWidth="1"/>
    <col min="52" max="52" width="9.5" style="1" bestFit="1" customWidth="1"/>
    <col min="53" max="53" width="9.5" style="1" customWidth="1"/>
    <col min="54" max="54" width="9.5" style="1" bestFit="1" customWidth="1"/>
    <col min="55" max="55" width="14.83203125" style="1" bestFit="1" customWidth="1"/>
    <col min="56" max="56" width="16.83203125" style="1" customWidth="1"/>
    <col min="57" max="57" width="12.5" style="1" customWidth="1"/>
    <col min="58" max="58" width="12.1640625" style="1" customWidth="1"/>
    <col min="59" max="59" width="11.1640625" style="1" customWidth="1"/>
    <col min="60" max="60" width="13.5" style="1" customWidth="1"/>
    <col min="61" max="61" width="14.33203125" style="1" customWidth="1"/>
    <col min="62" max="62" width="18.5" style="1" customWidth="1"/>
    <col min="63" max="63" width="17" style="1" customWidth="1"/>
    <col min="64" max="64" width="16" style="1" customWidth="1"/>
    <col min="65" max="65" width="12.5" style="1" bestFit="1" customWidth="1"/>
    <col min="66" max="66" width="17.5" style="1" customWidth="1"/>
    <col min="67" max="68" width="12.5" style="1" bestFit="1" customWidth="1"/>
    <col min="69" max="69" width="18" style="1" customWidth="1"/>
    <col min="70" max="70" width="11.5" style="1" customWidth="1"/>
    <col min="71" max="71" width="9.5" style="1" customWidth="1"/>
    <col min="72" max="72" width="14.83203125" style="1" bestFit="1" customWidth="1"/>
    <col min="73" max="73" width="18.5" style="1" customWidth="1"/>
    <col min="74" max="74" width="9.83203125" style="1" bestFit="1" customWidth="1"/>
    <col min="75" max="75" width="14" style="1" bestFit="1" customWidth="1"/>
    <col min="76" max="81" width="15.1640625" style="1" customWidth="1"/>
    <col min="82" max="16384" width="8.5" style="1"/>
  </cols>
  <sheetData>
    <row r="1" spans="1:23" ht="14.25" customHeight="1" thickBot="1">
      <c r="A1" s="40"/>
      <c r="T1" s="3"/>
    </row>
    <row r="2" spans="1:23" ht="96.75" customHeight="1" thickBot="1">
      <c r="A2" s="40"/>
      <c r="B2" s="185" t="s">
        <v>39</v>
      </c>
      <c r="C2" s="186"/>
      <c r="D2" s="186"/>
      <c r="E2" s="186"/>
      <c r="F2" s="186"/>
      <c r="G2" s="187"/>
      <c r="Q2" s="84" t="s">
        <v>43</v>
      </c>
      <c r="R2" s="85"/>
      <c r="S2" s="85"/>
      <c r="T2" s="86"/>
      <c r="U2" s="85"/>
    </row>
    <row r="3" spans="1:23" ht="64.5" customHeight="1">
      <c r="B3" s="50" t="s">
        <v>46</v>
      </c>
      <c r="C3" s="43" t="s">
        <v>84</v>
      </c>
      <c r="D3" s="44" t="s">
        <v>49</v>
      </c>
      <c r="E3" s="130" t="str">
        <f>E7</f>
        <v>Różnica "Nowe EDO" minus "Stare EDO"</v>
      </c>
      <c r="F3" s="45" t="s">
        <v>77</v>
      </c>
      <c r="G3" s="47" t="s">
        <v>37</v>
      </c>
      <c r="Q3" s="65" t="s">
        <v>63</v>
      </c>
      <c r="R3" s="66">
        <v>252</v>
      </c>
      <c r="S3" s="69"/>
      <c r="T3" s="157"/>
      <c r="U3" s="69"/>
    </row>
    <row r="4" spans="1:23" ht="88" customHeight="1" thickBot="1">
      <c r="B4" s="48">
        <v>36</v>
      </c>
      <c r="C4" s="49">
        <f>VLOOKUP(zakup_domyslny_mc,$B$30:$G$211,2)</f>
        <v>30477.974169572994</v>
      </c>
      <c r="D4" s="49">
        <f>VLOOKUP(zakup_domyslny_mc,$B$30:$G$211,3)</f>
        <v>30607.253300586061</v>
      </c>
      <c r="E4" s="142">
        <f>D4-C4</f>
        <v>129.27913101306694</v>
      </c>
      <c r="F4" s="49">
        <f>VLOOKUP(zakup_domyslny_mc,$B$30:$G$211,5)</f>
        <v>27768.797832657969</v>
      </c>
      <c r="G4" s="87">
        <f>VLOOKUP(zakup_domyslny_mc,$B$30:$G$211,6)</f>
        <v>31439.03616</v>
      </c>
      <c r="Q4" s="65" t="s">
        <v>44</v>
      </c>
      <c r="R4" s="67">
        <f>R3*100</f>
        <v>25200</v>
      </c>
      <c r="S4" s="69"/>
      <c r="T4" s="176" t="s">
        <v>88</v>
      </c>
      <c r="U4" s="176"/>
      <c r="V4" s="175" t="s">
        <v>80</v>
      </c>
      <c r="W4" s="175"/>
    </row>
    <row r="5" spans="1:23" ht="53" customHeight="1" thickBot="1">
      <c r="D5" s="106"/>
      <c r="E5" s="106"/>
      <c r="Q5" s="65" t="s">
        <v>45</v>
      </c>
      <c r="R5" s="158">
        <v>0.19</v>
      </c>
      <c r="S5" s="69"/>
      <c r="T5" s="93" t="s">
        <v>60</v>
      </c>
      <c r="U5" s="93" t="s">
        <v>61</v>
      </c>
      <c r="V5" s="93" t="s">
        <v>76</v>
      </c>
      <c r="W5" s="93" t="s">
        <v>79</v>
      </c>
    </row>
    <row r="6" spans="1:23" ht="81" customHeight="1">
      <c r="A6" s="108"/>
      <c r="B6" s="182" t="s">
        <v>36</v>
      </c>
      <c r="C6" s="183"/>
      <c r="D6" s="183"/>
      <c r="E6" s="183"/>
      <c r="F6" s="183"/>
      <c r="G6" s="184"/>
      <c r="Q6" s="65" t="s">
        <v>64</v>
      </c>
      <c r="R6" s="159">
        <v>44652</v>
      </c>
      <c r="S6" s="160" t="s">
        <v>47</v>
      </c>
      <c r="T6" s="70">
        <v>2.7E-2</v>
      </c>
      <c r="U6" s="70">
        <v>1.2500000000000001E-2</v>
      </c>
      <c r="V6" s="70">
        <v>0.03</v>
      </c>
      <c r="W6" s="70">
        <v>1.4999999999999999E-2</v>
      </c>
    </row>
    <row r="7" spans="1:23" ht="89" customHeight="1">
      <c r="A7" s="109"/>
      <c r="B7" s="145" t="s">
        <v>35</v>
      </c>
      <c r="C7" s="114" t="str">
        <f>C3</f>
        <v>"Stare" EDO (10-latki)</v>
      </c>
      <c r="D7" s="146" t="s">
        <v>49</v>
      </c>
      <c r="E7" s="130" t="s">
        <v>87</v>
      </c>
      <c r="F7" s="124" t="s">
        <v>77</v>
      </c>
      <c r="G7" s="147" t="s">
        <v>37</v>
      </c>
      <c r="Q7" s="65" t="s">
        <v>89</v>
      </c>
      <c r="R7" s="159">
        <v>45383</v>
      </c>
      <c r="S7" s="161" t="s">
        <v>48</v>
      </c>
      <c r="T7" s="70">
        <v>6.8000000000000005E-2</v>
      </c>
      <c r="U7" s="70">
        <v>1.4999999999999999E-2</v>
      </c>
    </row>
    <row r="8" spans="1:23" ht="19">
      <c r="B8" s="120">
        <v>1</v>
      </c>
      <c r="C8" s="121">
        <f>IFERROR( VLOOKUP($B8*12,$B$32:$G$211,2), "")</f>
        <v>25342.883999999998</v>
      </c>
      <c r="D8" s="121" t="str">
        <f>IFERROR( VLOOKUP($B8*12,$B$32:$G$211,3), "")</f>
        <v/>
      </c>
      <c r="E8" s="143" t="str">
        <f>IF(D8&lt;&gt;"",D8-C8,"")</f>
        <v/>
      </c>
      <c r="F8" s="121">
        <f>IFERROR( VLOOKUP($B8*12,$B$32:$G$211,5),"")</f>
        <v>26028.714516344331</v>
      </c>
      <c r="G8" s="148">
        <f t="shared" ref="G8:G22" si="0" xml:space="preserve"> IFERROR( INDEX(wyniki_skumulowana_inflacja,MATCH(B8*12,wyniki_mc,0)), "")</f>
        <v>29836.799999999999</v>
      </c>
      <c r="Q8" s="65" t="s">
        <v>50</v>
      </c>
      <c r="R8" s="72">
        <f>INT((R7-R6)/30)</f>
        <v>24</v>
      </c>
      <c r="T8" s="1"/>
    </row>
    <row r="9" spans="1:23" ht="19">
      <c r="B9" s="120">
        <f xml:space="preserve"> IFERROR(  IF( (B8+1)*12 &lt;=  120+$R$8, B8+1, ""), "")</f>
        <v>2</v>
      </c>
      <c r="C9" s="121">
        <f t="shared" ref="C9:C22" si="1">IFERROR( VLOOKUP($B9*12,$B$32:$G$211,2), "")</f>
        <v>29462.137865999994</v>
      </c>
      <c r="D9" s="121" t="str">
        <f t="shared" ref="D9:D22" si="2">IFERROR( VLOOKUP($B9*12,$B$32:$G$211,3), "")</f>
        <v/>
      </c>
      <c r="E9" s="143" t="str">
        <f t="shared" ref="E9:E23" si="3">IF(D9&lt;&gt;"",D9-C9,"")</f>
        <v/>
      </c>
      <c r="F9" s="121">
        <f t="shared" ref="F9:F22" si="4">IFERROR( VLOOKUP($B9*12,$B$32:$G$211,5),"")</f>
        <v>26884.681721164852</v>
      </c>
      <c r="G9" s="148">
        <f t="shared" si="0"/>
        <v>30672.2304</v>
      </c>
      <c r="R9" s="3"/>
      <c r="T9" s="1"/>
    </row>
    <row r="10" spans="1:23" ht="19">
      <c r="B10" s="120">
        <f t="shared" ref="B10:B22" si="5" xml:space="preserve"> IFERROR(  IF( (B9+1)*12 &lt;=  120+$R$8, B9+1, ""), "")</f>
        <v>3</v>
      </c>
      <c r="C10" s="121">
        <f t="shared" si="1"/>
        <v>30477.974169572994</v>
      </c>
      <c r="D10" s="121">
        <f t="shared" si="2"/>
        <v>30607.253300586061</v>
      </c>
      <c r="E10" s="143">
        <f>IF(D10&lt;&gt;"",D10-C10,"")</f>
        <v>129.27913101306694</v>
      </c>
      <c r="F10" s="121">
        <f t="shared" si="4"/>
        <v>27768.797832657969</v>
      </c>
      <c r="G10" s="148">
        <f t="shared" si="0"/>
        <v>31439.03616</v>
      </c>
      <c r="R10" s="3"/>
      <c r="T10" s="1"/>
    </row>
    <row r="11" spans="1:23" ht="20" thickBot="1">
      <c r="B11" s="120">
        <f t="shared" si="5"/>
        <v>4</v>
      </c>
      <c r="C11" s="121">
        <f t="shared" si="1"/>
        <v>31456.657200931986</v>
      </c>
      <c r="D11" s="121">
        <f t="shared" si="2"/>
        <v>31626.698014533424</v>
      </c>
      <c r="E11" s="143">
        <f t="shared" si="3"/>
        <v>170.04081360143755</v>
      </c>
      <c r="F11" s="121">
        <f t="shared" si="4"/>
        <v>28681.988541600618</v>
      </c>
      <c r="G11" s="148">
        <f t="shared" si="0"/>
        <v>32225.012063999995</v>
      </c>
      <c r="R11" s="3"/>
      <c r="T11" s="1"/>
    </row>
    <row r="12" spans="1:23" ht="20" thickBot="1">
      <c r="B12" s="120">
        <f t="shared" si="5"/>
        <v>5</v>
      </c>
      <c r="C12" s="121">
        <f t="shared" si="1"/>
        <v>32472.040845966934</v>
      </c>
      <c r="D12" s="121">
        <f t="shared" si="2"/>
        <v>32686.905500926456</v>
      </c>
      <c r="E12" s="143">
        <f t="shared" si="3"/>
        <v>214.86465495952143</v>
      </c>
      <c r="F12" s="121">
        <f t="shared" si="4"/>
        <v>29625.209980570711</v>
      </c>
      <c r="G12" s="148">
        <f t="shared" si="0"/>
        <v>33030.637365599992</v>
      </c>
      <c r="R12" s="177" t="s">
        <v>47</v>
      </c>
      <c r="S12" s="178"/>
      <c r="T12" s="179" t="s">
        <v>48</v>
      </c>
      <c r="U12" s="180"/>
    </row>
    <row r="13" spans="1:23" ht="66.5" customHeight="1">
      <c r="B13" s="120">
        <f t="shared" si="5"/>
        <v>6</v>
      </c>
      <c r="C13" s="121">
        <f t="shared" si="1"/>
        <v>33525.501377690693</v>
      </c>
      <c r="D13" s="121">
        <f t="shared" si="2"/>
        <v>33789.505776850674</v>
      </c>
      <c r="E13" s="143">
        <f t="shared" si="3"/>
        <v>264.0043991599814</v>
      </c>
      <c r="F13" s="121">
        <f t="shared" si="4"/>
        <v>30599.449725040864</v>
      </c>
      <c r="G13" s="148">
        <f t="shared" si="0"/>
        <v>33856.403299739985</v>
      </c>
      <c r="Q13" s="81" t="s">
        <v>3</v>
      </c>
      <c r="R13" s="78" t="s">
        <v>73</v>
      </c>
      <c r="S13" s="79" t="s">
        <v>74</v>
      </c>
      <c r="T13" s="82" t="s">
        <v>62</v>
      </c>
      <c r="U13" s="83" t="s">
        <v>74</v>
      </c>
      <c r="V13" s="80" t="s">
        <v>78</v>
      </c>
      <c r="W13" s="36" t="s">
        <v>21</v>
      </c>
    </row>
    <row r="14" spans="1:23" ht="16" customHeight="1">
      <c r="B14" s="120">
        <f t="shared" si="5"/>
        <v>7</v>
      </c>
      <c r="C14" s="121">
        <f t="shared" si="1"/>
        <v>34618.466679354096</v>
      </c>
      <c r="D14" s="121">
        <f t="shared" si="2"/>
        <v>34936.194043835756</v>
      </c>
      <c r="E14" s="143">
        <f t="shared" si="3"/>
        <v>317.72736448165961</v>
      </c>
      <c r="F14" s="121">
        <f t="shared" si="4"/>
        <v>31605.727827393639</v>
      </c>
      <c r="G14" s="148">
        <f t="shared" si="0"/>
        <v>34702.813382233486</v>
      </c>
      <c r="Q14" s="81">
        <v>1</v>
      </c>
      <c r="R14" s="74">
        <v>0.184</v>
      </c>
      <c r="S14" s="75">
        <f>EDATE($R$6,10)</f>
        <v>44958</v>
      </c>
      <c r="T14" s="74">
        <v>2.5000000000000001E-2</v>
      </c>
      <c r="U14" s="75">
        <f>EDATE($R$7,10)</f>
        <v>45689</v>
      </c>
      <c r="V14" s="73">
        <v>0.04</v>
      </c>
      <c r="W14" s="13">
        <f>R14</f>
        <v>0.184</v>
      </c>
    </row>
    <row r="15" spans="1:23" ht="16" customHeight="1">
      <c r="B15" s="120">
        <f t="shared" si="5"/>
        <v>8</v>
      </c>
      <c r="C15" s="121">
        <f t="shared" si="1"/>
        <v>35752.418179829881</v>
      </c>
      <c r="D15" s="121">
        <f t="shared" si="2"/>
        <v>36128.733294699261</v>
      </c>
      <c r="E15" s="143">
        <f t="shared" si="3"/>
        <v>376.31511486937961</v>
      </c>
      <c r="F15" s="121">
        <f t="shared" si="4"/>
        <v>32645.097884940824</v>
      </c>
      <c r="G15" s="148">
        <f t="shared" si="0"/>
        <v>35570.383716789314</v>
      </c>
      <c r="Q15" s="81">
        <v>2</v>
      </c>
      <c r="R15" s="74">
        <v>2.8000000000000001E-2</v>
      </c>
      <c r="S15" s="75">
        <f>EDATE(S14,12)</f>
        <v>45323</v>
      </c>
      <c r="T15" s="74">
        <v>2.5000000000000001E-2</v>
      </c>
      <c r="U15" s="75">
        <f>EDATE(U14,12)</f>
        <v>46054</v>
      </c>
      <c r="W15" s="13">
        <f t="shared" ref="W15:W24" si="6">(1+W14)*(1+R15)-1</f>
        <v>0.21715200000000001</v>
      </c>
    </row>
    <row r="16" spans="1:23" ht="16" customHeight="1">
      <c r="B16" s="120">
        <f t="shared" si="5"/>
        <v>9</v>
      </c>
      <c r="C16" s="121">
        <f t="shared" si="1"/>
        <v>36928.892861573506</v>
      </c>
      <c r="D16" s="121">
        <f t="shared" si="2"/>
        <v>37368.957024646566</v>
      </c>
      <c r="E16" s="143">
        <f t="shared" si="3"/>
        <v>440.06416307306063</v>
      </c>
      <c r="F16" s="121">
        <f t="shared" si="4"/>
        <v>33718.648143065118</v>
      </c>
      <c r="G16" s="148">
        <f t="shared" si="0"/>
        <v>36459.643309709048</v>
      </c>
      <c r="Q16" s="81">
        <v>3</v>
      </c>
      <c r="R16" s="74">
        <v>2.5000000000000001E-2</v>
      </c>
      <c r="S16" s="75">
        <f t="shared" ref="S16:S28" si="7">EDATE(S15,12)</f>
        <v>45689</v>
      </c>
      <c r="T16" s="74">
        <v>2.5000000000000001E-2</v>
      </c>
      <c r="U16" s="75">
        <f t="shared" ref="U16:U28" si="8">EDATE(U15,12)</f>
        <v>46419</v>
      </c>
      <c r="W16" s="13">
        <f t="shared" si="6"/>
        <v>0.24758079999999993</v>
      </c>
    </row>
    <row r="17" spans="1:77" ht="16" customHeight="1">
      <c r="A17" s="111">
        <v>120</v>
      </c>
      <c r="B17" s="144">
        <f t="shared" si="5"/>
        <v>10</v>
      </c>
      <c r="C17" s="139">
        <f t="shared" si="1"/>
        <v>38557.725343882514</v>
      </c>
      <c r="D17" s="139">
        <f t="shared" si="2"/>
        <v>38658.772050796615</v>
      </c>
      <c r="E17" s="139">
        <f t="shared" si="3"/>
        <v>101.04670691410138</v>
      </c>
      <c r="F17" s="140">
        <f t="shared" si="4"/>
        <v>34827.502634639131</v>
      </c>
      <c r="G17" s="141">
        <f t="shared" ref="G17:G19" si="9" xml:space="preserve"> IFERROR( INDEX(wyniki_skumulowana_inflacja,MATCH(B17*12,wyniki_mc,0)), "")</f>
        <v>37371.134392451771</v>
      </c>
      <c r="Q17" s="81">
        <v>4</v>
      </c>
      <c r="R17" s="74">
        <v>2.5000000000000001E-2</v>
      </c>
      <c r="S17" s="75">
        <f t="shared" si="7"/>
        <v>46054</v>
      </c>
      <c r="T17" s="74">
        <v>2.5000000000000001E-2</v>
      </c>
      <c r="U17" s="75">
        <f t="shared" si="8"/>
        <v>46784</v>
      </c>
      <c r="W17" s="13">
        <f t="shared" si="6"/>
        <v>0.27877031999999979</v>
      </c>
    </row>
    <row r="18" spans="1:77" ht="16" customHeight="1">
      <c r="B18" s="120">
        <f t="shared" si="5"/>
        <v>11</v>
      </c>
      <c r="C18" s="121">
        <f t="shared" si="1"/>
        <v>38911.239762109326</v>
      </c>
      <c r="D18" s="121">
        <f t="shared" si="2"/>
        <v>40000.16144447001</v>
      </c>
      <c r="E18" s="143">
        <f t="shared" si="3"/>
        <v>1088.9216823606839</v>
      </c>
      <c r="F18" s="121">
        <f t="shared" si="4"/>
        <v>35972.822356914767</v>
      </c>
      <c r="G18" s="149">
        <f t="shared" si="9"/>
        <v>38305.412752263066</v>
      </c>
      <c r="Q18" s="81">
        <v>5</v>
      </c>
      <c r="R18" s="74">
        <v>2.5000000000000001E-2</v>
      </c>
      <c r="S18" s="75">
        <f t="shared" si="7"/>
        <v>46419</v>
      </c>
      <c r="T18" s="74">
        <v>2.5000000000000001E-2</v>
      </c>
      <c r="U18" s="75">
        <f t="shared" si="8"/>
        <v>47150</v>
      </c>
      <c r="W18" s="13">
        <f t="shared" si="6"/>
        <v>0.31073957799999974</v>
      </c>
    </row>
    <row r="19" spans="1:77" ht="16" customHeight="1">
      <c r="B19" s="120">
        <f t="shared" si="5"/>
        <v>12</v>
      </c>
      <c r="C19" s="121">
        <f t="shared" si="1"/>
        <v>40199.33024380124</v>
      </c>
      <c r="D19" s="121">
        <f t="shared" si="2"/>
        <v>41871.467580749217</v>
      </c>
      <c r="E19" s="143">
        <f t="shared" si="3"/>
        <v>1672.137336947977</v>
      </c>
      <c r="F19" s="121">
        <f t="shared" si="4"/>
        <v>37155.806487115231</v>
      </c>
      <c r="G19" s="149">
        <f t="shared" si="9"/>
        <v>39263.048071069643</v>
      </c>
      <c r="I19" s="4"/>
      <c r="J19" s="4"/>
      <c r="K19" s="4"/>
      <c r="L19" s="4"/>
      <c r="M19" s="4"/>
      <c r="N19" s="4"/>
      <c r="O19" s="4"/>
      <c r="P19" s="4"/>
      <c r="Q19" s="81">
        <v>6</v>
      </c>
      <c r="R19" s="74">
        <v>2.5000000000000001E-2</v>
      </c>
      <c r="S19" s="75">
        <f t="shared" si="7"/>
        <v>46784</v>
      </c>
      <c r="T19" s="74">
        <v>2.5000000000000001E-2</v>
      </c>
      <c r="U19" s="75">
        <f t="shared" si="8"/>
        <v>47515</v>
      </c>
      <c r="W19" s="13">
        <f t="shared" si="6"/>
        <v>0.34350806744999951</v>
      </c>
    </row>
    <row r="20" spans="1:77" ht="16" customHeight="1">
      <c r="B20" s="120" t="str">
        <f t="shared" si="5"/>
        <v/>
      </c>
      <c r="C20" s="121" t="str">
        <f t="shared" si="1"/>
        <v/>
      </c>
      <c r="D20" s="121" t="str">
        <f t="shared" si="2"/>
        <v/>
      </c>
      <c r="E20" s="143" t="str">
        <f t="shared" si="3"/>
        <v/>
      </c>
      <c r="F20" s="121" t="str">
        <f t="shared" si="4"/>
        <v/>
      </c>
      <c r="G20" s="149" t="str">
        <f t="shared" si="0"/>
        <v/>
      </c>
      <c r="Q20" s="81">
        <v>7</v>
      </c>
      <c r="R20" s="74">
        <v>2.5000000000000001E-2</v>
      </c>
      <c r="S20" s="75">
        <f t="shared" si="7"/>
        <v>47150</v>
      </c>
      <c r="T20" s="74">
        <v>2.5000000000000001E-2</v>
      </c>
      <c r="U20" s="75">
        <f t="shared" si="8"/>
        <v>47880</v>
      </c>
      <c r="W20" s="13">
        <f t="shared" si="6"/>
        <v>0.37709576913624931</v>
      </c>
    </row>
    <row r="21" spans="1:77" ht="16" customHeight="1">
      <c r="B21" s="120" t="str">
        <f t="shared" si="5"/>
        <v/>
      </c>
      <c r="C21" s="121" t="str">
        <f t="shared" si="1"/>
        <v/>
      </c>
      <c r="D21" s="121" t="str">
        <f t="shared" si="2"/>
        <v/>
      </c>
      <c r="E21" s="143" t="str">
        <f t="shared" si="3"/>
        <v/>
      </c>
      <c r="F21" s="121" t="str">
        <f t="shared" si="4"/>
        <v/>
      </c>
      <c r="G21" s="149" t="str">
        <f t="shared" si="0"/>
        <v/>
      </c>
      <c r="Q21" s="81">
        <v>8</v>
      </c>
      <c r="R21" s="74">
        <v>2.5000000000000001E-2</v>
      </c>
      <c r="S21" s="75">
        <f t="shared" si="7"/>
        <v>47515</v>
      </c>
      <c r="T21" s="74">
        <v>2.5000000000000001E-2</v>
      </c>
      <c r="U21" s="75">
        <f t="shared" si="8"/>
        <v>48245</v>
      </c>
      <c r="W21" s="13">
        <f t="shared" si="6"/>
        <v>0.41152316336465544</v>
      </c>
      <c r="AJ21" s="1"/>
      <c r="AL21" s="1"/>
      <c r="AS21" s="68"/>
      <c r="AT21" s="68"/>
      <c r="AU21" s="68"/>
      <c r="AV21" s="68"/>
      <c r="AW21" s="68"/>
      <c r="AX21" s="69"/>
      <c r="AY21" s="69"/>
      <c r="AZ21" s="69"/>
      <c r="BA21" s="69"/>
      <c r="BB21" s="69"/>
    </row>
    <row r="22" spans="1:77" ht="16" customHeight="1" thickBot="1">
      <c r="B22" s="152" t="str">
        <f t="shared" si="5"/>
        <v/>
      </c>
      <c r="C22" s="153" t="str">
        <f t="shared" si="1"/>
        <v/>
      </c>
      <c r="D22" s="153" t="str">
        <f t="shared" si="2"/>
        <v/>
      </c>
      <c r="E22" s="154" t="str">
        <f t="shared" si="3"/>
        <v/>
      </c>
      <c r="F22" s="153" t="str">
        <f t="shared" si="4"/>
        <v/>
      </c>
      <c r="G22" s="155" t="str">
        <f t="shared" si="0"/>
        <v/>
      </c>
      <c r="I22" s="2"/>
      <c r="Q22" s="81">
        <v>9</v>
      </c>
      <c r="R22" s="74">
        <v>2.5000000000000001E-2</v>
      </c>
      <c r="S22" s="75">
        <f t="shared" si="7"/>
        <v>47880</v>
      </c>
      <c r="T22" s="74">
        <v>2.5000000000000001E-2</v>
      </c>
      <c r="U22" s="75">
        <f t="shared" si="8"/>
        <v>48611</v>
      </c>
      <c r="W22" s="13">
        <f t="shared" si="6"/>
        <v>0.44681124244877179</v>
      </c>
      <c r="AA22" s="5"/>
    </row>
    <row r="23" spans="1:77" ht="16" customHeight="1" thickBot="1">
      <c r="A23" s="108">
        <f>120+R8</f>
        <v>144</v>
      </c>
      <c r="B23" s="110" t="str">
        <f>"wykup nowych EDO, " &amp; A23 &amp; " mies."</f>
        <v>wykup nowych EDO, 144 mies.</v>
      </c>
      <c r="C23" s="150">
        <f>VLOOKUP(A23,$B$30:$G$211,2)</f>
        <v>40199.33024380124</v>
      </c>
      <c r="D23" s="150">
        <f>VLOOKUP(A23,$B$30:$G$211,3)</f>
        <v>41871.467580749217</v>
      </c>
      <c r="E23" s="156">
        <f t="shared" si="3"/>
        <v>1672.137336947977</v>
      </c>
      <c r="F23" s="151">
        <f>VLOOKUP(A23,$B$30:$G$211,5)</f>
        <v>37155.806487115231</v>
      </c>
      <c r="G23" s="151">
        <f>VLOOKUP(A23,$B$30:$G$211,6)</f>
        <v>39263.048071069643</v>
      </c>
      <c r="I23" s="2"/>
      <c r="Q23" s="81">
        <v>10</v>
      </c>
      <c r="R23" s="74">
        <v>2.5000000000000001E-2</v>
      </c>
      <c r="S23" s="75">
        <f t="shared" si="7"/>
        <v>48245</v>
      </c>
      <c r="T23" s="74">
        <v>2.5000000000000001E-2</v>
      </c>
      <c r="U23" s="75">
        <f t="shared" si="8"/>
        <v>48976</v>
      </c>
      <c r="W23" s="13">
        <f t="shared" si="6"/>
        <v>0.48298152350999102</v>
      </c>
      <c r="AA23" s="5"/>
    </row>
    <row r="24" spans="1:77" ht="16" customHeight="1">
      <c r="I24" s="2"/>
      <c r="Q24" s="81">
        <v>11</v>
      </c>
      <c r="R24" s="74">
        <v>2.5000000000000001E-2</v>
      </c>
      <c r="S24" s="75">
        <f t="shared" si="7"/>
        <v>48611</v>
      </c>
      <c r="T24" s="74">
        <v>2.5000000000000001E-2</v>
      </c>
      <c r="U24" s="75">
        <f t="shared" si="8"/>
        <v>49341</v>
      </c>
      <c r="W24" s="13">
        <f t="shared" si="6"/>
        <v>0.52005606159774076</v>
      </c>
    </row>
    <row r="25" spans="1:77" ht="16" customHeight="1">
      <c r="Q25" s="81">
        <v>12</v>
      </c>
      <c r="R25" s="74">
        <v>2.5000000000000001E-2</v>
      </c>
      <c r="S25" s="75">
        <f t="shared" si="7"/>
        <v>48976</v>
      </c>
      <c r="T25" s="74">
        <v>2.5000000000000001E-2</v>
      </c>
      <c r="U25" s="75">
        <f t="shared" si="8"/>
        <v>49706</v>
      </c>
      <c r="W25" s="13">
        <f t="shared" ref="W25:W28" si="10">(1+W24)*(1+R25)-1</f>
        <v>0.55805746313768423</v>
      </c>
      <c r="AJ25" s="1" t="s">
        <v>70</v>
      </c>
      <c r="AL25" s="1"/>
    </row>
    <row r="26" spans="1:77" ht="16" customHeight="1">
      <c r="Q26" s="81">
        <v>13</v>
      </c>
      <c r="R26" s="74">
        <v>2.5000000000000001E-2</v>
      </c>
      <c r="S26" s="75">
        <f t="shared" si="7"/>
        <v>49341</v>
      </c>
      <c r="T26" s="74">
        <v>2.5000000000000001E-2</v>
      </c>
      <c r="U26" s="75">
        <f t="shared" si="8"/>
        <v>50072</v>
      </c>
      <c r="W26" s="13">
        <f t="shared" si="10"/>
        <v>0.59700889971612625</v>
      </c>
      <c r="AJ26" s="7" t="s">
        <v>30</v>
      </c>
      <c r="AK26" s="7" t="s">
        <v>25</v>
      </c>
      <c r="AL26" s="7" t="s">
        <v>29</v>
      </c>
      <c r="AM26" s="7" t="s">
        <v>71</v>
      </c>
      <c r="AN26" s="7" t="s">
        <v>26</v>
      </c>
      <c r="AO26" s="7" t="s">
        <v>27</v>
      </c>
      <c r="AP26" s="7" t="s">
        <v>0</v>
      </c>
      <c r="AQ26" s="7" t="s">
        <v>28</v>
      </c>
      <c r="AR26" s="7" t="s">
        <v>31</v>
      </c>
    </row>
    <row r="27" spans="1:77" ht="16" customHeight="1">
      <c r="Q27" s="81">
        <v>14</v>
      </c>
      <c r="R27" s="74">
        <v>2.5000000000000001E-2</v>
      </c>
      <c r="S27" s="75">
        <f t="shared" si="7"/>
        <v>49706</v>
      </c>
      <c r="T27" s="74">
        <v>2.5000000000000001E-2</v>
      </c>
      <c r="U27" s="75">
        <f t="shared" si="8"/>
        <v>50437</v>
      </c>
      <c r="W27" s="13">
        <f t="shared" si="10"/>
        <v>0.63693412220902923</v>
      </c>
      <c r="AJ27" s="15" t="s">
        <v>33</v>
      </c>
      <c r="AK27" s="8">
        <v>36</v>
      </c>
      <c r="AL27" s="8">
        <v>36</v>
      </c>
      <c r="AM27" s="9"/>
      <c r="AN27" s="8" t="s">
        <v>1</v>
      </c>
      <c r="AO27" s="8">
        <v>12</v>
      </c>
      <c r="AP27" s="10">
        <v>99.9</v>
      </c>
      <c r="AQ27" s="10">
        <v>0.7</v>
      </c>
      <c r="AR27" s="8" t="s">
        <v>32</v>
      </c>
    </row>
    <row r="28" spans="1:77" ht="60" customHeight="1" thickBot="1">
      <c r="B28" s="165" t="s">
        <v>40</v>
      </c>
      <c r="C28" s="165"/>
      <c r="D28" s="165"/>
      <c r="E28" s="165"/>
      <c r="F28" s="165"/>
      <c r="G28" s="165"/>
      <c r="I28" s="2"/>
      <c r="Q28" s="81">
        <v>15</v>
      </c>
      <c r="R28" s="76">
        <v>2.5000000000000001E-2</v>
      </c>
      <c r="S28" s="77">
        <f t="shared" si="7"/>
        <v>50072</v>
      </c>
      <c r="T28" s="76">
        <v>2.5000000000000001E-2</v>
      </c>
      <c r="U28" s="77">
        <f t="shared" si="8"/>
        <v>50802</v>
      </c>
      <c r="W28" s="13">
        <f t="shared" si="10"/>
        <v>0.67785747526425477</v>
      </c>
      <c r="AJ28" s="16" t="s">
        <v>47</v>
      </c>
      <c r="AK28" s="8">
        <v>120</v>
      </c>
      <c r="AL28" s="8">
        <v>12</v>
      </c>
      <c r="AM28" s="9" t="s">
        <v>2</v>
      </c>
      <c r="AN28" s="13" t="s">
        <v>1</v>
      </c>
      <c r="AO28" s="8">
        <v>12</v>
      </c>
      <c r="AP28" s="10">
        <v>99.9</v>
      </c>
      <c r="AQ28" s="10">
        <v>2</v>
      </c>
      <c r="AR28" s="8" t="s">
        <v>32</v>
      </c>
    </row>
    <row r="29" spans="1:77" ht="86.5" customHeight="1">
      <c r="A29" s="42"/>
      <c r="B29" s="165" t="s">
        <v>41</v>
      </c>
      <c r="C29" s="165"/>
      <c r="D29" s="165"/>
      <c r="E29" s="165"/>
      <c r="F29" s="165"/>
      <c r="G29" s="165"/>
      <c r="I29" s="2"/>
      <c r="J29" s="6"/>
      <c r="K29" s="3"/>
      <c r="L29" s="6" t="s">
        <v>72</v>
      </c>
      <c r="T29" s="1"/>
      <c r="AD29" s="6" t="s">
        <v>75</v>
      </c>
      <c r="AI29" s="1"/>
      <c r="AJ29" s="17" t="s">
        <v>48</v>
      </c>
      <c r="AK29" s="8">
        <v>120</v>
      </c>
      <c r="AL29" s="8">
        <v>12</v>
      </c>
      <c r="AM29" s="9" t="s">
        <v>2</v>
      </c>
      <c r="AN29" s="13" t="s">
        <v>1</v>
      </c>
      <c r="AO29" s="8">
        <v>12</v>
      </c>
      <c r="AP29" s="10">
        <v>99.9</v>
      </c>
      <c r="AQ29" s="10">
        <v>2</v>
      </c>
      <c r="AR29" s="8" t="s">
        <v>32</v>
      </c>
      <c r="BY29" s="5"/>
    </row>
    <row r="30" spans="1:77" ht="48" customHeight="1">
      <c r="A30" s="166"/>
      <c r="B30" s="21" t="s">
        <v>8</v>
      </c>
      <c r="C30" s="12" t="s">
        <v>22</v>
      </c>
      <c r="D30" s="14" t="s">
        <v>54</v>
      </c>
      <c r="E30" s="130" t="s">
        <v>83</v>
      </c>
      <c r="F30" s="37" t="s">
        <v>77</v>
      </c>
      <c r="G30" s="20" t="s">
        <v>65</v>
      </c>
      <c r="K30" s="3"/>
      <c r="L30" s="31" t="s">
        <v>51</v>
      </c>
      <c r="M30" s="31" t="s">
        <v>52</v>
      </c>
      <c r="N30" s="31" t="s">
        <v>8</v>
      </c>
      <c r="O30" s="31" t="s">
        <v>7</v>
      </c>
      <c r="P30" s="31" t="s">
        <v>20</v>
      </c>
      <c r="Q30" s="31" t="s">
        <v>18</v>
      </c>
      <c r="R30" s="31" t="s">
        <v>9</v>
      </c>
      <c r="S30" s="31" t="s">
        <v>10</v>
      </c>
      <c r="T30" s="31" t="s">
        <v>12</v>
      </c>
      <c r="U30" s="31" t="s">
        <v>13</v>
      </c>
      <c r="V30" s="32" t="s">
        <v>4</v>
      </c>
      <c r="W30" s="31" t="s">
        <v>11</v>
      </c>
      <c r="X30" s="31" t="s">
        <v>14</v>
      </c>
      <c r="Y30" s="31" t="s">
        <v>5</v>
      </c>
      <c r="Z30" s="31" t="s">
        <v>23</v>
      </c>
      <c r="AA30" s="31" t="s">
        <v>6</v>
      </c>
      <c r="AB30" s="31" t="s">
        <v>15</v>
      </c>
      <c r="AD30" s="34" t="s">
        <v>51</v>
      </c>
      <c r="AE30" s="34" t="s">
        <v>52</v>
      </c>
      <c r="AF30" s="34" t="s">
        <v>53</v>
      </c>
      <c r="AG30" s="34" t="s">
        <v>7</v>
      </c>
      <c r="AH30" s="34" t="s">
        <v>20</v>
      </c>
      <c r="AI30" s="34" t="s">
        <v>18</v>
      </c>
      <c r="AJ30" s="34" t="s">
        <v>9</v>
      </c>
      <c r="AK30" s="34" t="s">
        <v>10</v>
      </c>
      <c r="AL30" s="34" t="s">
        <v>12</v>
      </c>
      <c r="AM30" s="34" t="s">
        <v>13</v>
      </c>
      <c r="AN30" s="35" t="s">
        <v>4</v>
      </c>
      <c r="AO30" s="34" t="s">
        <v>11</v>
      </c>
      <c r="AP30" s="34" t="s">
        <v>14</v>
      </c>
      <c r="AQ30" s="34" t="s">
        <v>5</v>
      </c>
      <c r="AR30" s="34" t="s">
        <v>23</v>
      </c>
      <c r="AS30" s="34" t="s">
        <v>6</v>
      </c>
      <c r="AT30" s="34" t="s">
        <v>15</v>
      </c>
      <c r="BY30" s="5"/>
    </row>
    <row r="31" spans="1:77">
      <c r="A31" s="166"/>
      <c r="B31" s="21" t="s">
        <v>24</v>
      </c>
      <c r="C31" s="24"/>
      <c r="D31" s="24"/>
      <c r="E31" s="24"/>
      <c r="F31" s="24">
        <f>zakup_domyslny_wartosc</f>
        <v>25200</v>
      </c>
      <c r="G31" s="24">
        <f>zakup_domyslny_wartosc</f>
        <v>25200</v>
      </c>
      <c r="K31" s="3"/>
      <c r="L31" s="60"/>
      <c r="N31" s="21"/>
      <c r="O31" s="22"/>
      <c r="P31" s="23"/>
      <c r="Q31" s="23"/>
      <c r="R31" s="24"/>
      <c r="S31" s="24"/>
      <c r="T31" s="24"/>
      <c r="U31" s="24"/>
      <c r="V31" s="21"/>
      <c r="W31" s="21"/>
      <c r="X31" s="21"/>
      <c r="Y31" s="24"/>
      <c r="Z31" s="24"/>
      <c r="AA31" s="24"/>
      <c r="AB31" s="24"/>
      <c r="AD31" s="60"/>
      <c r="AG31" s="22"/>
      <c r="AH31" s="23"/>
      <c r="AI31" s="23"/>
      <c r="AJ31" s="24"/>
      <c r="AK31" s="24"/>
      <c r="AL31" s="24"/>
      <c r="AM31" s="24"/>
      <c r="AN31" s="21"/>
      <c r="AO31" s="21"/>
      <c r="AP31" s="21"/>
      <c r="AQ31" s="23">
        <f>VLOOKUP($AF$32-1,$N$30:$AB$175,11)-AI32</f>
        <v>62.137865999993664</v>
      </c>
      <c r="AR31" s="24"/>
      <c r="AS31" s="24">
        <f>AQ31</f>
        <v>62.137865999993664</v>
      </c>
      <c r="AT31" s="24"/>
      <c r="BW31" s="5"/>
    </row>
    <row r="32" spans="1:77" ht="14.5" customHeight="1">
      <c r="A32" s="181"/>
      <c r="B32" s="46">
        <f t="shared" ref="B32:B63" si="11">N32</f>
        <v>1</v>
      </c>
      <c r="C32" s="24">
        <f t="shared" ref="C32:C63" si="12">AB32</f>
        <v>25200</v>
      </c>
      <c r="D32" s="24" t="str">
        <f t="shared" ref="D32:D44" si="13">IFERROR(VLOOKUP(B32,$AF$30:$AT$175,15),"")</f>
        <v/>
      </c>
      <c r="E32" s="24"/>
      <c r="F32" s="24">
        <f t="shared" ref="F32:F63" si="14">FV($V$14/12*(1-podatek_Belki),1,0,-F31,1)</f>
        <v>25268.039999999997</v>
      </c>
      <c r="G32" s="24">
        <f t="shared" ref="G32:G63" si="15">zakup_domyslny_wartosc*IFERROR((INDEX(scenariusz_I_inflacja_skumulowana,MATCH(ROUNDDOWN(N32/12,0),scenariusz_I_rok,0))+1),1)
*(1+MOD(N32,12)*INDEX(scenariusz_I_inflacja,MATCH(ROUNDUP(N32/12,0),scenariusz_I_rok,0))/12)</f>
        <v>25586.400000000001</v>
      </c>
      <c r="K32" s="3"/>
      <c r="L32" s="61">
        <f>R6</f>
        <v>44652</v>
      </c>
      <c r="M32" s="62">
        <f>EOMONTH(L32,0)</f>
        <v>44681</v>
      </c>
      <c r="N32" s="21">
        <v>1</v>
      </c>
      <c r="O32" s="28"/>
      <c r="P32" s="23">
        <f>zakup_domyslny_ilosc</f>
        <v>252</v>
      </c>
      <c r="Q32" s="24">
        <f>zakup_domyslny_wartosc</f>
        <v>25200</v>
      </c>
      <c r="R32" s="24">
        <f>zakup_domyslny_wartosc</f>
        <v>25200</v>
      </c>
      <c r="S32" s="24">
        <f>zakup_domyslny_wartosc</f>
        <v>25200</v>
      </c>
      <c r="T32" s="28">
        <f t="shared" ref="T32:T63" si="16">IF(AND(MOD($N32,zapadalnosc_EDO)&lt;=12,MOD($N32,zapadalnosc_EDO)&lt;&gt;0),proc_I_okres_EDO,(marza_EDO+O32))</f>
        <v>2.7E-2</v>
      </c>
      <c r="U32" s="24">
        <f t="shared" ref="U32:U63" si="17">S32*(1+T32*IF(MOD($N32,12)&lt;&gt;0,MOD($N32,12),12)/12)</f>
        <v>25256.7</v>
      </c>
      <c r="V32" s="24" t="str">
        <f t="shared" ref="V32:V63" si="18">IF(MOD($N32,zapadalnosc_EDO)=0,"tak","nie")</f>
        <v>nie</v>
      </c>
      <c r="W32" s="24">
        <f t="shared" ref="W32:W63" si="19">IF(AND(MOD($N32,zapadalnosc_EDO)&lt;zapadalnosc_EDO,MOD($N32,zapadalnosc_EDO)&lt;&gt;0),MIN(U32-R32,P32*koszt_wczesniejszy_wykup_EDO),0)</f>
        <v>56.700000000000728</v>
      </c>
      <c r="X32" s="24">
        <f t="shared" ref="X32:X63" si="20">U32-W32
-(U32-R32-W32)*podatek_Belki</f>
        <v>25200</v>
      </c>
      <c r="Y32" s="24">
        <f t="shared" ref="Y32:Y95" si="21">IF(AND(V32="tak",Q33&lt;&gt;""),
 X32-Q33,
0)</f>
        <v>0</v>
      </c>
      <c r="Z32" s="25">
        <f>$V$14</f>
        <v>0.04</v>
      </c>
      <c r="AA32" s="24">
        <f t="shared" ref="AA32:AA63" si="22">AA31*(1+Z32/12*(1-podatek_Belki))+Y32</f>
        <v>0</v>
      </c>
      <c r="AB32" s="24">
        <f t="shared" ref="AB32:AB63" si="23">AA31*(1+Z32/12*(1-podatek_Belki))+X32</f>
        <v>25200</v>
      </c>
      <c r="AC32" s="1">
        <v>1</v>
      </c>
      <c r="AD32" s="61">
        <f>R7</f>
        <v>45383</v>
      </c>
      <c r="AE32" s="62">
        <f>EOMONTH(AD32,0)</f>
        <v>45412</v>
      </c>
      <c r="AF32" s="59">
        <f>R8+1</f>
        <v>25</v>
      </c>
      <c r="AG32" s="28"/>
      <c r="AH32" s="23">
        <f>INT((VLOOKUP($AF$32-1,$N$30:$AB$175,11)+$AXD$31)/100)</f>
        <v>294</v>
      </c>
      <c r="AI32" s="24">
        <f>AH32*100</f>
        <v>29400</v>
      </c>
      <c r="AJ32" s="24">
        <f>AI32</f>
        <v>29400</v>
      </c>
      <c r="AK32" s="24">
        <f>AI32</f>
        <v>29400</v>
      </c>
      <c r="AL32" s="25">
        <f t="shared" ref="AL32:AL43" si="24">IF(AND(MOD($N32,zapadalnosc_ROD)&lt;=12,MOD($N32,zapadalnosc_ROD)&lt;&gt;0),proc_I_okres_ROD,(marza_ROD+O32))</f>
        <v>6.8000000000000005E-2</v>
      </c>
      <c r="AM32" s="24">
        <f t="shared" ref="AM32:AM63" si="25">AK32*(1+AL32*IF(MOD($N32,12)&lt;&gt;0,MOD($N32,12),12)/12)</f>
        <v>29566.600000000002</v>
      </c>
      <c r="AN32" s="24" t="str">
        <f>IF(MOD($AC32,zapadalnosc_ROD)=0,"tak","nie")</f>
        <v>nie</v>
      </c>
      <c r="AO32" s="24">
        <f t="shared" ref="AO32:AO63" si="26">IF(AND(MOD($N32,zapadalnosc_ROD)&lt;zapadalnosc_ROD,MOD($N32,zapadalnosc_ROD)&lt;&gt;0),MIN(AM32-AJ32,AH32*koszt_wczesniejszy_wykup_ROD),0)</f>
        <v>166.60000000000218</v>
      </c>
      <c r="AP32" s="24">
        <f t="shared" ref="AP32:AP95" si="27">AM32-AO32
-(AM32-AJ32-AO32)*podatek_Belki</f>
        <v>29400</v>
      </c>
      <c r="AQ32" s="24">
        <f t="shared" ref="AQ32:AQ95" si="28">IF(AND(AN32="tak",AI33&lt;&gt;""),
 AP32-AI33,
0)</f>
        <v>0</v>
      </c>
      <c r="AR32" s="25">
        <f>$V$14</f>
        <v>0.04</v>
      </c>
      <c r="AS32" s="24">
        <f t="shared" ref="AS32:AS63" si="29">AS31*(1+AR32/12*(1-podatek_Belki))+AQ32</f>
        <v>62.305638238193644</v>
      </c>
      <c r="AT32" s="24">
        <f>AS31*(1+AR32/12*(1-podatek_Belki))+AP32</f>
        <v>29462.305638238195</v>
      </c>
      <c r="BW32" s="5"/>
    </row>
    <row r="33" spans="1:76">
      <c r="A33" s="181"/>
      <c r="B33" s="46">
        <f t="shared" si="11"/>
        <v>2</v>
      </c>
      <c r="C33" s="24">
        <f t="shared" si="12"/>
        <v>25200</v>
      </c>
      <c r="D33" s="24" t="str">
        <f t="shared" si="13"/>
        <v/>
      </c>
      <c r="E33" s="24"/>
      <c r="F33" s="24">
        <f t="shared" si="14"/>
        <v>25336.263707999995</v>
      </c>
      <c r="G33" s="24">
        <f t="shared" si="15"/>
        <v>25972.799999999999</v>
      </c>
      <c r="I33" s="2"/>
      <c r="K33" s="3"/>
      <c r="L33" s="61">
        <f>EDATE(L32,1)</f>
        <v>44682</v>
      </c>
      <c r="M33" s="62">
        <f t="shared" ref="M33:M96" si="30">EOMONTH(L33,0)</f>
        <v>44712</v>
      </c>
      <c r="N33" s="21">
        <f t="shared" ref="N33:N64" si="31">N32+1</f>
        <v>2</v>
      </c>
      <c r="O33" s="28"/>
      <c r="P33" s="23">
        <f t="shared" ref="P33:P64" si="32">IF(V32="tak",
ROUNDDOWN(X32/zamiana_EDO,0),
P32)</f>
        <v>252</v>
      </c>
      <c r="Q33" s="24">
        <f t="shared" ref="Q33:Q64" si="33">IF(V32="tak",
P33*zamiana_EDO,
Q32)</f>
        <v>25200</v>
      </c>
      <c r="R33" s="24">
        <f t="shared" ref="R33:R96" si="34">IF(V32="tak",
P33*100,
R32)</f>
        <v>25200</v>
      </c>
      <c r="S33" s="24">
        <f t="shared" ref="S33:S64" si="35">IF(V32="tak",
 R33,
IF(MOD($N33,12)&lt;&gt;1,S32,U32))</f>
        <v>25200</v>
      </c>
      <c r="T33" s="28">
        <f t="shared" si="16"/>
        <v>2.7E-2</v>
      </c>
      <c r="U33" s="24">
        <f t="shared" si="17"/>
        <v>25313.399999999998</v>
      </c>
      <c r="V33" s="24" t="str">
        <f t="shared" si="18"/>
        <v>nie</v>
      </c>
      <c r="W33" s="24">
        <f t="shared" si="19"/>
        <v>113.39999999999782</v>
      </c>
      <c r="X33" s="24">
        <f t="shared" si="20"/>
        <v>25200</v>
      </c>
      <c r="Y33" s="24">
        <f t="shared" si="21"/>
        <v>0</v>
      </c>
      <c r="Z33" s="25">
        <f t="shared" ref="Z33:Z96" si="36">$V$14</f>
        <v>0.04</v>
      </c>
      <c r="AA33" s="24">
        <f t="shared" si="22"/>
        <v>0</v>
      </c>
      <c r="AB33" s="24">
        <f t="shared" si="23"/>
        <v>25200</v>
      </c>
      <c r="AC33" s="1">
        <v>2</v>
      </c>
      <c r="AD33" s="61">
        <f>EDATE(AD32,1)</f>
        <v>45413</v>
      </c>
      <c r="AE33" s="62">
        <f>EOMONTH(AD33,0)</f>
        <v>45443</v>
      </c>
      <c r="AF33" s="59">
        <f>AF32+1</f>
        <v>26</v>
      </c>
      <c r="AG33" s="28"/>
      <c r="AH33" s="23">
        <f>IF(AN32="tak",
ROUNDDOWN(AP32/'ZAMIANA EDO NA EDO'!$AP$29,0),
AH32)</f>
        <v>294</v>
      </c>
      <c r="AI33" s="24">
        <f>IF(AN32="tak",
AH33*'ZAMIANA EDO NA EDO'!$AP$29,
AI32)</f>
        <v>29400</v>
      </c>
      <c r="AJ33" s="24">
        <f t="shared" ref="AJ33:AJ96" si="37">IF(AN32="tak",
AH33*100,
AJ32)</f>
        <v>29400</v>
      </c>
      <c r="AK33" s="24">
        <f t="shared" ref="AK33:AK64" si="38">IF(AN32="tak",
 AJ33,
IF(MOD($N33,kapitalizacja_odsetek_mc_ROD)&lt;&gt;1,AK32,AM32))</f>
        <v>29400</v>
      </c>
      <c r="AL33" s="25">
        <f t="shared" si="24"/>
        <v>6.8000000000000005E-2</v>
      </c>
      <c r="AM33" s="24">
        <f t="shared" si="25"/>
        <v>29733.200000000001</v>
      </c>
      <c r="AN33" s="24" t="str">
        <f t="shared" ref="AN33:AN63" si="39">IF(MOD($AC33,zapadalnosc_ROD)=0,"tak","nie")</f>
        <v>nie</v>
      </c>
      <c r="AO33" s="24">
        <f t="shared" si="26"/>
        <v>333.20000000000073</v>
      </c>
      <c r="AP33" s="24">
        <f t="shared" si="27"/>
        <v>29400</v>
      </c>
      <c r="AQ33" s="24">
        <f t="shared" si="28"/>
        <v>0</v>
      </c>
      <c r="AR33" s="25">
        <f t="shared" ref="AR33:AR96" si="40">$V$14</f>
        <v>0.04</v>
      </c>
      <c r="AS33" s="24">
        <f t="shared" si="29"/>
        <v>62.473863461436764</v>
      </c>
      <c r="AT33" s="24">
        <f t="shared" ref="AT33:AT63" si="41">AS32*(1+AR33/12*(1-podatek_Belki))+AP33</f>
        <v>29462.473863461437</v>
      </c>
      <c r="BW33" s="5"/>
    </row>
    <row r="34" spans="1:76">
      <c r="A34" s="181"/>
      <c r="B34" s="46">
        <f t="shared" si="11"/>
        <v>3</v>
      </c>
      <c r="C34" s="24">
        <f t="shared" si="12"/>
        <v>25200</v>
      </c>
      <c r="D34" s="24" t="str">
        <f t="shared" si="13"/>
        <v/>
      </c>
      <c r="E34" s="24"/>
      <c r="F34" s="24">
        <f t="shared" si="14"/>
        <v>25404.671620011592</v>
      </c>
      <c r="G34" s="24">
        <f t="shared" si="15"/>
        <v>26359.200000000001</v>
      </c>
      <c r="I34" s="2"/>
      <c r="K34" s="3"/>
      <c r="L34" s="61">
        <f t="shared" ref="L34:L97" si="42">EDATE(L33,1)</f>
        <v>44713</v>
      </c>
      <c r="M34" s="62">
        <f t="shared" si="30"/>
        <v>44742</v>
      </c>
      <c r="N34" s="21">
        <f t="shared" si="31"/>
        <v>3</v>
      </c>
      <c r="O34" s="28"/>
      <c r="P34" s="23">
        <f t="shared" si="32"/>
        <v>252</v>
      </c>
      <c r="Q34" s="24">
        <f t="shared" si="33"/>
        <v>25200</v>
      </c>
      <c r="R34" s="24">
        <f t="shared" si="34"/>
        <v>25200</v>
      </c>
      <c r="S34" s="24">
        <f t="shared" si="35"/>
        <v>25200</v>
      </c>
      <c r="T34" s="28">
        <f t="shared" si="16"/>
        <v>2.7E-2</v>
      </c>
      <c r="U34" s="24">
        <f t="shared" si="17"/>
        <v>25370.100000000002</v>
      </c>
      <c r="V34" s="24" t="str">
        <f t="shared" si="18"/>
        <v>nie</v>
      </c>
      <c r="W34" s="24">
        <f t="shared" si="19"/>
        <v>170.10000000000218</v>
      </c>
      <c r="X34" s="24">
        <f t="shared" si="20"/>
        <v>25200</v>
      </c>
      <c r="Y34" s="24">
        <f t="shared" si="21"/>
        <v>0</v>
      </c>
      <c r="Z34" s="25">
        <f t="shared" si="36"/>
        <v>0.04</v>
      </c>
      <c r="AA34" s="24">
        <f t="shared" si="22"/>
        <v>0</v>
      </c>
      <c r="AB34" s="24">
        <f t="shared" si="23"/>
        <v>25200</v>
      </c>
      <c r="AC34" s="1">
        <v>3</v>
      </c>
      <c r="AD34" s="61">
        <f t="shared" ref="AD34:AD97" si="43">EDATE(AD33,1)</f>
        <v>45444</v>
      </c>
      <c r="AE34" s="62">
        <f t="shared" ref="AE34:AE97" si="44">EOMONTH(AD34,0)</f>
        <v>45473</v>
      </c>
      <c r="AF34" s="59">
        <f t="shared" ref="AF34:AF97" si="45">AF33+1</f>
        <v>27</v>
      </c>
      <c r="AG34" s="28"/>
      <c r="AH34" s="23">
        <f>IF(AN33="tak",
ROUNDDOWN(AP33/'ZAMIANA EDO NA EDO'!$AP$29,0),
AH33)</f>
        <v>294</v>
      </c>
      <c r="AI34" s="24">
        <f>IF(AN33="tak",
AH34*'ZAMIANA EDO NA EDO'!$AP$29,
AI33)</f>
        <v>29400</v>
      </c>
      <c r="AJ34" s="24">
        <f t="shared" si="37"/>
        <v>29400</v>
      </c>
      <c r="AK34" s="24">
        <f t="shared" si="38"/>
        <v>29400</v>
      </c>
      <c r="AL34" s="25">
        <f t="shared" si="24"/>
        <v>6.8000000000000005E-2</v>
      </c>
      <c r="AM34" s="24">
        <f t="shared" si="25"/>
        <v>29899.799999999996</v>
      </c>
      <c r="AN34" s="24" t="str">
        <f t="shared" si="39"/>
        <v>nie</v>
      </c>
      <c r="AO34" s="24">
        <f t="shared" si="26"/>
        <v>499.79999999999563</v>
      </c>
      <c r="AP34" s="24">
        <f t="shared" si="27"/>
        <v>29400</v>
      </c>
      <c r="AQ34" s="24">
        <f t="shared" si="28"/>
        <v>0</v>
      </c>
      <c r="AR34" s="25">
        <f t="shared" si="40"/>
        <v>0.04</v>
      </c>
      <c r="AS34" s="24">
        <f t="shared" si="29"/>
        <v>62.642542892782636</v>
      </c>
      <c r="AT34" s="24">
        <f t="shared" si="41"/>
        <v>29462.642542892783</v>
      </c>
      <c r="BW34" s="5"/>
    </row>
    <row r="35" spans="1:76">
      <c r="A35" s="181"/>
      <c r="B35" s="46">
        <f t="shared" si="11"/>
        <v>4</v>
      </c>
      <c r="C35" s="24">
        <f t="shared" si="12"/>
        <v>25200</v>
      </c>
      <c r="D35" s="24" t="str">
        <f t="shared" si="13"/>
        <v/>
      </c>
      <c r="E35" s="24"/>
      <c r="F35" s="24">
        <f t="shared" si="14"/>
        <v>25473.26423338562</v>
      </c>
      <c r="G35" s="24">
        <f t="shared" si="15"/>
        <v>26745.599999999999</v>
      </c>
      <c r="I35" s="2"/>
      <c r="K35" s="3"/>
      <c r="L35" s="61">
        <f t="shared" si="42"/>
        <v>44743</v>
      </c>
      <c r="M35" s="62">
        <f t="shared" si="30"/>
        <v>44773</v>
      </c>
      <c r="N35" s="21">
        <f t="shared" si="31"/>
        <v>4</v>
      </c>
      <c r="O35" s="28"/>
      <c r="P35" s="23">
        <f t="shared" si="32"/>
        <v>252</v>
      </c>
      <c r="Q35" s="24">
        <f t="shared" si="33"/>
        <v>25200</v>
      </c>
      <c r="R35" s="24">
        <f t="shared" si="34"/>
        <v>25200</v>
      </c>
      <c r="S35" s="24">
        <f t="shared" si="35"/>
        <v>25200</v>
      </c>
      <c r="T35" s="28">
        <f t="shared" si="16"/>
        <v>2.7E-2</v>
      </c>
      <c r="U35" s="24">
        <f t="shared" si="17"/>
        <v>25426.799999999996</v>
      </c>
      <c r="V35" s="24" t="str">
        <f t="shared" si="18"/>
        <v>nie</v>
      </c>
      <c r="W35" s="24">
        <f t="shared" si="19"/>
        <v>226.79999999999563</v>
      </c>
      <c r="X35" s="24">
        <f t="shared" si="20"/>
        <v>25200</v>
      </c>
      <c r="Y35" s="24">
        <f t="shared" si="21"/>
        <v>0</v>
      </c>
      <c r="Z35" s="25">
        <f t="shared" si="36"/>
        <v>0.04</v>
      </c>
      <c r="AA35" s="24">
        <f t="shared" si="22"/>
        <v>0</v>
      </c>
      <c r="AB35" s="24">
        <f t="shared" si="23"/>
        <v>25200</v>
      </c>
      <c r="AC35" s="1">
        <v>4</v>
      </c>
      <c r="AD35" s="61">
        <f t="shared" si="43"/>
        <v>45474</v>
      </c>
      <c r="AE35" s="62">
        <f t="shared" si="44"/>
        <v>45504</v>
      </c>
      <c r="AF35" s="59">
        <f t="shared" si="45"/>
        <v>28</v>
      </c>
      <c r="AG35" s="28"/>
      <c r="AH35" s="23">
        <f>IF(AN34="tak",
ROUNDDOWN(AP34/'ZAMIANA EDO NA EDO'!$AP$29,0),
AH34)</f>
        <v>294</v>
      </c>
      <c r="AI35" s="24">
        <f>IF(AN34="tak",
AH35*'ZAMIANA EDO NA EDO'!$AP$29,
AI34)</f>
        <v>29400</v>
      </c>
      <c r="AJ35" s="24">
        <f t="shared" si="37"/>
        <v>29400</v>
      </c>
      <c r="AK35" s="24">
        <f t="shared" si="38"/>
        <v>29400</v>
      </c>
      <c r="AL35" s="25">
        <f t="shared" si="24"/>
        <v>6.8000000000000005E-2</v>
      </c>
      <c r="AM35" s="24">
        <f t="shared" si="25"/>
        <v>30066.399999999998</v>
      </c>
      <c r="AN35" s="24" t="str">
        <f t="shared" si="39"/>
        <v>nie</v>
      </c>
      <c r="AO35" s="24">
        <f t="shared" si="26"/>
        <v>588</v>
      </c>
      <c r="AP35" s="24">
        <f t="shared" si="27"/>
        <v>29463.503999999997</v>
      </c>
      <c r="AQ35" s="24">
        <f t="shared" si="28"/>
        <v>0</v>
      </c>
      <c r="AR35" s="25">
        <f t="shared" si="40"/>
        <v>0.04</v>
      </c>
      <c r="AS35" s="24">
        <f t="shared" si="29"/>
        <v>62.811677758593142</v>
      </c>
      <c r="AT35" s="24">
        <f t="shared" si="41"/>
        <v>29526.31567775859</v>
      </c>
      <c r="BW35" s="5"/>
    </row>
    <row r="36" spans="1:76">
      <c r="A36" s="181"/>
      <c r="B36" s="46">
        <f t="shared" si="11"/>
        <v>5</v>
      </c>
      <c r="C36" s="24">
        <f t="shared" si="12"/>
        <v>25200</v>
      </c>
      <c r="D36" s="24" t="str">
        <f t="shared" si="13"/>
        <v/>
      </c>
      <c r="E36" s="24"/>
      <c r="F36" s="24">
        <f t="shared" si="14"/>
        <v>25542.042046815761</v>
      </c>
      <c r="G36" s="24">
        <f t="shared" si="15"/>
        <v>27132</v>
      </c>
      <c r="I36" s="2"/>
      <c r="K36" s="3"/>
      <c r="L36" s="61">
        <f t="shared" si="42"/>
        <v>44774</v>
      </c>
      <c r="M36" s="62">
        <f t="shared" si="30"/>
        <v>44804</v>
      </c>
      <c r="N36" s="21">
        <f t="shared" si="31"/>
        <v>5</v>
      </c>
      <c r="O36" s="28"/>
      <c r="P36" s="23">
        <f t="shared" si="32"/>
        <v>252</v>
      </c>
      <c r="Q36" s="24">
        <f t="shared" si="33"/>
        <v>25200</v>
      </c>
      <c r="R36" s="24">
        <f t="shared" si="34"/>
        <v>25200</v>
      </c>
      <c r="S36" s="24">
        <f t="shared" si="35"/>
        <v>25200</v>
      </c>
      <c r="T36" s="28">
        <f t="shared" si="16"/>
        <v>2.7E-2</v>
      </c>
      <c r="U36" s="24">
        <f t="shared" si="17"/>
        <v>25483.5</v>
      </c>
      <c r="V36" s="24" t="str">
        <f t="shared" si="18"/>
        <v>nie</v>
      </c>
      <c r="W36" s="24">
        <f t="shared" si="19"/>
        <v>283.5</v>
      </c>
      <c r="X36" s="24">
        <f t="shared" si="20"/>
        <v>25200</v>
      </c>
      <c r="Y36" s="24">
        <f t="shared" si="21"/>
        <v>0</v>
      </c>
      <c r="Z36" s="25">
        <f t="shared" si="36"/>
        <v>0.04</v>
      </c>
      <c r="AA36" s="24">
        <f t="shared" si="22"/>
        <v>0</v>
      </c>
      <c r="AB36" s="24">
        <f t="shared" si="23"/>
        <v>25200</v>
      </c>
      <c r="AC36" s="1">
        <v>5</v>
      </c>
      <c r="AD36" s="61">
        <f t="shared" si="43"/>
        <v>45505</v>
      </c>
      <c r="AE36" s="62">
        <f t="shared" si="44"/>
        <v>45535</v>
      </c>
      <c r="AF36" s="59">
        <f t="shared" si="45"/>
        <v>29</v>
      </c>
      <c r="AG36" s="28"/>
      <c r="AH36" s="23">
        <f>IF(AN35="tak",
ROUNDDOWN(AP35/'ZAMIANA EDO NA EDO'!$AP$29,0),
AH35)</f>
        <v>294</v>
      </c>
      <c r="AI36" s="24">
        <f>IF(AN35="tak",
AH36*'ZAMIANA EDO NA EDO'!$AP$29,
AI35)</f>
        <v>29400</v>
      </c>
      <c r="AJ36" s="24">
        <f t="shared" si="37"/>
        <v>29400</v>
      </c>
      <c r="AK36" s="24">
        <f t="shared" si="38"/>
        <v>29400</v>
      </c>
      <c r="AL36" s="25">
        <f t="shared" si="24"/>
        <v>6.8000000000000005E-2</v>
      </c>
      <c r="AM36" s="24">
        <f t="shared" si="25"/>
        <v>30233</v>
      </c>
      <c r="AN36" s="24" t="str">
        <f t="shared" si="39"/>
        <v>nie</v>
      </c>
      <c r="AO36" s="24">
        <f t="shared" si="26"/>
        <v>588</v>
      </c>
      <c r="AP36" s="24">
        <f t="shared" si="27"/>
        <v>29598.45</v>
      </c>
      <c r="AQ36" s="24">
        <f t="shared" si="28"/>
        <v>0</v>
      </c>
      <c r="AR36" s="25">
        <f t="shared" si="40"/>
        <v>0.04</v>
      </c>
      <c r="AS36" s="24">
        <f t="shared" si="29"/>
        <v>62.981269288541341</v>
      </c>
      <c r="AT36" s="24">
        <f t="shared" si="41"/>
        <v>29661.431269288543</v>
      </c>
      <c r="BW36" s="5"/>
    </row>
    <row r="37" spans="1:76">
      <c r="A37" s="181"/>
      <c r="B37" s="46">
        <f t="shared" si="11"/>
        <v>6</v>
      </c>
      <c r="C37" s="24">
        <f t="shared" si="12"/>
        <v>25200</v>
      </c>
      <c r="D37" s="24" t="str">
        <f t="shared" si="13"/>
        <v/>
      </c>
      <c r="E37" s="24"/>
      <c r="F37" s="24">
        <f t="shared" si="14"/>
        <v>25611.005560342161</v>
      </c>
      <c r="G37" s="24">
        <f t="shared" si="15"/>
        <v>27518.400000000001</v>
      </c>
      <c r="I37" s="2"/>
      <c r="K37" s="3"/>
      <c r="L37" s="61">
        <f t="shared" si="42"/>
        <v>44805</v>
      </c>
      <c r="M37" s="62">
        <f t="shared" si="30"/>
        <v>44834</v>
      </c>
      <c r="N37" s="21">
        <f t="shared" si="31"/>
        <v>6</v>
      </c>
      <c r="O37" s="28"/>
      <c r="P37" s="23">
        <f t="shared" si="32"/>
        <v>252</v>
      </c>
      <c r="Q37" s="24">
        <f t="shared" si="33"/>
        <v>25200</v>
      </c>
      <c r="R37" s="24">
        <f t="shared" si="34"/>
        <v>25200</v>
      </c>
      <c r="S37" s="24">
        <f t="shared" si="35"/>
        <v>25200</v>
      </c>
      <c r="T37" s="28">
        <f t="shared" si="16"/>
        <v>2.7E-2</v>
      </c>
      <c r="U37" s="24">
        <f t="shared" si="17"/>
        <v>25540.2</v>
      </c>
      <c r="V37" s="24" t="str">
        <f t="shared" si="18"/>
        <v>nie</v>
      </c>
      <c r="W37" s="24">
        <f t="shared" si="19"/>
        <v>340.20000000000073</v>
      </c>
      <c r="X37" s="24">
        <f t="shared" si="20"/>
        <v>25200</v>
      </c>
      <c r="Y37" s="24">
        <f t="shared" si="21"/>
        <v>0</v>
      </c>
      <c r="Z37" s="25">
        <f t="shared" si="36"/>
        <v>0.04</v>
      </c>
      <c r="AA37" s="24">
        <f t="shared" si="22"/>
        <v>0</v>
      </c>
      <c r="AB37" s="24">
        <f t="shared" si="23"/>
        <v>25200</v>
      </c>
      <c r="AC37" s="1">
        <v>6</v>
      </c>
      <c r="AD37" s="61">
        <f t="shared" si="43"/>
        <v>45536</v>
      </c>
      <c r="AE37" s="62">
        <f t="shared" si="44"/>
        <v>45565</v>
      </c>
      <c r="AF37" s="59">
        <f t="shared" si="45"/>
        <v>30</v>
      </c>
      <c r="AG37" s="28"/>
      <c r="AH37" s="23">
        <f>IF(AN36="tak",
ROUNDDOWN(AP36/'ZAMIANA EDO NA EDO'!$AP$29,0),
AH36)</f>
        <v>294</v>
      </c>
      <c r="AI37" s="24">
        <f>IF(AN36="tak",
AH37*'ZAMIANA EDO NA EDO'!$AP$29,
AI36)</f>
        <v>29400</v>
      </c>
      <c r="AJ37" s="24">
        <f t="shared" si="37"/>
        <v>29400</v>
      </c>
      <c r="AK37" s="24">
        <f t="shared" si="38"/>
        <v>29400</v>
      </c>
      <c r="AL37" s="25">
        <f t="shared" si="24"/>
        <v>6.8000000000000005E-2</v>
      </c>
      <c r="AM37" s="24">
        <f t="shared" si="25"/>
        <v>30399.600000000002</v>
      </c>
      <c r="AN37" s="24" t="str">
        <f t="shared" si="39"/>
        <v>nie</v>
      </c>
      <c r="AO37" s="24">
        <f t="shared" si="26"/>
        <v>588</v>
      </c>
      <c r="AP37" s="24">
        <f t="shared" si="27"/>
        <v>29733.396000000001</v>
      </c>
      <c r="AQ37" s="24">
        <f t="shared" si="28"/>
        <v>0</v>
      </c>
      <c r="AR37" s="25">
        <f t="shared" si="40"/>
        <v>0.04</v>
      </c>
      <c r="AS37" s="24">
        <f t="shared" si="29"/>
        <v>63.151318715620398</v>
      </c>
      <c r="AT37" s="24">
        <f t="shared" si="41"/>
        <v>29796.54731871562</v>
      </c>
      <c r="BW37" s="5"/>
    </row>
    <row r="38" spans="1:76">
      <c r="A38" s="181"/>
      <c r="B38" s="46">
        <f t="shared" si="11"/>
        <v>7</v>
      </c>
      <c r="C38" s="24">
        <f t="shared" si="12"/>
        <v>25200</v>
      </c>
      <c r="D38" s="24" t="str">
        <f t="shared" si="13"/>
        <v/>
      </c>
      <c r="E38" s="24"/>
      <c r="F38" s="24">
        <f t="shared" si="14"/>
        <v>25680.155275355082</v>
      </c>
      <c r="G38" s="24">
        <f t="shared" si="15"/>
        <v>27904.799999999999</v>
      </c>
      <c r="I38" s="2"/>
      <c r="K38" s="3"/>
      <c r="L38" s="61">
        <f t="shared" si="42"/>
        <v>44835</v>
      </c>
      <c r="M38" s="62">
        <f t="shared" si="30"/>
        <v>44865</v>
      </c>
      <c r="N38" s="21">
        <f t="shared" si="31"/>
        <v>7</v>
      </c>
      <c r="O38" s="28"/>
      <c r="P38" s="23">
        <f t="shared" si="32"/>
        <v>252</v>
      </c>
      <c r="Q38" s="24">
        <f t="shared" si="33"/>
        <v>25200</v>
      </c>
      <c r="R38" s="24">
        <f t="shared" si="34"/>
        <v>25200</v>
      </c>
      <c r="S38" s="24">
        <f t="shared" si="35"/>
        <v>25200</v>
      </c>
      <c r="T38" s="28">
        <f t="shared" si="16"/>
        <v>2.7E-2</v>
      </c>
      <c r="U38" s="24">
        <f t="shared" si="17"/>
        <v>25596.899999999998</v>
      </c>
      <c r="V38" s="24" t="str">
        <f t="shared" si="18"/>
        <v>nie</v>
      </c>
      <c r="W38" s="24">
        <f t="shared" si="19"/>
        <v>396.89999999999782</v>
      </c>
      <c r="X38" s="24">
        <f t="shared" si="20"/>
        <v>25200</v>
      </c>
      <c r="Y38" s="24">
        <f t="shared" si="21"/>
        <v>0</v>
      </c>
      <c r="Z38" s="25">
        <f t="shared" si="36"/>
        <v>0.04</v>
      </c>
      <c r="AA38" s="24">
        <f t="shared" si="22"/>
        <v>0</v>
      </c>
      <c r="AB38" s="24">
        <f t="shared" si="23"/>
        <v>25200</v>
      </c>
      <c r="AC38" s="1">
        <v>7</v>
      </c>
      <c r="AD38" s="61">
        <f t="shared" si="43"/>
        <v>45566</v>
      </c>
      <c r="AE38" s="62">
        <f t="shared" si="44"/>
        <v>45596</v>
      </c>
      <c r="AF38" s="59">
        <f t="shared" si="45"/>
        <v>31</v>
      </c>
      <c r="AG38" s="28"/>
      <c r="AH38" s="23">
        <f>IF(AN37="tak",
ROUNDDOWN(AP37/'ZAMIANA EDO NA EDO'!$AP$29,0),
AH37)</f>
        <v>294</v>
      </c>
      <c r="AI38" s="24">
        <f>IF(AN37="tak",
AH38*'ZAMIANA EDO NA EDO'!$AP$29,
AI37)</f>
        <v>29400</v>
      </c>
      <c r="AJ38" s="24">
        <f t="shared" si="37"/>
        <v>29400</v>
      </c>
      <c r="AK38" s="24">
        <f t="shared" si="38"/>
        <v>29400</v>
      </c>
      <c r="AL38" s="25">
        <f t="shared" si="24"/>
        <v>6.8000000000000005E-2</v>
      </c>
      <c r="AM38" s="24">
        <f t="shared" si="25"/>
        <v>30566.2</v>
      </c>
      <c r="AN38" s="24" t="str">
        <f t="shared" si="39"/>
        <v>nie</v>
      </c>
      <c r="AO38" s="24">
        <f t="shared" si="26"/>
        <v>588</v>
      </c>
      <c r="AP38" s="24">
        <f t="shared" si="27"/>
        <v>29868.342000000001</v>
      </c>
      <c r="AQ38" s="24">
        <f t="shared" si="28"/>
        <v>0</v>
      </c>
      <c r="AR38" s="25">
        <f t="shared" si="40"/>
        <v>0.04</v>
      </c>
      <c r="AS38" s="24">
        <f t="shared" si="29"/>
        <v>63.321827276152568</v>
      </c>
      <c r="AT38" s="24">
        <f t="shared" si="41"/>
        <v>29931.663827276152</v>
      </c>
      <c r="BW38" s="5"/>
    </row>
    <row r="39" spans="1:76">
      <c r="A39" s="181"/>
      <c r="B39" s="46">
        <f t="shared" si="11"/>
        <v>8</v>
      </c>
      <c r="C39" s="24">
        <f t="shared" si="12"/>
        <v>25200</v>
      </c>
      <c r="D39" s="24" t="str">
        <f t="shared" si="13"/>
        <v/>
      </c>
      <c r="E39" s="24"/>
      <c r="F39" s="24">
        <f t="shared" si="14"/>
        <v>25749.491694598539</v>
      </c>
      <c r="G39" s="24">
        <f t="shared" si="15"/>
        <v>28291.200000000001</v>
      </c>
      <c r="I39" s="2"/>
      <c r="K39" s="3"/>
      <c r="L39" s="61">
        <f t="shared" si="42"/>
        <v>44866</v>
      </c>
      <c r="M39" s="62">
        <f t="shared" si="30"/>
        <v>44895</v>
      </c>
      <c r="N39" s="21">
        <f t="shared" si="31"/>
        <v>8</v>
      </c>
      <c r="O39" s="28"/>
      <c r="P39" s="23">
        <f t="shared" si="32"/>
        <v>252</v>
      </c>
      <c r="Q39" s="24">
        <f t="shared" si="33"/>
        <v>25200</v>
      </c>
      <c r="R39" s="24">
        <f t="shared" si="34"/>
        <v>25200</v>
      </c>
      <c r="S39" s="24">
        <f t="shared" si="35"/>
        <v>25200</v>
      </c>
      <c r="T39" s="28">
        <f t="shared" si="16"/>
        <v>2.7E-2</v>
      </c>
      <c r="U39" s="24">
        <f t="shared" si="17"/>
        <v>25653.600000000002</v>
      </c>
      <c r="V39" s="24" t="str">
        <f t="shared" si="18"/>
        <v>nie</v>
      </c>
      <c r="W39" s="24">
        <f t="shared" si="19"/>
        <v>453.60000000000218</v>
      </c>
      <c r="X39" s="24">
        <f t="shared" si="20"/>
        <v>25200</v>
      </c>
      <c r="Y39" s="24">
        <f t="shared" si="21"/>
        <v>0</v>
      </c>
      <c r="Z39" s="25">
        <f t="shared" si="36"/>
        <v>0.04</v>
      </c>
      <c r="AA39" s="24">
        <f t="shared" si="22"/>
        <v>0</v>
      </c>
      <c r="AB39" s="24">
        <f t="shared" si="23"/>
        <v>25200</v>
      </c>
      <c r="AC39" s="1">
        <v>8</v>
      </c>
      <c r="AD39" s="61">
        <f t="shared" si="43"/>
        <v>45597</v>
      </c>
      <c r="AE39" s="62">
        <f t="shared" si="44"/>
        <v>45626</v>
      </c>
      <c r="AF39" s="59">
        <f t="shared" si="45"/>
        <v>32</v>
      </c>
      <c r="AG39" s="28"/>
      <c r="AH39" s="23">
        <f>IF(AN38="tak",
ROUNDDOWN(AP38/'ZAMIANA EDO NA EDO'!$AP$29,0),
AH38)</f>
        <v>294</v>
      </c>
      <c r="AI39" s="24">
        <f>IF(AN38="tak",
AH39*'ZAMIANA EDO NA EDO'!$AP$29,
AI38)</f>
        <v>29400</v>
      </c>
      <c r="AJ39" s="24">
        <f t="shared" si="37"/>
        <v>29400</v>
      </c>
      <c r="AK39" s="24">
        <f t="shared" si="38"/>
        <v>29400</v>
      </c>
      <c r="AL39" s="25">
        <f t="shared" si="24"/>
        <v>6.8000000000000005E-2</v>
      </c>
      <c r="AM39" s="24">
        <f t="shared" si="25"/>
        <v>30732.799999999996</v>
      </c>
      <c r="AN39" s="24" t="str">
        <f t="shared" si="39"/>
        <v>nie</v>
      </c>
      <c r="AO39" s="24">
        <f t="shared" si="26"/>
        <v>588</v>
      </c>
      <c r="AP39" s="24">
        <f t="shared" si="27"/>
        <v>30003.287999999997</v>
      </c>
      <c r="AQ39" s="24">
        <f t="shared" si="28"/>
        <v>0</v>
      </c>
      <c r="AR39" s="25">
        <f t="shared" si="40"/>
        <v>0.04</v>
      </c>
      <c r="AS39" s="24">
        <f t="shared" si="29"/>
        <v>63.492796209798172</v>
      </c>
      <c r="AT39" s="24">
        <f t="shared" si="41"/>
        <v>30066.780796209794</v>
      </c>
      <c r="BW39" s="5"/>
    </row>
    <row r="40" spans="1:76">
      <c r="A40" s="181"/>
      <c r="B40" s="46">
        <f t="shared" si="11"/>
        <v>9</v>
      </c>
      <c r="C40" s="24">
        <f t="shared" si="12"/>
        <v>25205.103000000003</v>
      </c>
      <c r="D40" s="24" t="str">
        <f t="shared" si="13"/>
        <v/>
      </c>
      <c r="E40" s="24"/>
      <c r="F40" s="24">
        <f t="shared" si="14"/>
        <v>25819.015322173953</v>
      </c>
      <c r="G40" s="24">
        <f t="shared" si="15"/>
        <v>28677.599999999999</v>
      </c>
      <c r="I40" s="2"/>
      <c r="K40" s="3"/>
      <c r="L40" s="61">
        <f t="shared" si="42"/>
        <v>44896</v>
      </c>
      <c r="M40" s="62">
        <f t="shared" si="30"/>
        <v>44926</v>
      </c>
      <c r="N40" s="21">
        <f t="shared" si="31"/>
        <v>9</v>
      </c>
      <c r="O40" s="28"/>
      <c r="P40" s="23">
        <f t="shared" si="32"/>
        <v>252</v>
      </c>
      <c r="Q40" s="24">
        <f t="shared" si="33"/>
        <v>25200</v>
      </c>
      <c r="R40" s="24">
        <f t="shared" si="34"/>
        <v>25200</v>
      </c>
      <c r="S40" s="24">
        <f t="shared" si="35"/>
        <v>25200</v>
      </c>
      <c r="T40" s="28">
        <f t="shared" si="16"/>
        <v>2.7E-2</v>
      </c>
      <c r="U40" s="24">
        <f t="shared" si="17"/>
        <v>25710.300000000003</v>
      </c>
      <c r="V40" s="24" t="str">
        <f t="shared" si="18"/>
        <v>nie</v>
      </c>
      <c r="W40" s="24">
        <f t="shared" si="19"/>
        <v>504</v>
      </c>
      <c r="X40" s="24">
        <f t="shared" si="20"/>
        <v>25205.103000000003</v>
      </c>
      <c r="Y40" s="24">
        <f t="shared" si="21"/>
        <v>0</v>
      </c>
      <c r="Z40" s="25">
        <f t="shared" si="36"/>
        <v>0.04</v>
      </c>
      <c r="AA40" s="24">
        <f t="shared" si="22"/>
        <v>0</v>
      </c>
      <c r="AB40" s="24">
        <f t="shared" si="23"/>
        <v>25205.103000000003</v>
      </c>
      <c r="AC40" s="1">
        <v>9</v>
      </c>
      <c r="AD40" s="61">
        <f t="shared" si="43"/>
        <v>45627</v>
      </c>
      <c r="AE40" s="62">
        <f t="shared" si="44"/>
        <v>45657</v>
      </c>
      <c r="AF40" s="59">
        <f t="shared" si="45"/>
        <v>33</v>
      </c>
      <c r="AG40" s="28"/>
      <c r="AH40" s="23">
        <f>IF(AN39="tak",
ROUNDDOWN(AP39/'ZAMIANA EDO NA EDO'!$AP$29,0),
AH39)</f>
        <v>294</v>
      </c>
      <c r="AI40" s="24">
        <f>IF(AN39="tak",
AH40*'ZAMIANA EDO NA EDO'!$AP$29,
AI39)</f>
        <v>29400</v>
      </c>
      <c r="AJ40" s="24">
        <f t="shared" si="37"/>
        <v>29400</v>
      </c>
      <c r="AK40" s="24">
        <f t="shared" si="38"/>
        <v>29400</v>
      </c>
      <c r="AL40" s="25">
        <f t="shared" si="24"/>
        <v>6.8000000000000005E-2</v>
      </c>
      <c r="AM40" s="24">
        <f t="shared" si="25"/>
        <v>30899.399999999998</v>
      </c>
      <c r="AN40" s="24" t="str">
        <f t="shared" si="39"/>
        <v>nie</v>
      </c>
      <c r="AO40" s="24">
        <f t="shared" si="26"/>
        <v>588</v>
      </c>
      <c r="AP40" s="24">
        <f t="shared" si="27"/>
        <v>30138.233999999997</v>
      </c>
      <c r="AQ40" s="24">
        <f t="shared" si="28"/>
        <v>0</v>
      </c>
      <c r="AR40" s="25">
        <f t="shared" si="40"/>
        <v>0.04</v>
      </c>
      <c r="AS40" s="24">
        <f t="shared" si="29"/>
        <v>63.66422675956462</v>
      </c>
      <c r="AT40" s="24">
        <f t="shared" si="41"/>
        <v>30201.89822675956</v>
      </c>
      <c r="BW40" s="5"/>
    </row>
    <row r="41" spans="1:76">
      <c r="A41" s="181"/>
      <c r="B41" s="46">
        <f t="shared" si="11"/>
        <v>10</v>
      </c>
      <c r="C41" s="24">
        <f t="shared" si="12"/>
        <v>25251.03</v>
      </c>
      <c r="D41" s="24" t="str">
        <f t="shared" si="13"/>
        <v/>
      </c>
      <c r="E41" s="24"/>
      <c r="F41" s="24">
        <f t="shared" si="14"/>
        <v>25888.726663543821</v>
      </c>
      <c r="G41" s="24">
        <f t="shared" si="15"/>
        <v>29064</v>
      </c>
      <c r="I41" s="2"/>
      <c r="K41" s="3"/>
      <c r="L41" s="61">
        <f t="shared" si="42"/>
        <v>44927</v>
      </c>
      <c r="M41" s="62">
        <f t="shared" si="30"/>
        <v>44957</v>
      </c>
      <c r="N41" s="21">
        <f t="shared" si="31"/>
        <v>10</v>
      </c>
      <c r="O41" s="28"/>
      <c r="P41" s="23">
        <f t="shared" si="32"/>
        <v>252</v>
      </c>
      <c r="Q41" s="24">
        <f t="shared" si="33"/>
        <v>25200</v>
      </c>
      <c r="R41" s="24">
        <f t="shared" si="34"/>
        <v>25200</v>
      </c>
      <c r="S41" s="24">
        <f t="shared" si="35"/>
        <v>25200</v>
      </c>
      <c r="T41" s="28">
        <f t="shared" si="16"/>
        <v>2.7E-2</v>
      </c>
      <c r="U41" s="24">
        <f t="shared" si="17"/>
        <v>25767</v>
      </c>
      <c r="V41" s="24" t="str">
        <f t="shared" si="18"/>
        <v>nie</v>
      </c>
      <c r="W41" s="24">
        <f t="shared" si="19"/>
        <v>504</v>
      </c>
      <c r="X41" s="24">
        <f t="shared" si="20"/>
        <v>25251.03</v>
      </c>
      <c r="Y41" s="24">
        <f t="shared" si="21"/>
        <v>0</v>
      </c>
      <c r="Z41" s="25">
        <f t="shared" si="36"/>
        <v>0.04</v>
      </c>
      <c r="AA41" s="24">
        <f t="shared" si="22"/>
        <v>0</v>
      </c>
      <c r="AB41" s="24">
        <f t="shared" si="23"/>
        <v>25251.03</v>
      </c>
      <c r="AC41" s="1">
        <v>10</v>
      </c>
      <c r="AD41" s="61">
        <f t="shared" si="43"/>
        <v>45658</v>
      </c>
      <c r="AE41" s="62">
        <f t="shared" si="44"/>
        <v>45688</v>
      </c>
      <c r="AF41" s="59">
        <f t="shared" si="45"/>
        <v>34</v>
      </c>
      <c r="AG41" s="28"/>
      <c r="AH41" s="23">
        <f>IF(AN40="tak",
ROUNDDOWN(AP40/'ZAMIANA EDO NA EDO'!$AP$29,0),
AH40)</f>
        <v>294</v>
      </c>
      <c r="AI41" s="24">
        <f>IF(AN40="tak",
AH41*'ZAMIANA EDO NA EDO'!$AP$29,
AI40)</f>
        <v>29400</v>
      </c>
      <c r="AJ41" s="24">
        <f t="shared" si="37"/>
        <v>29400</v>
      </c>
      <c r="AK41" s="24">
        <f t="shared" si="38"/>
        <v>29400</v>
      </c>
      <c r="AL41" s="25">
        <f t="shared" si="24"/>
        <v>6.8000000000000005E-2</v>
      </c>
      <c r="AM41" s="24">
        <f t="shared" si="25"/>
        <v>31066</v>
      </c>
      <c r="AN41" s="24" t="str">
        <f t="shared" si="39"/>
        <v>nie</v>
      </c>
      <c r="AO41" s="24">
        <f t="shared" si="26"/>
        <v>588</v>
      </c>
      <c r="AP41" s="24">
        <f t="shared" si="27"/>
        <v>30273.18</v>
      </c>
      <c r="AQ41" s="24">
        <f t="shared" si="28"/>
        <v>0</v>
      </c>
      <c r="AR41" s="25">
        <f t="shared" si="40"/>
        <v>0.04</v>
      </c>
      <c r="AS41" s="24">
        <f t="shared" si="29"/>
        <v>63.836120171815438</v>
      </c>
      <c r="AT41" s="24">
        <f t="shared" si="41"/>
        <v>30337.016120171815</v>
      </c>
      <c r="BW41" s="5"/>
    </row>
    <row r="42" spans="1:76" ht="14.25" customHeight="1">
      <c r="A42" s="181"/>
      <c r="B42" s="46">
        <f t="shared" si="11"/>
        <v>11</v>
      </c>
      <c r="C42" s="24">
        <f t="shared" si="12"/>
        <v>25296.957000000002</v>
      </c>
      <c r="D42" s="24" t="str">
        <f t="shared" si="13"/>
        <v/>
      </c>
      <c r="E42" s="24"/>
      <c r="F42" s="24">
        <f t="shared" si="14"/>
        <v>25958.626225535387</v>
      </c>
      <c r="G42" s="24">
        <f t="shared" si="15"/>
        <v>29450.400000000001</v>
      </c>
      <c r="I42" s="2"/>
      <c r="K42" s="3"/>
      <c r="L42" s="61">
        <f t="shared" si="42"/>
        <v>44958</v>
      </c>
      <c r="M42" s="62">
        <f t="shared" si="30"/>
        <v>44985</v>
      </c>
      <c r="N42" s="21">
        <f t="shared" si="31"/>
        <v>11</v>
      </c>
      <c r="O42" s="28"/>
      <c r="P42" s="23">
        <f t="shared" si="32"/>
        <v>252</v>
      </c>
      <c r="Q42" s="24">
        <f t="shared" si="33"/>
        <v>25200</v>
      </c>
      <c r="R42" s="24">
        <f t="shared" si="34"/>
        <v>25200</v>
      </c>
      <c r="S42" s="24">
        <f t="shared" si="35"/>
        <v>25200</v>
      </c>
      <c r="T42" s="28">
        <f t="shared" si="16"/>
        <v>2.7E-2</v>
      </c>
      <c r="U42" s="24">
        <f t="shared" si="17"/>
        <v>25823.7</v>
      </c>
      <c r="V42" s="24" t="str">
        <f t="shared" si="18"/>
        <v>nie</v>
      </c>
      <c r="W42" s="24">
        <f t="shared" si="19"/>
        <v>504</v>
      </c>
      <c r="X42" s="24">
        <f t="shared" si="20"/>
        <v>25296.957000000002</v>
      </c>
      <c r="Y42" s="24">
        <f t="shared" si="21"/>
        <v>0</v>
      </c>
      <c r="Z42" s="25">
        <f t="shared" si="36"/>
        <v>0.04</v>
      </c>
      <c r="AA42" s="24">
        <f t="shared" si="22"/>
        <v>0</v>
      </c>
      <c r="AB42" s="24">
        <f t="shared" si="23"/>
        <v>25296.957000000002</v>
      </c>
      <c r="AC42" s="1">
        <v>11</v>
      </c>
      <c r="AD42" s="61">
        <f t="shared" si="43"/>
        <v>45689</v>
      </c>
      <c r="AE42" s="62">
        <f t="shared" si="44"/>
        <v>45716</v>
      </c>
      <c r="AF42" s="59">
        <f t="shared" si="45"/>
        <v>35</v>
      </c>
      <c r="AG42" s="28"/>
      <c r="AH42" s="23">
        <f>IF(AN41="tak",
ROUNDDOWN(AP41/'ZAMIANA EDO NA EDO'!$AP$29,0),
AH41)</f>
        <v>294</v>
      </c>
      <c r="AI42" s="24">
        <f>IF(AN41="tak",
AH42*'ZAMIANA EDO NA EDO'!$AP$29,
AI41)</f>
        <v>29400</v>
      </c>
      <c r="AJ42" s="24">
        <f t="shared" si="37"/>
        <v>29400</v>
      </c>
      <c r="AK42" s="24">
        <f t="shared" si="38"/>
        <v>29400</v>
      </c>
      <c r="AL42" s="25">
        <f t="shared" si="24"/>
        <v>6.8000000000000005E-2</v>
      </c>
      <c r="AM42" s="24">
        <f t="shared" si="25"/>
        <v>31232.600000000002</v>
      </c>
      <c r="AN42" s="24" t="str">
        <f t="shared" si="39"/>
        <v>nie</v>
      </c>
      <c r="AO42" s="24">
        <f t="shared" si="26"/>
        <v>588</v>
      </c>
      <c r="AP42" s="24">
        <f t="shared" si="27"/>
        <v>30408.126</v>
      </c>
      <c r="AQ42" s="24">
        <f t="shared" si="28"/>
        <v>0</v>
      </c>
      <c r="AR42" s="25">
        <f t="shared" si="40"/>
        <v>0.04</v>
      </c>
      <c r="AS42" s="24">
        <f t="shared" si="29"/>
        <v>64.008477696279328</v>
      </c>
      <c r="AT42" s="24">
        <f t="shared" si="41"/>
        <v>30472.13447769628</v>
      </c>
      <c r="BW42" s="5"/>
    </row>
    <row r="43" spans="1:76">
      <c r="A43" s="181"/>
      <c r="B43" s="46">
        <f t="shared" si="11"/>
        <v>12</v>
      </c>
      <c r="C43" s="24">
        <f t="shared" si="12"/>
        <v>25342.883999999998</v>
      </c>
      <c r="D43" s="24" t="str">
        <f t="shared" si="13"/>
        <v/>
      </c>
      <c r="E43" s="24"/>
      <c r="F43" s="24">
        <f t="shared" si="14"/>
        <v>26028.714516344331</v>
      </c>
      <c r="G43" s="24">
        <f t="shared" si="15"/>
        <v>29836.799999999999</v>
      </c>
      <c r="I43" s="2"/>
      <c r="K43" s="3"/>
      <c r="L43" s="61">
        <f t="shared" si="42"/>
        <v>44986</v>
      </c>
      <c r="M43" s="62">
        <f t="shared" si="30"/>
        <v>45016</v>
      </c>
      <c r="N43" s="21">
        <f t="shared" si="31"/>
        <v>12</v>
      </c>
      <c r="O43" s="28"/>
      <c r="P43" s="23">
        <f t="shared" si="32"/>
        <v>252</v>
      </c>
      <c r="Q43" s="24">
        <f t="shared" si="33"/>
        <v>25200</v>
      </c>
      <c r="R43" s="24">
        <f t="shared" si="34"/>
        <v>25200</v>
      </c>
      <c r="S43" s="24">
        <f t="shared" si="35"/>
        <v>25200</v>
      </c>
      <c r="T43" s="28">
        <f t="shared" si="16"/>
        <v>2.7E-2</v>
      </c>
      <c r="U43" s="24">
        <f t="shared" si="17"/>
        <v>25880.399999999998</v>
      </c>
      <c r="V43" s="24" t="str">
        <f t="shared" si="18"/>
        <v>nie</v>
      </c>
      <c r="W43" s="24">
        <f t="shared" si="19"/>
        <v>504</v>
      </c>
      <c r="X43" s="24">
        <f t="shared" si="20"/>
        <v>25342.883999999998</v>
      </c>
      <c r="Y43" s="24">
        <f>IF(AND(V43="tak",Q44&lt;&gt;""),
 X43-Q44,
0)</f>
        <v>0</v>
      </c>
      <c r="Z43" s="25">
        <f t="shared" si="36"/>
        <v>0.04</v>
      </c>
      <c r="AA43" s="24">
        <f t="shared" si="22"/>
        <v>0</v>
      </c>
      <c r="AB43" s="24">
        <f t="shared" si="23"/>
        <v>25342.883999999998</v>
      </c>
      <c r="AC43" s="1">
        <v>12</v>
      </c>
      <c r="AD43" s="63">
        <f t="shared" si="43"/>
        <v>45717</v>
      </c>
      <c r="AE43" s="63">
        <f t="shared" si="44"/>
        <v>45747</v>
      </c>
      <c r="AF43" s="64">
        <f t="shared" si="45"/>
        <v>36</v>
      </c>
      <c r="AG43" s="56"/>
      <c r="AH43" s="55">
        <f>IF(AN42="tak",
ROUNDDOWN(AP42/'ZAMIANA EDO NA EDO'!$AP$29,0),
AH42)</f>
        <v>294</v>
      </c>
      <c r="AI43" s="52">
        <f>IF(AN42="tak",
AH43*'ZAMIANA EDO NA EDO'!$AP$29,
AI42)</f>
        <v>29400</v>
      </c>
      <c r="AJ43" s="52">
        <f t="shared" si="37"/>
        <v>29400</v>
      </c>
      <c r="AK43" s="52">
        <f t="shared" si="38"/>
        <v>29400</v>
      </c>
      <c r="AL43" s="56">
        <f t="shared" si="24"/>
        <v>6.8000000000000005E-2</v>
      </c>
      <c r="AM43" s="52">
        <f t="shared" si="25"/>
        <v>31399.200000000001</v>
      </c>
      <c r="AN43" s="24" t="str">
        <f t="shared" si="39"/>
        <v>nie</v>
      </c>
      <c r="AO43" s="52">
        <f t="shared" si="26"/>
        <v>588</v>
      </c>
      <c r="AP43" s="52">
        <f t="shared" si="27"/>
        <v>30543.072</v>
      </c>
      <c r="AQ43" s="52">
        <f>IF(AND(AN43="tak",AI44&lt;&gt;""),
 AP43-AI44,
0)</f>
        <v>0</v>
      </c>
      <c r="AR43" s="56">
        <f t="shared" si="40"/>
        <v>0.04</v>
      </c>
      <c r="AS43" s="24">
        <f t="shared" si="29"/>
        <v>64.18130058605928</v>
      </c>
      <c r="AT43" s="52">
        <f t="shared" si="41"/>
        <v>30607.253300586061</v>
      </c>
      <c r="BJ43" s="5"/>
      <c r="BW43" s="5"/>
      <c r="BX43" s="5"/>
    </row>
    <row r="44" spans="1:76">
      <c r="A44" s="181"/>
      <c r="B44" s="46">
        <f t="shared" si="11"/>
        <v>13</v>
      </c>
      <c r="C44" s="24">
        <f t="shared" si="12"/>
        <v>25686.155155500001</v>
      </c>
      <c r="D44" s="24" t="str">
        <f t="shared" si="13"/>
        <v/>
      </c>
      <c r="E44" s="24"/>
      <c r="F44" s="24">
        <f t="shared" si="14"/>
        <v>26098.99204553846</v>
      </c>
      <c r="G44" s="27">
        <f t="shared" si="15"/>
        <v>29906.419199999997</v>
      </c>
      <c r="I44" s="2"/>
      <c r="K44" s="3"/>
      <c r="L44" s="61">
        <f t="shared" si="42"/>
        <v>45017</v>
      </c>
      <c r="M44" s="62">
        <f t="shared" si="30"/>
        <v>45046</v>
      </c>
      <c r="N44" s="26">
        <f t="shared" si="31"/>
        <v>13</v>
      </c>
      <c r="O44" s="28">
        <f>VLOOKUP(ROUNDUP($N44/12,0)-1,$Q$12:$AB$28,2,1)</f>
        <v>0.184</v>
      </c>
      <c r="P44" s="33">
        <f>IF(V43="tak",
ROUNDDOWN(X43/zamiana_EDO,0),
P43)</f>
        <v>252</v>
      </c>
      <c r="Q44" s="27">
        <f>IF(V43="tak",
P44*zamiana_EDO,
Q43)</f>
        <v>25200</v>
      </c>
      <c r="R44" s="27">
        <f>IF(V43="tak",
P44*100,
R43)</f>
        <v>25200</v>
      </c>
      <c r="S44" s="24">
        <f t="shared" si="35"/>
        <v>25880.399999999998</v>
      </c>
      <c r="T44" s="28">
        <f>IF(AND(MOD($N44,zapadalnosc_EDO)&lt;=12,MOD($N44,zapadalnosc_EDO)&lt;&gt;0),proc_I_okres_EDO,(marza_EDO+O44))</f>
        <v>0.19650000000000001</v>
      </c>
      <c r="U44" s="27">
        <f t="shared" si="17"/>
        <v>26304.19155</v>
      </c>
      <c r="V44" s="27" t="str">
        <f t="shared" si="18"/>
        <v>nie</v>
      </c>
      <c r="W44" s="27">
        <f t="shared" si="19"/>
        <v>504</v>
      </c>
      <c r="X44" s="27">
        <f t="shared" si="20"/>
        <v>25686.155155500001</v>
      </c>
      <c r="Y44" s="27">
        <f t="shared" si="21"/>
        <v>0</v>
      </c>
      <c r="Z44" s="28">
        <f t="shared" si="36"/>
        <v>0.04</v>
      </c>
      <c r="AA44" s="24">
        <f t="shared" si="22"/>
        <v>0</v>
      </c>
      <c r="AB44" s="27">
        <f>AA43*(1+Z44/12*(1-podatek_Belki))+X44</f>
        <v>25686.155155500001</v>
      </c>
      <c r="AC44" s="1">
        <v>13</v>
      </c>
      <c r="AD44" s="61">
        <f t="shared" si="43"/>
        <v>45748</v>
      </c>
      <c r="AE44" s="62">
        <f t="shared" si="44"/>
        <v>45777</v>
      </c>
      <c r="AF44" s="59">
        <f t="shared" si="45"/>
        <v>37</v>
      </c>
      <c r="AG44" s="28">
        <f>VLOOKUP(ROUNDUP($N44/12,0)-1,$Q$12:$AB$28,4,1)</f>
        <v>2.5000000000000001E-2</v>
      </c>
      <c r="AH44" s="23">
        <f>IF(AN43="tak",
ROUNDDOWN(AP43/'ZAMIANA EDO NA EDO'!$AP$29,0),
AH43)</f>
        <v>294</v>
      </c>
      <c r="AI44" s="24">
        <f>IF(AN43="tak",
AH44*'ZAMIANA EDO NA EDO'!$AP$29,
AI43)</f>
        <v>29400</v>
      </c>
      <c r="AJ44" s="27">
        <f>IF(AN43="tak",
AH44*100,
AJ43)</f>
        <v>29400</v>
      </c>
      <c r="AK44" s="27">
        <f t="shared" si="38"/>
        <v>31399.200000000001</v>
      </c>
      <c r="AL44" s="25">
        <f t="shared" ref="AL44:AL75" si="46">IF(AND(MOD($N44,zapadalnosc_ROD)&lt;=12,MOD($N44,zapadalnosc_ROD)&lt;&gt;0),proc_I_okres_ROD,(marza_ROD+AG44))</f>
        <v>0.04</v>
      </c>
      <c r="AM44" s="27">
        <f t="shared" si="25"/>
        <v>31503.864000000001</v>
      </c>
      <c r="AN44" s="24" t="str">
        <f t="shared" si="39"/>
        <v>nie</v>
      </c>
      <c r="AO44" s="27">
        <f t="shared" si="26"/>
        <v>588</v>
      </c>
      <c r="AP44" s="27">
        <f>AM44-AO44
-(AM44-AJ44-AO44)*podatek_Belki</f>
        <v>30627.849840000003</v>
      </c>
      <c r="AQ44" s="27">
        <f t="shared" si="28"/>
        <v>0</v>
      </c>
      <c r="AR44" s="28">
        <f t="shared" si="40"/>
        <v>0.04</v>
      </c>
      <c r="AS44" s="24">
        <f t="shared" si="29"/>
        <v>64.354590097641633</v>
      </c>
      <c r="AT44" s="27">
        <f>AS43*(1+AR44/12*(1-podatek_Belki))+AP44</f>
        <v>30692.204430097645</v>
      </c>
      <c r="BW44" s="5"/>
    </row>
    <row r="45" spans="1:76">
      <c r="A45" s="181"/>
      <c r="B45" s="46">
        <f t="shared" si="11"/>
        <v>14</v>
      </c>
      <c r="C45" s="24">
        <f t="shared" si="12"/>
        <v>26029.426310999999</v>
      </c>
      <c r="D45" s="24" t="str">
        <f>IFERROR(VLOOKUP(B45,$AF$30:$AT$211,15),"")</f>
        <v/>
      </c>
      <c r="E45" s="24"/>
      <c r="F45" s="24">
        <f t="shared" si="14"/>
        <v>26169.459324061412</v>
      </c>
      <c r="G45" s="24">
        <f t="shared" si="15"/>
        <v>29976.038399999998</v>
      </c>
      <c r="I45" s="2"/>
      <c r="K45" s="3"/>
      <c r="L45" s="61">
        <f t="shared" si="42"/>
        <v>45047</v>
      </c>
      <c r="M45" s="62">
        <f t="shared" si="30"/>
        <v>45077</v>
      </c>
      <c r="N45" s="21">
        <f t="shared" si="31"/>
        <v>14</v>
      </c>
      <c r="O45" s="28">
        <f t="shared" ref="O45:O108" si="47">VLOOKUP(ROUNDUP($N45/12,0)-1,$Q$12:$AB$28,2,1)</f>
        <v>0.184</v>
      </c>
      <c r="P45" s="23">
        <f t="shared" si="32"/>
        <v>252</v>
      </c>
      <c r="Q45" s="24">
        <f t="shared" si="33"/>
        <v>25200</v>
      </c>
      <c r="R45" s="24">
        <f t="shared" si="34"/>
        <v>25200</v>
      </c>
      <c r="S45" s="24">
        <f t="shared" si="35"/>
        <v>25880.399999999998</v>
      </c>
      <c r="T45" s="28">
        <f t="shared" si="16"/>
        <v>0.19650000000000001</v>
      </c>
      <c r="U45" s="24">
        <f t="shared" si="17"/>
        <v>26727.983099999998</v>
      </c>
      <c r="V45" s="24" t="str">
        <f t="shared" si="18"/>
        <v>nie</v>
      </c>
      <c r="W45" s="24">
        <f t="shared" si="19"/>
        <v>504</v>
      </c>
      <c r="X45" s="24">
        <f t="shared" si="20"/>
        <v>26029.426310999999</v>
      </c>
      <c r="Y45" s="24">
        <f t="shared" si="21"/>
        <v>0</v>
      </c>
      <c r="Z45" s="25">
        <f t="shared" si="36"/>
        <v>0.04</v>
      </c>
      <c r="AA45" s="24">
        <f t="shared" si="22"/>
        <v>0</v>
      </c>
      <c r="AB45" s="24">
        <f t="shared" si="23"/>
        <v>26029.426310999999</v>
      </c>
      <c r="AC45" s="1">
        <v>14</v>
      </c>
      <c r="AD45" s="61">
        <f t="shared" si="43"/>
        <v>45778</v>
      </c>
      <c r="AE45" s="62">
        <f t="shared" si="44"/>
        <v>45808</v>
      </c>
      <c r="AF45" s="59">
        <f t="shared" si="45"/>
        <v>38</v>
      </c>
      <c r="AG45" s="28">
        <f t="shared" ref="AG45:AG108" si="48">VLOOKUP(ROUNDUP($N45/12,0)-1,$Q$12:$AB$28,4,1)</f>
        <v>2.5000000000000001E-2</v>
      </c>
      <c r="AH45" s="23">
        <f>IF(AN44="tak",
ROUNDDOWN(AP44/'ZAMIANA EDO NA EDO'!$AP$29,0),
AH44)</f>
        <v>294</v>
      </c>
      <c r="AI45" s="24">
        <f>IF(AN44="tak",
AH45*'ZAMIANA EDO NA EDO'!$AP$29,
AI44)</f>
        <v>29400</v>
      </c>
      <c r="AJ45" s="24">
        <f t="shared" si="37"/>
        <v>29400</v>
      </c>
      <c r="AK45" s="24">
        <f t="shared" si="38"/>
        <v>31399.200000000001</v>
      </c>
      <c r="AL45" s="25">
        <f t="shared" si="46"/>
        <v>0.04</v>
      </c>
      <c r="AM45" s="24">
        <f t="shared" si="25"/>
        <v>31608.527999999998</v>
      </c>
      <c r="AN45" s="24" t="str">
        <f t="shared" si="39"/>
        <v>nie</v>
      </c>
      <c r="AO45" s="24">
        <f t="shared" si="26"/>
        <v>588</v>
      </c>
      <c r="AP45" s="24">
        <f t="shared" si="27"/>
        <v>30712.627679999998</v>
      </c>
      <c r="AQ45" s="24">
        <f t="shared" si="28"/>
        <v>0</v>
      </c>
      <c r="AR45" s="25">
        <f t="shared" si="40"/>
        <v>0.04</v>
      </c>
      <c r="AS45" s="24">
        <f t="shared" si="29"/>
        <v>64.528347490905261</v>
      </c>
      <c r="AT45" s="24">
        <f t="shared" si="41"/>
        <v>30777.156027490902</v>
      </c>
      <c r="BW45" s="5"/>
    </row>
    <row r="46" spans="1:76">
      <c r="A46" s="181"/>
      <c r="B46" s="46">
        <f t="shared" si="11"/>
        <v>15</v>
      </c>
      <c r="C46" s="24">
        <f t="shared" si="12"/>
        <v>26372.697466499998</v>
      </c>
      <c r="D46" s="24" t="str">
        <f t="shared" ref="D46:D109" si="49">IFERROR(VLOOKUP(B46,$AF$30:$AT$211,15),"")</f>
        <v/>
      </c>
      <c r="E46" s="24"/>
      <c r="F46" s="24">
        <f t="shared" si="14"/>
        <v>26240.116864236377</v>
      </c>
      <c r="G46" s="24">
        <f t="shared" si="15"/>
        <v>30045.657599999995</v>
      </c>
      <c r="I46" s="2"/>
      <c r="K46" s="3"/>
      <c r="L46" s="61">
        <f t="shared" si="42"/>
        <v>45078</v>
      </c>
      <c r="M46" s="62">
        <f t="shared" si="30"/>
        <v>45107</v>
      </c>
      <c r="N46" s="21">
        <f t="shared" si="31"/>
        <v>15</v>
      </c>
      <c r="O46" s="28">
        <f t="shared" si="47"/>
        <v>0.184</v>
      </c>
      <c r="P46" s="23">
        <f t="shared" si="32"/>
        <v>252</v>
      </c>
      <c r="Q46" s="24">
        <f t="shared" si="33"/>
        <v>25200</v>
      </c>
      <c r="R46" s="24">
        <f t="shared" si="34"/>
        <v>25200</v>
      </c>
      <c r="S46" s="24">
        <f t="shared" si="35"/>
        <v>25880.399999999998</v>
      </c>
      <c r="T46" s="28">
        <f t="shared" si="16"/>
        <v>0.19650000000000001</v>
      </c>
      <c r="U46" s="24">
        <f t="shared" si="17"/>
        <v>27151.774649999999</v>
      </c>
      <c r="V46" s="24" t="str">
        <f t="shared" si="18"/>
        <v>nie</v>
      </c>
      <c r="W46" s="24">
        <f t="shared" si="19"/>
        <v>504</v>
      </c>
      <c r="X46" s="24">
        <f t="shared" si="20"/>
        <v>26372.697466499998</v>
      </c>
      <c r="Y46" s="24">
        <f t="shared" si="21"/>
        <v>0</v>
      </c>
      <c r="Z46" s="25">
        <f t="shared" si="36"/>
        <v>0.04</v>
      </c>
      <c r="AA46" s="24">
        <f t="shared" si="22"/>
        <v>0</v>
      </c>
      <c r="AB46" s="24">
        <f t="shared" si="23"/>
        <v>26372.697466499998</v>
      </c>
      <c r="AC46" s="1">
        <v>15</v>
      </c>
      <c r="AD46" s="61">
        <f t="shared" si="43"/>
        <v>45809</v>
      </c>
      <c r="AE46" s="62">
        <f t="shared" si="44"/>
        <v>45838</v>
      </c>
      <c r="AF46" s="59">
        <f t="shared" si="45"/>
        <v>39</v>
      </c>
      <c r="AG46" s="28">
        <f t="shared" si="48"/>
        <v>2.5000000000000001E-2</v>
      </c>
      <c r="AH46" s="23">
        <f>IF(AN45="tak",
ROUNDDOWN(AP45/'ZAMIANA EDO NA EDO'!$AP$29,0),
AH45)</f>
        <v>294</v>
      </c>
      <c r="AI46" s="24">
        <f>IF(AN45="tak",
AH46*'ZAMIANA EDO NA EDO'!$AP$29,
AI45)</f>
        <v>29400</v>
      </c>
      <c r="AJ46" s="24">
        <f t="shared" si="37"/>
        <v>29400</v>
      </c>
      <c r="AK46" s="24">
        <f t="shared" si="38"/>
        <v>31399.200000000001</v>
      </c>
      <c r="AL46" s="25">
        <f t="shared" si="46"/>
        <v>0.04</v>
      </c>
      <c r="AM46" s="24">
        <f t="shared" si="25"/>
        <v>31713.192000000003</v>
      </c>
      <c r="AN46" s="24" t="str">
        <f t="shared" si="39"/>
        <v>nie</v>
      </c>
      <c r="AO46" s="24">
        <f t="shared" si="26"/>
        <v>588</v>
      </c>
      <c r="AP46" s="24">
        <f t="shared" si="27"/>
        <v>30797.405520000004</v>
      </c>
      <c r="AQ46" s="24">
        <f t="shared" si="28"/>
        <v>0</v>
      </c>
      <c r="AR46" s="25">
        <f t="shared" si="40"/>
        <v>0.04</v>
      </c>
      <c r="AS46" s="24">
        <f t="shared" si="29"/>
        <v>64.702574029130702</v>
      </c>
      <c r="AT46" s="24">
        <f t="shared" si="41"/>
        <v>30862.108094029136</v>
      </c>
      <c r="BW46" s="5"/>
    </row>
    <row r="47" spans="1:76">
      <c r="A47" s="181"/>
      <c r="B47" s="46">
        <f t="shared" si="11"/>
        <v>16</v>
      </c>
      <c r="C47" s="24">
        <f t="shared" si="12"/>
        <v>26715.968622</v>
      </c>
      <c r="D47" s="24" t="str">
        <f t="shared" si="49"/>
        <v/>
      </c>
      <c r="E47" s="24"/>
      <c r="F47" s="24">
        <f t="shared" si="14"/>
        <v>26310.965179769813</v>
      </c>
      <c r="G47" s="24">
        <f t="shared" si="15"/>
        <v>30115.276800000003</v>
      </c>
      <c r="I47" s="2"/>
      <c r="K47" s="3"/>
      <c r="L47" s="61">
        <f t="shared" si="42"/>
        <v>45108</v>
      </c>
      <c r="M47" s="62">
        <f t="shared" si="30"/>
        <v>45138</v>
      </c>
      <c r="N47" s="21">
        <f t="shared" si="31"/>
        <v>16</v>
      </c>
      <c r="O47" s="28">
        <f t="shared" si="47"/>
        <v>0.184</v>
      </c>
      <c r="P47" s="23">
        <f t="shared" si="32"/>
        <v>252</v>
      </c>
      <c r="Q47" s="24">
        <f t="shared" si="33"/>
        <v>25200</v>
      </c>
      <c r="R47" s="24">
        <f t="shared" si="34"/>
        <v>25200</v>
      </c>
      <c r="S47" s="24">
        <f t="shared" si="35"/>
        <v>25880.399999999998</v>
      </c>
      <c r="T47" s="28">
        <f t="shared" si="16"/>
        <v>0.19650000000000001</v>
      </c>
      <c r="U47" s="24">
        <f t="shared" si="17"/>
        <v>27575.566200000001</v>
      </c>
      <c r="V47" s="24" t="str">
        <f t="shared" si="18"/>
        <v>nie</v>
      </c>
      <c r="W47" s="24">
        <f t="shared" si="19"/>
        <v>504</v>
      </c>
      <c r="X47" s="24">
        <f t="shared" si="20"/>
        <v>26715.968622</v>
      </c>
      <c r="Y47" s="24">
        <f t="shared" si="21"/>
        <v>0</v>
      </c>
      <c r="Z47" s="25">
        <f t="shared" si="36"/>
        <v>0.04</v>
      </c>
      <c r="AA47" s="24">
        <f t="shared" si="22"/>
        <v>0</v>
      </c>
      <c r="AB47" s="24">
        <f t="shared" si="23"/>
        <v>26715.968622</v>
      </c>
      <c r="AC47" s="1">
        <v>16</v>
      </c>
      <c r="AD47" s="61">
        <f t="shared" si="43"/>
        <v>45839</v>
      </c>
      <c r="AE47" s="62">
        <f t="shared" si="44"/>
        <v>45869</v>
      </c>
      <c r="AF47" s="59">
        <f t="shared" si="45"/>
        <v>40</v>
      </c>
      <c r="AG47" s="28">
        <f t="shared" si="48"/>
        <v>2.5000000000000001E-2</v>
      </c>
      <c r="AH47" s="23">
        <f>IF(AN46="tak",
ROUNDDOWN(AP46/'ZAMIANA EDO NA EDO'!$AP$29,0),
AH46)</f>
        <v>294</v>
      </c>
      <c r="AI47" s="24">
        <f>IF(AN46="tak",
AH47*'ZAMIANA EDO NA EDO'!$AP$29,
AI46)</f>
        <v>29400</v>
      </c>
      <c r="AJ47" s="24">
        <f t="shared" si="37"/>
        <v>29400</v>
      </c>
      <c r="AK47" s="24">
        <f t="shared" si="38"/>
        <v>31399.200000000001</v>
      </c>
      <c r="AL47" s="25">
        <f t="shared" si="46"/>
        <v>0.04</v>
      </c>
      <c r="AM47" s="24">
        <f t="shared" si="25"/>
        <v>31817.856000000003</v>
      </c>
      <c r="AN47" s="24" t="str">
        <f t="shared" si="39"/>
        <v>nie</v>
      </c>
      <c r="AO47" s="24">
        <f t="shared" si="26"/>
        <v>588</v>
      </c>
      <c r="AP47" s="24">
        <f t="shared" si="27"/>
        <v>30882.183360000003</v>
      </c>
      <c r="AQ47" s="24">
        <f t="shared" si="28"/>
        <v>0</v>
      </c>
      <c r="AR47" s="25">
        <f t="shared" si="40"/>
        <v>0.04</v>
      </c>
      <c r="AS47" s="24">
        <f t="shared" si="29"/>
        <v>64.877270979009353</v>
      </c>
      <c r="AT47" s="24">
        <f t="shared" si="41"/>
        <v>30947.060630979013</v>
      </c>
      <c r="BW47" s="5"/>
    </row>
    <row r="48" spans="1:76">
      <c r="A48" s="181"/>
      <c r="B48" s="46">
        <f t="shared" si="11"/>
        <v>17</v>
      </c>
      <c r="C48" s="24">
        <f t="shared" si="12"/>
        <v>27059.239777499995</v>
      </c>
      <c r="D48" s="24" t="str">
        <f t="shared" si="49"/>
        <v/>
      </c>
      <c r="E48" s="24"/>
      <c r="F48" s="24">
        <f t="shared" si="14"/>
        <v>26382.004785755191</v>
      </c>
      <c r="G48" s="24">
        <f t="shared" si="15"/>
        <v>30184.896000000001</v>
      </c>
      <c r="I48" s="2"/>
      <c r="K48" s="3"/>
      <c r="L48" s="61">
        <f t="shared" si="42"/>
        <v>45139</v>
      </c>
      <c r="M48" s="62">
        <f t="shared" si="30"/>
        <v>45169</v>
      </c>
      <c r="N48" s="21">
        <f t="shared" si="31"/>
        <v>17</v>
      </c>
      <c r="O48" s="28">
        <f t="shared" si="47"/>
        <v>0.184</v>
      </c>
      <c r="P48" s="23">
        <f t="shared" si="32"/>
        <v>252</v>
      </c>
      <c r="Q48" s="24">
        <f t="shared" si="33"/>
        <v>25200</v>
      </c>
      <c r="R48" s="24">
        <f t="shared" si="34"/>
        <v>25200</v>
      </c>
      <c r="S48" s="24">
        <f t="shared" si="35"/>
        <v>25880.399999999998</v>
      </c>
      <c r="T48" s="28">
        <f t="shared" si="16"/>
        <v>0.19650000000000001</v>
      </c>
      <c r="U48" s="24">
        <f t="shared" si="17"/>
        <v>27999.357749999996</v>
      </c>
      <c r="V48" s="24" t="str">
        <f t="shared" si="18"/>
        <v>nie</v>
      </c>
      <c r="W48" s="24">
        <f t="shared" si="19"/>
        <v>504</v>
      </c>
      <c r="X48" s="24">
        <f t="shared" si="20"/>
        <v>27059.239777499995</v>
      </c>
      <c r="Y48" s="24">
        <f t="shared" si="21"/>
        <v>0</v>
      </c>
      <c r="Z48" s="25">
        <f t="shared" si="36"/>
        <v>0.04</v>
      </c>
      <c r="AA48" s="24">
        <f t="shared" si="22"/>
        <v>0</v>
      </c>
      <c r="AB48" s="24">
        <f t="shared" si="23"/>
        <v>27059.239777499995</v>
      </c>
      <c r="AC48" s="1">
        <v>17</v>
      </c>
      <c r="AD48" s="61">
        <f t="shared" si="43"/>
        <v>45870</v>
      </c>
      <c r="AE48" s="62">
        <f t="shared" si="44"/>
        <v>45900</v>
      </c>
      <c r="AF48" s="59">
        <f t="shared" si="45"/>
        <v>41</v>
      </c>
      <c r="AG48" s="28">
        <f t="shared" si="48"/>
        <v>2.5000000000000001E-2</v>
      </c>
      <c r="AH48" s="23">
        <f>IF(AN47="tak",
ROUNDDOWN(AP47/'ZAMIANA EDO NA EDO'!$AP$29,0),
AH47)</f>
        <v>294</v>
      </c>
      <c r="AI48" s="24">
        <f>IF(AN47="tak",
AH48*'ZAMIANA EDO NA EDO'!$AP$29,
AI47)</f>
        <v>29400</v>
      </c>
      <c r="AJ48" s="24">
        <f t="shared" si="37"/>
        <v>29400</v>
      </c>
      <c r="AK48" s="24">
        <f t="shared" si="38"/>
        <v>31399.200000000001</v>
      </c>
      <c r="AL48" s="25">
        <f t="shared" si="46"/>
        <v>0.04</v>
      </c>
      <c r="AM48" s="24">
        <f t="shared" si="25"/>
        <v>31922.52</v>
      </c>
      <c r="AN48" s="24" t="str">
        <f t="shared" si="39"/>
        <v>nie</v>
      </c>
      <c r="AO48" s="24">
        <f t="shared" si="26"/>
        <v>588</v>
      </c>
      <c r="AP48" s="24">
        <f t="shared" si="27"/>
        <v>30966.961200000002</v>
      </c>
      <c r="AQ48" s="24">
        <f t="shared" si="28"/>
        <v>0</v>
      </c>
      <c r="AR48" s="25">
        <f t="shared" si="40"/>
        <v>0.04</v>
      </c>
      <c r="AS48" s="24">
        <f t="shared" si="29"/>
        <v>65.052439610652669</v>
      </c>
      <c r="AT48" s="24">
        <f t="shared" si="41"/>
        <v>31032.013639610654</v>
      </c>
      <c r="BW48" s="5"/>
    </row>
    <row r="49" spans="1:78" ht="13" customHeight="1">
      <c r="A49" s="181"/>
      <c r="B49" s="46">
        <f t="shared" si="11"/>
        <v>18</v>
      </c>
      <c r="C49" s="24">
        <f t="shared" si="12"/>
        <v>27402.510932999998</v>
      </c>
      <c r="D49" s="24" t="str">
        <f t="shared" si="49"/>
        <v/>
      </c>
      <c r="E49" s="24"/>
      <c r="F49" s="24">
        <f t="shared" si="14"/>
        <v>26453.236198676728</v>
      </c>
      <c r="G49" s="24">
        <f t="shared" si="15"/>
        <v>30254.515199999998</v>
      </c>
      <c r="I49" s="2"/>
      <c r="K49" s="3"/>
      <c r="L49" s="61">
        <f t="shared" si="42"/>
        <v>45170</v>
      </c>
      <c r="M49" s="62">
        <f t="shared" si="30"/>
        <v>45199</v>
      </c>
      <c r="N49" s="21">
        <f t="shared" si="31"/>
        <v>18</v>
      </c>
      <c r="O49" s="28">
        <f t="shared" si="47"/>
        <v>0.184</v>
      </c>
      <c r="P49" s="23">
        <f t="shared" si="32"/>
        <v>252</v>
      </c>
      <c r="Q49" s="24">
        <f t="shared" si="33"/>
        <v>25200</v>
      </c>
      <c r="R49" s="24">
        <f t="shared" si="34"/>
        <v>25200</v>
      </c>
      <c r="S49" s="24">
        <f t="shared" si="35"/>
        <v>25880.399999999998</v>
      </c>
      <c r="T49" s="28">
        <f t="shared" si="16"/>
        <v>0.19650000000000001</v>
      </c>
      <c r="U49" s="24">
        <f t="shared" si="17"/>
        <v>28423.149299999997</v>
      </c>
      <c r="V49" s="24" t="str">
        <f t="shared" si="18"/>
        <v>nie</v>
      </c>
      <c r="W49" s="24">
        <f t="shared" si="19"/>
        <v>504</v>
      </c>
      <c r="X49" s="24">
        <f t="shared" si="20"/>
        <v>27402.510932999998</v>
      </c>
      <c r="Y49" s="24">
        <f t="shared" si="21"/>
        <v>0</v>
      </c>
      <c r="Z49" s="25">
        <f t="shared" si="36"/>
        <v>0.04</v>
      </c>
      <c r="AA49" s="24">
        <f t="shared" si="22"/>
        <v>0</v>
      </c>
      <c r="AB49" s="24">
        <f t="shared" si="23"/>
        <v>27402.510932999998</v>
      </c>
      <c r="AC49" s="1">
        <v>18</v>
      </c>
      <c r="AD49" s="61">
        <f t="shared" si="43"/>
        <v>45901</v>
      </c>
      <c r="AE49" s="62">
        <f t="shared" si="44"/>
        <v>45930</v>
      </c>
      <c r="AF49" s="59">
        <f t="shared" si="45"/>
        <v>42</v>
      </c>
      <c r="AG49" s="28">
        <f t="shared" si="48"/>
        <v>2.5000000000000001E-2</v>
      </c>
      <c r="AH49" s="23">
        <f>IF(AN48="tak",
ROUNDDOWN(AP48/'ZAMIANA EDO NA EDO'!$AP$29,0),
AH48)</f>
        <v>294</v>
      </c>
      <c r="AI49" s="24">
        <f>IF(AN48="tak",
AH49*'ZAMIANA EDO NA EDO'!$AP$29,
AI48)</f>
        <v>29400</v>
      </c>
      <c r="AJ49" s="24">
        <f t="shared" si="37"/>
        <v>29400</v>
      </c>
      <c r="AK49" s="24">
        <f t="shared" si="38"/>
        <v>31399.200000000001</v>
      </c>
      <c r="AL49" s="25">
        <f t="shared" si="46"/>
        <v>0.04</v>
      </c>
      <c r="AM49" s="24">
        <f t="shared" si="25"/>
        <v>32027.184000000001</v>
      </c>
      <c r="AN49" s="24" t="str">
        <f t="shared" si="39"/>
        <v>nie</v>
      </c>
      <c r="AO49" s="24">
        <f t="shared" si="26"/>
        <v>588</v>
      </c>
      <c r="AP49" s="24">
        <f t="shared" si="27"/>
        <v>31051.73904</v>
      </c>
      <c r="AQ49" s="24">
        <f t="shared" si="28"/>
        <v>0</v>
      </c>
      <c r="AR49" s="25">
        <f t="shared" si="40"/>
        <v>0.04</v>
      </c>
      <c r="AS49" s="24">
        <f t="shared" si="29"/>
        <v>65.228081197601426</v>
      </c>
      <c r="AT49" s="24">
        <f t="shared" si="41"/>
        <v>31116.967121197602</v>
      </c>
      <c r="BW49" s="5"/>
    </row>
    <row r="50" spans="1:78">
      <c r="A50" s="181"/>
      <c r="B50" s="46">
        <f t="shared" si="11"/>
        <v>19</v>
      </c>
      <c r="C50" s="24">
        <f t="shared" si="12"/>
        <v>27745.782088499996</v>
      </c>
      <c r="D50" s="24" t="str">
        <f t="shared" si="49"/>
        <v/>
      </c>
      <c r="E50" s="24"/>
      <c r="F50" s="24">
        <f t="shared" si="14"/>
        <v>26524.659936413154</v>
      </c>
      <c r="G50" s="24">
        <f t="shared" si="15"/>
        <v>30324.134399999999</v>
      </c>
      <c r="I50" s="2"/>
      <c r="K50" s="3"/>
      <c r="L50" s="61">
        <f t="shared" si="42"/>
        <v>45200</v>
      </c>
      <c r="M50" s="62">
        <f t="shared" si="30"/>
        <v>45230</v>
      </c>
      <c r="N50" s="21">
        <f t="shared" si="31"/>
        <v>19</v>
      </c>
      <c r="O50" s="28">
        <f t="shared" si="47"/>
        <v>0.184</v>
      </c>
      <c r="P50" s="23">
        <f t="shared" si="32"/>
        <v>252</v>
      </c>
      <c r="Q50" s="24">
        <f t="shared" si="33"/>
        <v>25200</v>
      </c>
      <c r="R50" s="24">
        <f t="shared" si="34"/>
        <v>25200</v>
      </c>
      <c r="S50" s="24">
        <f t="shared" si="35"/>
        <v>25880.399999999998</v>
      </c>
      <c r="T50" s="28">
        <f t="shared" si="16"/>
        <v>0.19650000000000001</v>
      </c>
      <c r="U50" s="24">
        <f t="shared" si="17"/>
        <v>28846.940849999995</v>
      </c>
      <c r="V50" s="24" t="str">
        <f t="shared" si="18"/>
        <v>nie</v>
      </c>
      <c r="W50" s="24">
        <f t="shared" si="19"/>
        <v>504</v>
      </c>
      <c r="X50" s="24">
        <f t="shared" si="20"/>
        <v>27745.782088499996</v>
      </c>
      <c r="Y50" s="24">
        <f t="shared" si="21"/>
        <v>0</v>
      </c>
      <c r="Z50" s="25">
        <f t="shared" si="36"/>
        <v>0.04</v>
      </c>
      <c r="AA50" s="24">
        <f t="shared" si="22"/>
        <v>0</v>
      </c>
      <c r="AB50" s="24">
        <f t="shared" si="23"/>
        <v>27745.782088499996</v>
      </c>
      <c r="AC50" s="1">
        <v>19</v>
      </c>
      <c r="AD50" s="61">
        <f t="shared" si="43"/>
        <v>45931</v>
      </c>
      <c r="AE50" s="62">
        <f t="shared" si="44"/>
        <v>45961</v>
      </c>
      <c r="AF50" s="59">
        <f t="shared" si="45"/>
        <v>43</v>
      </c>
      <c r="AG50" s="28">
        <f t="shared" si="48"/>
        <v>2.5000000000000001E-2</v>
      </c>
      <c r="AH50" s="23">
        <f>IF(AN49="tak",
ROUNDDOWN(AP49/'ZAMIANA EDO NA EDO'!$AP$29,0),
AH49)</f>
        <v>294</v>
      </c>
      <c r="AI50" s="24">
        <f>IF(AN49="tak",
AH50*'ZAMIANA EDO NA EDO'!$AP$29,
AI49)</f>
        <v>29400</v>
      </c>
      <c r="AJ50" s="24">
        <f t="shared" si="37"/>
        <v>29400</v>
      </c>
      <c r="AK50" s="24">
        <f t="shared" si="38"/>
        <v>31399.200000000001</v>
      </c>
      <c r="AL50" s="25">
        <f t="shared" si="46"/>
        <v>0.04</v>
      </c>
      <c r="AM50" s="24">
        <f t="shared" si="25"/>
        <v>32131.848000000005</v>
      </c>
      <c r="AN50" s="24" t="str">
        <f t="shared" si="39"/>
        <v>nie</v>
      </c>
      <c r="AO50" s="24">
        <f t="shared" si="26"/>
        <v>588</v>
      </c>
      <c r="AP50" s="24">
        <f t="shared" si="27"/>
        <v>31136.516880000003</v>
      </c>
      <c r="AQ50" s="24">
        <f t="shared" si="28"/>
        <v>0</v>
      </c>
      <c r="AR50" s="25">
        <f t="shared" si="40"/>
        <v>0.04</v>
      </c>
      <c r="AS50" s="24">
        <f t="shared" si="29"/>
        <v>65.404197016834942</v>
      </c>
      <c r="AT50" s="24">
        <f t="shared" si="41"/>
        <v>31201.921077016839</v>
      </c>
      <c r="BW50" s="5"/>
      <c r="BX50" s="5"/>
    </row>
    <row r="51" spans="1:78">
      <c r="A51" s="181"/>
      <c r="B51" s="46">
        <f t="shared" si="11"/>
        <v>20</v>
      </c>
      <c r="C51" s="24">
        <f t="shared" si="12"/>
        <v>28089.053243999999</v>
      </c>
      <c r="D51" s="24" t="str">
        <f t="shared" si="49"/>
        <v/>
      </c>
      <c r="E51" s="24"/>
      <c r="F51" s="24">
        <f t="shared" si="14"/>
        <v>26596.27651824147</v>
      </c>
      <c r="G51" s="24">
        <f t="shared" si="15"/>
        <v>30393.753599999996</v>
      </c>
      <c r="I51" s="2"/>
      <c r="K51" s="3"/>
      <c r="L51" s="61">
        <f t="shared" si="42"/>
        <v>45231</v>
      </c>
      <c r="M51" s="62">
        <f t="shared" si="30"/>
        <v>45260</v>
      </c>
      <c r="N51" s="21">
        <f t="shared" si="31"/>
        <v>20</v>
      </c>
      <c r="O51" s="28">
        <f t="shared" si="47"/>
        <v>0.184</v>
      </c>
      <c r="P51" s="23">
        <f t="shared" si="32"/>
        <v>252</v>
      </c>
      <c r="Q51" s="24">
        <f t="shared" si="33"/>
        <v>25200</v>
      </c>
      <c r="R51" s="24">
        <f t="shared" si="34"/>
        <v>25200</v>
      </c>
      <c r="S51" s="24">
        <f t="shared" si="35"/>
        <v>25880.399999999998</v>
      </c>
      <c r="T51" s="28">
        <f t="shared" si="16"/>
        <v>0.19650000000000001</v>
      </c>
      <c r="U51" s="24">
        <f t="shared" si="17"/>
        <v>29270.732399999997</v>
      </c>
      <c r="V51" s="24" t="str">
        <f t="shared" si="18"/>
        <v>nie</v>
      </c>
      <c r="W51" s="24">
        <f t="shared" si="19"/>
        <v>504</v>
      </c>
      <c r="X51" s="24">
        <f t="shared" si="20"/>
        <v>28089.053243999999</v>
      </c>
      <c r="Y51" s="24">
        <f t="shared" si="21"/>
        <v>0</v>
      </c>
      <c r="Z51" s="25">
        <f t="shared" si="36"/>
        <v>0.04</v>
      </c>
      <c r="AA51" s="24">
        <f t="shared" si="22"/>
        <v>0</v>
      </c>
      <c r="AB51" s="24">
        <f t="shared" si="23"/>
        <v>28089.053243999999</v>
      </c>
      <c r="AC51" s="1">
        <v>20</v>
      </c>
      <c r="AD51" s="61">
        <f t="shared" si="43"/>
        <v>45962</v>
      </c>
      <c r="AE51" s="62">
        <f t="shared" si="44"/>
        <v>45991</v>
      </c>
      <c r="AF51" s="59">
        <f t="shared" si="45"/>
        <v>44</v>
      </c>
      <c r="AG51" s="28">
        <f t="shared" si="48"/>
        <v>2.5000000000000001E-2</v>
      </c>
      <c r="AH51" s="23">
        <f>IF(AN50="tak",
ROUNDDOWN(AP50/'ZAMIANA EDO NA EDO'!$AP$29,0),
AH50)</f>
        <v>294</v>
      </c>
      <c r="AI51" s="24">
        <f>IF(AN50="tak",
AH51*'ZAMIANA EDO NA EDO'!$AP$29,
AI50)</f>
        <v>29400</v>
      </c>
      <c r="AJ51" s="24">
        <f t="shared" si="37"/>
        <v>29400</v>
      </c>
      <c r="AK51" s="24">
        <f t="shared" si="38"/>
        <v>31399.200000000001</v>
      </c>
      <c r="AL51" s="25">
        <f t="shared" si="46"/>
        <v>0.04</v>
      </c>
      <c r="AM51" s="24">
        <f t="shared" si="25"/>
        <v>32236.511999999999</v>
      </c>
      <c r="AN51" s="24" t="str">
        <f t="shared" si="39"/>
        <v>nie</v>
      </c>
      <c r="AO51" s="24">
        <f t="shared" si="26"/>
        <v>588</v>
      </c>
      <c r="AP51" s="24">
        <f t="shared" si="27"/>
        <v>31221.294719999998</v>
      </c>
      <c r="AQ51" s="24">
        <f t="shared" si="28"/>
        <v>0</v>
      </c>
      <c r="AR51" s="25">
        <f t="shared" si="40"/>
        <v>0.04</v>
      </c>
      <c r="AS51" s="24">
        <f t="shared" si="29"/>
        <v>65.580788348780388</v>
      </c>
      <c r="AT51" s="24">
        <f t="shared" si="41"/>
        <v>31286.875508348778</v>
      </c>
      <c r="BW51" s="5"/>
    </row>
    <row r="52" spans="1:78">
      <c r="A52" s="181"/>
      <c r="B52" s="46">
        <f t="shared" si="11"/>
        <v>21</v>
      </c>
      <c r="C52" s="24">
        <f t="shared" si="12"/>
        <v>28432.324399499998</v>
      </c>
      <c r="D52" s="24" t="str">
        <f t="shared" si="49"/>
        <v/>
      </c>
      <c r="E52" s="24"/>
      <c r="F52" s="24">
        <f t="shared" si="14"/>
        <v>26668.086464840719</v>
      </c>
      <c r="G52" s="24">
        <f t="shared" si="15"/>
        <v>30463.372799999997</v>
      </c>
      <c r="I52" s="2"/>
      <c r="K52" s="3"/>
      <c r="L52" s="61">
        <f t="shared" si="42"/>
        <v>45261</v>
      </c>
      <c r="M52" s="62">
        <f t="shared" si="30"/>
        <v>45291</v>
      </c>
      <c r="N52" s="21">
        <f t="shared" si="31"/>
        <v>21</v>
      </c>
      <c r="O52" s="28">
        <f t="shared" si="47"/>
        <v>0.184</v>
      </c>
      <c r="P52" s="23">
        <f t="shared" si="32"/>
        <v>252</v>
      </c>
      <c r="Q52" s="24">
        <f t="shared" si="33"/>
        <v>25200</v>
      </c>
      <c r="R52" s="24">
        <f t="shared" si="34"/>
        <v>25200</v>
      </c>
      <c r="S52" s="24">
        <f t="shared" si="35"/>
        <v>25880.399999999998</v>
      </c>
      <c r="T52" s="28">
        <f t="shared" si="16"/>
        <v>0.19650000000000001</v>
      </c>
      <c r="U52" s="24">
        <f t="shared" si="17"/>
        <v>29694.523949999999</v>
      </c>
      <c r="V52" s="24" t="str">
        <f t="shared" si="18"/>
        <v>nie</v>
      </c>
      <c r="W52" s="24">
        <f t="shared" si="19"/>
        <v>504</v>
      </c>
      <c r="X52" s="24">
        <f t="shared" si="20"/>
        <v>28432.324399499998</v>
      </c>
      <c r="Y52" s="24">
        <f t="shared" si="21"/>
        <v>0</v>
      </c>
      <c r="Z52" s="25">
        <f t="shared" si="36"/>
        <v>0.04</v>
      </c>
      <c r="AA52" s="24">
        <f t="shared" si="22"/>
        <v>0</v>
      </c>
      <c r="AB52" s="24">
        <f t="shared" si="23"/>
        <v>28432.324399499998</v>
      </c>
      <c r="AC52" s="1">
        <v>21</v>
      </c>
      <c r="AD52" s="61">
        <f t="shared" si="43"/>
        <v>45992</v>
      </c>
      <c r="AE52" s="62">
        <f t="shared" si="44"/>
        <v>46022</v>
      </c>
      <c r="AF52" s="59">
        <f t="shared" si="45"/>
        <v>45</v>
      </c>
      <c r="AG52" s="28">
        <f t="shared" si="48"/>
        <v>2.5000000000000001E-2</v>
      </c>
      <c r="AH52" s="23">
        <f>IF(AN51="tak",
ROUNDDOWN(AP51/'ZAMIANA EDO NA EDO'!$AP$29,0),
AH51)</f>
        <v>294</v>
      </c>
      <c r="AI52" s="24">
        <f>IF(AN51="tak",
AH52*'ZAMIANA EDO NA EDO'!$AP$29,
AI51)</f>
        <v>29400</v>
      </c>
      <c r="AJ52" s="24">
        <f t="shared" si="37"/>
        <v>29400</v>
      </c>
      <c r="AK52" s="24">
        <f t="shared" si="38"/>
        <v>31399.200000000001</v>
      </c>
      <c r="AL52" s="25">
        <f t="shared" si="46"/>
        <v>0.04</v>
      </c>
      <c r="AM52" s="24">
        <f t="shared" si="25"/>
        <v>32341.176000000003</v>
      </c>
      <c r="AN52" s="24" t="str">
        <f t="shared" si="39"/>
        <v>nie</v>
      </c>
      <c r="AO52" s="24">
        <f t="shared" si="26"/>
        <v>588</v>
      </c>
      <c r="AP52" s="24">
        <f t="shared" si="27"/>
        <v>31306.072560000004</v>
      </c>
      <c r="AQ52" s="24">
        <f t="shared" si="28"/>
        <v>0</v>
      </c>
      <c r="AR52" s="25">
        <f t="shared" si="40"/>
        <v>0.04</v>
      </c>
      <c r="AS52" s="24">
        <f t="shared" si="29"/>
        <v>65.757856477322093</v>
      </c>
      <c r="AT52" s="24">
        <f t="shared" si="41"/>
        <v>31371.830416477325</v>
      </c>
      <c r="BW52" s="5"/>
    </row>
    <row r="53" spans="1:78">
      <c r="A53" s="181"/>
      <c r="B53" s="46">
        <f t="shared" si="11"/>
        <v>22</v>
      </c>
      <c r="C53" s="24">
        <f t="shared" si="12"/>
        <v>28775.595555</v>
      </c>
      <c r="D53" s="24" t="str">
        <f t="shared" si="49"/>
        <v/>
      </c>
      <c r="E53" s="24"/>
      <c r="F53" s="24">
        <f t="shared" si="14"/>
        <v>26740.090298295785</v>
      </c>
      <c r="G53" s="24">
        <f t="shared" si="15"/>
        <v>30532.992000000002</v>
      </c>
      <c r="I53" s="2"/>
      <c r="K53" s="3"/>
      <c r="L53" s="61">
        <f t="shared" si="42"/>
        <v>45292</v>
      </c>
      <c r="M53" s="62">
        <f t="shared" si="30"/>
        <v>45322</v>
      </c>
      <c r="N53" s="21">
        <f t="shared" si="31"/>
        <v>22</v>
      </c>
      <c r="O53" s="28">
        <f t="shared" si="47"/>
        <v>0.184</v>
      </c>
      <c r="P53" s="23">
        <f t="shared" si="32"/>
        <v>252</v>
      </c>
      <c r="Q53" s="24">
        <f t="shared" si="33"/>
        <v>25200</v>
      </c>
      <c r="R53" s="24">
        <f t="shared" si="34"/>
        <v>25200</v>
      </c>
      <c r="S53" s="24">
        <f t="shared" si="35"/>
        <v>25880.399999999998</v>
      </c>
      <c r="T53" s="28">
        <f t="shared" si="16"/>
        <v>0.19650000000000001</v>
      </c>
      <c r="U53" s="24">
        <f t="shared" si="17"/>
        <v>30118.315500000001</v>
      </c>
      <c r="V53" s="24" t="str">
        <f t="shared" si="18"/>
        <v>nie</v>
      </c>
      <c r="W53" s="24">
        <f t="shared" si="19"/>
        <v>504</v>
      </c>
      <c r="X53" s="24">
        <f t="shared" si="20"/>
        <v>28775.595555</v>
      </c>
      <c r="Y53" s="24">
        <f t="shared" si="21"/>
        <v>0</v>
      </c>
      <c r="Z53" s="25">
        <f t="shared" si="36"/>
        <v>0.04</v>
      </c>
      <c r="AA53" s="24">
        <f t="shared" si="22"/>
        <v>0</v>
      </c>
      <c r="AB53" s="24">
        <f t="shared" si="23"/>
        <v>28775.595555</v>
      </c>
      <c r="AC53" s="1">
        <v>22</v>
      </c>
      <c r="AD53" s="61">
        <f t="shared" si="43"/>
        <v>46023</v>
      </c>
      <c r="AE53" s="62">
        <f t="shared" si="44"/>
        <v>46053</v>
      </c>
      <c r="AF53" s="59">
        <f t="shared" si="45"/>
        <v>46</v>
      </c>
      <c r="AG53" s="28">
        <f t="shared" si="48"/>
        <v>2.5000000000000001E-2</v>
      </c>
      <c r="AH53" s="23">
        <f>IF(AN52="tak",
ROUNDDOWN(AP52/'ZAMIANA EDO NA EDO'!$AP$29,0),
AH52)</f>
        <v>294</v>
      </c>
      <c r="AI53" s="24">
        <f>IF(AN52="tak",
AH53*'ZAMIANA EDO NA EDO'!$AP$29,
AI52)</f>
        <v>29400</v>
      </c>
      <c r="AJ53" s="24">
        <f t="shared" si="37"/>
        <v>29400</v>
      </c>
      <c r="AK53" s="24">
        <f t="shared" si="38"/>
        <v>31399.200000000001</v>
      </c>
      <c r="AL53" s="25">
        <f t="shared" si="46"/>
        <v>0.04</v>
      </c>
      <c r="AM53" s="24">
        <f t="shared" si="25"/>
        <v>32445.840000000004</v>
      </c>
      <c r="AN53" s="24" t="str">
        <f t="shared" si="39"/>
        <v>nie</v>
      </c>
      <c r="AO53" s="24">
        <f t="shared" si="26"/>
        <v>588</v>
      </c>
      <c r="AP53" s="24">
        <f t="shared" si="27"/>
        <v>31390.850400000003</v>
      </c>
      <c r="AQ53" s="24">
        <f t="shared" si="28"/>
        <v>0</v>
      </c>
      <c r="AR53" s="25">
        <f t="shared" si="40"/>
        <v>0.04</v>
      </c>
      <c r="AS53" s="24">
        <f t="shared" si="29"/>
        <v>65.935402689810857</v>
      </c>
      <c r="AT53" s="24">
        <f t="shared" si="41"/>
        <v>31456.785802689814</v>
      </c>
      <c r="BW53" s="5"/>
    </row>
    <row r="54" spans="1:78" ht="14.25" customHeight="1">
      <c r="A54" s="181"/>
      <c r="B54" s="46">
        <f t="shared" si="11"/>
        <v>23</v>
      </c>
      <c r="C54" s="24">
        <f t="shared" si="12"/>
        <v>29118.866710499999</v>
      </c>
      <c r="D54" s="24" t="str">
        <f t="shared" si="49"/>
        <v/>
      </c>
      <c r="E54" s="24"/>
      <c r="F54" s="24">
        <f t="shared" si="14"/>
        <v>26812.288542101182</v>
      </c>
      <c r="G54" s="24">
        <f t="shared" si="15"/>
        <v>30602.611199999999</v>
      </c>
      <c r="I54" s="2"/>
      <c r="K54" s="3"/>
      <c r="L54" s="61">
        <f t="shared" si="42"/>
        <v>45323</v>
      </c>
      <c r="M54" s="62">
        <f t="shared" si="30"/>
        <v>45351</v>
      </c>
      <c r="N54" s="21">
        <f t="shared" si="31"/>
        <v>23</v>
      </c>
      <c r="O54" s="28">
        <f t="shared" si="47"/>
        <v>0.184</v>
      </c>
      <c r="P54" s="23">
        <f t="shared" si="32"/>
        <v>252</v>
      </c>
      <c r="Q54" s="24">
        <f t="shared" si="33"/>
        <v>25200</v>
      </c>
      <c r="R54" s="24">
        <f t="shared" si="34"/>
        <v>25200</v>
      </c>
      <c r="S54" s="24">
        <f t="shared" si="35"/>
        <v>25880.399999999998</v>
      </c>
      <c r="T54" s="28">
        <f t="shared" si="16"/>
        <v>0.19650000000000001</v>
      </c>
      <c r="U54" s="24">
        <f t="shared" si="17"/>
        <v>30542.107049999999</v>
      </c>
      <c r="V54" s="24" t="str">
        <f t="shared" si="18"/>
        <v>nie</v>
      </c>
      <c r="W54" s="24">
        <f t="shared" si="19"/>
        <v>504</v>
      </c>
      <c r="X54" s="24">
        <f t="shared" si="20"/>
        <v>29118.866710499999</v>
      </c>
      <c r="Y54" s="24">
        <f t="shared" si="21"/>
        <v>0</v>
      </c>
      <c r="Z54" s="25">
        <f t="shared" si="36"/>
        <v>0.04</v>
      </c>
      <c r="AA54" s="24">
        <f t="shared" si="22"/>
        <v>0</v>
      </c>
      <c r="AB54" s="24">
        <f t="shared" si="23"/>
        <v>29118.866710499999</v>
      </c>
      <c r="AC54" s="1">
        <v>23</v>
      </c>
      <c r="AD54" s="61">
        <f t="shared" si="43"/>
        <v>46054</v>
      </c>
      <c r="AE54" s="62">
        <f t="shared" si="44"/>
        <v>46081</v>
      </c>
      <c r="AF54" s="59">
        <f t="shared" si="45"/>
        <v>47</v>
      </c>
      <c r="AG54" s="28">
        <f t="shared" si="48"/>
        <v>2.5000000000000001E-2</v>
      </c>
      <c r="AH54" s="23">
        <f>IF(AN53="tak",
ROUNDDOWN(AP53/'ZAMIANA EDO NA EDO'!$AP$29,0),
AH53)</f>
        <v>294</v>
      </c>
      <c r="AI54" s="24">
        <f>IF(AN53="tak",
AH54*'ZAMIANA EDO NA EDO'!$AP$29,
AI53)</f>
        <v>29400</v>
      </c>
      <c r="AJ54" s="24">
        <f t="shared" si="37"/>
        <v>29400</v>
      </c>
      <c r="AK54" s="24">
        <f t="shared" si="38"/>
        <v>31399.200000000001</v>
      </c>
      <c r="AL54" s="25">
        <f t="shared" si="46"/>
        <v>0.04</v>
      </c>
      <c r="AM54" s="24">
        <f t="shared" si="25"/>
        <v>32550.504000000001</v>
      </c>
      <c r="AN54" s="24" t="str">
        <f t="shared" si="39"/>
        <v>nie</v>
      </c>
      <c r="AO54" s="24">
        <f t="shared" si="26"/>
        <v>588</v>
      </c>
      <c r="AP54" s="24">
        <f t="shared" si="27"/>
        <v>31475.628240000002</v>
      </c>
      <c r="AQ54" s="24">
        <f t="shared" si="28"/>
        <v>0</v>
      </c>
      <c r="AR54" s="25">
        <f t="shared" si="40"/>
        <v>0.04</v>
      </c>
      <c r="AS54" s="24">
        <f t="shared" si="29"/>
        <v>66.113428277073339</v>
      </c>
      <c r="AT54" s="24">
        <f t="shared" si="41"/>
        <v>31541.741668277074</v>
      </c>
      <c r="BW54" s="5"/>
    </row>
    <row r="55" spans="1:78">
      <c r="A55" s="181"/>
      <c r="B55" s="46">
        <f t="shared" si="11"/>
        <v>24</v>
      </c>
      <c r="C55" s="24">
        <f t="shared" si="12"/>
        <v>29462.137865999994</v>
      </c>
      <c r="D55" s="24" t="str">
        <f t="shared" si="49"/>
        <v/>
      </c>
      <c r="E55" s="24"/>
      <c r="F55" s="24">
        <f t="shared" si="14"/>
        <v>26884.681721164852</v>
      </c>
      <c r="G55" s="24">
        <f t="shared" si="15"/>
        <v>30672.2304</v>
      </c>
      <c r="I55" s="2"/>
      <c r="K55" s="3"/>
      <c r="L55" s="61">
        <f t="shared" si="42"/>
        <v>45352</v>
      </c>
      <c r="M55" s="62">
        <f t="shared" si="30"/>
        <v>45382</v>
      </c>
      <c r="N55" s="21">
        <f t="shared" si="31"/>
        <v>24</v>
      </c>
      <c r="O55" s="28">
        <f t="shared" si="47"/>
        <v>0.184</v>
      </c>
      <c r="P55" s="23">
        <f t="shared" si="32"/>
        <v>252</v>
      </c>
      <c r="Q55" s="24">
        <f t="shared" si="33"/>
        <v>25200</v>
      </c>
      <c r="R55" s="24">
        <f t="shared" si="34"/>
        <v>25200</v>
      </c>
      <c r="S55" s="24">
        <f t="shared" si="35"/>
        <v>25880.399999999998</v>
      </c>
      <c r="T55" s="28">
        <f t="shared" si="16"/>
        <v>0.19650000000000001</v>
      </c>
      <c r="U55" s="24">
        <f t="shared" si="17"/>
        <v>30965.898599999993</v>
      </c>
      <c r="V55" s="24" t="str">
        <f t="shared" si="18"/>
        <v>nie</v>
      </c>
      <c r="W55" s="24">
        <f t="shared" si="19"/>
        <v>504</v>
      </c>
      <c r="X55" s="24">
        <f t="shared" si="20"/>
        <v>29462.137865999994</v>
      </c>
      <c r="Y55" s="24">
        <f t="shared" si="21"/>
        <v>0</v>
      </c>
      <c r="Z55" s="25">
        <f t="shared" si="36"/>
        <v>0.04</v>
      </c>
      <c r="AA55" s="24">
        <f t="shared" si="22"/>
        <v>0</v>
      </c>
      <c r="AB55" s="24">
        <f t="shared" si="23"/>
        <v>29462.137865999994</v>
      </c>
      <c r="AC55" s="1">
        <v>24</v>
      </c>
      <c r="AD55" s="61">
        <f t="shared" si="43"/>
        <v>46082</v>
      </c>
      <c r="AE55" s="62">
        <f t="shared" si="44"/>
        <v>46112</v>
      </c>
      <c r="AF55" s="59">
        <f t="shared" si="45"/>
        <v>48</v>
      </c>
      <c r="AG55" s="28">
        <f t="shared" si="48"/>
        <v>2.5000000000000001E-2</v>
      </c>
      <c r="AH55" s="23">
        <f>IF(AN54="tak",
ROUNDDOWN(AP54/'ZAMIANA EDO NA EDO'!$AP$29,0),
AH54)</f>
        <v>294</v>
      </c>
      <c r="AI55" s="24">
        <f>IF(AN54="tak",
AH55*'ZAMIANA EDO NA EDO'!$AP$29,
AI54)</f>
        <v>29400</v>
      </c>
      <c r="AJ55" s="24">
        <f t="shared" si="37"/>
        <v>29400</v>
      </c>
      <c r="AK55" s="24">
        <f t="shared" si="38"/>
        <v>31399.200000000001</v>
      </c>
      <c r="AL55" s="25">
        <f t="shared" si="46"/>
        <v>0.04</v>
      </c>
      <c r="AM55" s="24">
        <f t="shared" si="25"/>
        <v>32655.168000000001</v>
      </c>
      <c r="AN55" s="24" t="str">
        <f t="shared" si="39"/>
        <v>nie</v>
      </c>
      <c r="AO55" s="24">
        <f t="shared" si="26"/>
        <v>588</v>
      </c>
      <c r="AP55" s="24">
        <f t="shared" si="27"/>
        <v>31560.406080000001</v>
      </c>
      <c r="AQ55" s="24">
        <f t="shared" si="28"/>
        <v>0</v>
      </c>
      <c r="AR55" s="25">
        <f t="shared" si="40"/>
        <v>0.04</v>
      </c>
      <c r="AS55" s="24">
        <f t="shared" si="29"/>
        <v>66.291934533421426</v>
      </c>
      <c r="AT55" s="24">
        <f t="shared" si="41"/>
        <v>31626.698014533424</v>
      </c>
      <c r="BW55" s="5"/>
    </row>
    <row r="56" spans="1:78">
      <c r="A56" s="181"/>
      <c r="B56" s="46">
        <f t="shared" si="11"/>
        <v>25</v>
      </c>
      <c r="C56" s="24">
        <f t="shared" si="12"/>
        <v>29546.790891297744</v>
      </c>
      <c r="D56" s="24">
        <f t="shared" si="49"/>
        <v>29462.305638238195</v>
      </c>
      <c r="E56" s="24"/>
      <c r="F56" s="24">
        <f t="shared" si="14"/>
        <v>26957.270361811996</v>
      </c>
      <c r="G56" s="24">
        <f t="shared" si="15"/>
        <v>30736.130880000004</v>
      </c>
      <c r="I56" s="2"/>
      <c r="K56" s="3"/>
      <c r="L56" s="61">
        <f t="shared" si="42"/>
        <v>45383</v>
      </c>
      <c r="M56" s="62">
        <f t="shared" si="30"/>
        <v>45412</v>
      </c>
      <c r="N56" s="21">
        <f t="shared" si="31"/>
        <v>25</v>
      </c>
      <c r="O56" s="28">
        <f t="shared" si="47"/>
        <v>2.8000000000000001E-2</v>
      </c>
      <c r="P56" s="23">
        <f t="shared" si="32"/>
        <v>252</v>
      </c>
      <c r="Q56" s="24">
        <f t="shared" si="33"/>
        <v>25200</v>
      </c>
      <c r="R56" s="24">
        <f t="shared" si="34"/>
        <v>25200</v>
      </c>
      <c r="S56" s="24">
        <f t="shared" si="35"/>
        <v>30965.898599999993</v>
      </c>
      <c r="T56" s="28">
        <f t="shared" si="16"/>
        <v>4.0500000000000001E-2</v>
      </c>
      <c r="U56" s="24">
        <f t="shared" si="17"/>
        <v>31070.408507774991</v>
      </c>
      <c r="V56" s="24" t="str">
        <f t="shared" si="18"/>
        <v>nie</v>
      </c>
      <c r="W56" s="24">
        <f t="shared" si="19"/>
        <v>504</v>
      </c>
      <c r="X56" s="24">
        <f t="shared" si="20"/>
        <v>29546.790891297744</v>
      </c>
      <c r="Y56" s="24">
        <f t="shared" si="21"/>
        <v>0</v>
      </c>
      <c r="Z56" s="25">
        <f t="shared" si="36"/>
        <v>0.04</v>
      </c>
      <c r="AA56" s="24">
        <f t="shared" si="22"/>
        <v>0</v>
      </c>
      <c r="AB56" s="24">
        <f t="shared" si="23"/>
        <v>29546.790891297744</v>
      </c>
      <c r="AC56" s="1">
        <v>25</v>
      </c>
      <c r="AD56" s="61">
        <f t="shared" si="43"/>
        <v>46113</v>
      </c>
      <c r="AE56" s="62">
        <f t="shared" si="44"/>
        <v>46142</v>
      </c>
      <c r="AF56" s="59">
        <f t="shared" si="45"/>
        <v>49</v>
      </c>
      <c r="AG56" s="28">
        <f t="shared" si="48"/>
        <v>2.5000000000000001E-2</v>
      </c>
      <c r="AH56" s="23">
        <f>IF(AN55="tak",
ROUNDDOWN(AP55/'ZAMIANA EDO NA EDO'!$AP$29,0),
AH55)</f>
        <v>294</v>
      </c>
      <c r="AI56" s="24">
        <f>IF(AN55="tak",
AH56*'ZAMIANA EDO NA EDO'!$AP$29,
AI55)</f>
        <v>29400</v>
      </c>
      <c r="AJ56" s="24">
        <f t="shared" si="37"/>
        <v>29400</v>
      </c>
      <c r="AK56" s="24">
        <f t="shared" si="38"/>
        <v>32655.168000000001</v>
      </c>
      <c r="AL56" s="25">
        <f t="shared" si="46"/>
        <v>0.04</v>
      </c>
      <c r="AM56" s="24">
        <f>AK56*(1+AL56*IF(MOD($N56,12)&lt;&gt;0,MOD($N56,12),12)/12)</f>
        <v>32764.018560000004</v>
      </c>
      <c r="AN56" s="24" t="str">
        <f t="shared" si="39"/>
        <v>nie</v>
      </c>
      <c r="AO56" s="24">
        <f t="shared" si="26"/>
        <v>588</v>
      </c>
      <c r="AP56" s="24">
        <f t="shared" si="27"/>
        <v>31648.575033600002</v>
      </c>
      <c r="AQ56" s="24">
        <f t="shared" si="28"/>
        <v>0</v>
      </c>
      <c r="AR56" s="25">
        <f t="shared" si="40"/>
        <v>0.04</v>
      </c>
      <c r="AS56" s="24">
        <f t="shared" si="29"/>
        <v>66.470922756661665</v>
      </c>
      <c r="AT56" s="24">
        <f t="shared" si="41"/>
        <v>31715.045956356662</v>
      </c>
      <c r="BW56" s="5"/>
    </row>
    <row r="57" spans="1:78">
      <c r="A57" s="181"/>
      <c r="B57" s="46">
        <f t="shared" si="11"/>
        <v>26</v>
      </c>
      <c r="C57" s="24">
        <f t="shared" si="12"/>
        <v>29631.443916595494</v>
      </c>
      <c r="D57" s="24">
        <f t="shared" si="49"/>
        <v>29462.473863461437</v>
      </c>
      <c r="E57" s="24"/>
      <c r="F57" s="24">
        <f t="shared" si="14"/>
        <v>27030.054991788886</v>
      </c>
      <c r="G57" s="24">
        <f t="shared" si="15"/>
        <v>30800.031360000001</v>
      </c>
      <c r="I57" s="2"/>
      <c r="K57" s="3"/>
      <c r="L57" s="61">
        <f t="shared" si="42"/>
        <v>45413</v>
      </c>
      <c r="M57" s="62">
        <f t="shared" si="30"/>
        <v>45443</v>
      </c>
      <c r="N57" s="21">
        <f t="shared" si="31"/>
        <v>26</v>
      </c>
      <c r="O57" s="28">
        <f t="shared" si="47"/>
        <v>2.8000000000000001E-2</v>
      </c>
      <c r="P57" s="23">
        <f t="shared" si="32"/>
        <v>252</v>
      </c>
      <c r="Q57" s="24">
        <f t="shared" si="33"/>
        <v>25200</v>
      </c>
      <c r="R57" s="24">
        <f t="shared" si="34"/>
        <v>25200</v>
      </c>
      <c r="S57" s="24">
        <f t="shared" si="35"/>
        <v>30965.898599999993</v>
      </c>
      <c r="T57" s="28">
        <f t="shared" si="16"/>
        <v>4.0500000000000001E-2</v>
      </c>
      <c r="U57" s="24">
        <f t="shared" si="17"/>
        <v>31174.918415549993</v>
      </c>
      <c r="V57" s="24" t="str">
        <f t="shared" si="18"/>
        <v>nie</v>
      </c>
      <c r="W57" s="24">
        <f t="shared" si="19"/>
        <v>504</v>
      </c>
      <c r="X57" s="24">
        <f t="shared" si="20"/>
        <v>29631.443916595494</v>
      </c>
      <c r="Y57" s="24">
        <f t="shared" si="21"/>
        <v>0</v>
      </c>
      <c r="Z57" s="25">
        <f t="shared" si="36"/>
        <v>0.04</v>
      </c>
      <c r="AA57" s="24">
        <f t="shared" si="22"/>
        <v>0</v>
      </c>
      <c r="AB57" s="24">
        <f t="shared" si="23"/>
        <v>29631.443916595494</v>
      </c>
      <c r="AC57" s="1">
        <v>26</v>
      </c>
      <c r="AD57" s="61">
        <f t="shared" si="43"/>
        <v>46143</v>
      </c>
      <c r="AE57" s="62">
        <f t="shared" si="44"/>
        <v>46173</v>
      </c>
      <c r="AF57" s="59">
        <f t="shared" si="45"/>
        <v>50</v>
      </c>
      <c r="AG57" s="28">
        <f t="shared" si="48"/>
        <v>2.5000000000000001E-2</v>
      </c>
      <c r="AH57" s="23">
        <f>IF(AN56="tak",
ROUNDDOWN(AP56/'ZAMIANA EDO NA EDO'!$AP$29,0),
AH56)</f>
        <v>294</v>
      </c>
      <c r="AI57" s="24">
        <f>IF(AN56="tak",
AH57*'ZAMIANA EDO NA EDO'!$AP$29,
AI56)</f>
        <v>29400</v>
      </c>
      <c r="AJ57" s="24">
        <f t="shared" si="37"/>
        <v>29400</v>
      </c>
      <c r="AK57" s="24">
        <f t="shared" si="38"/>
        <v>32655.168000000001</v>
      </c>
      <c r="AL57" s="25">
        <f t="shared" si="46"/>
        <v>0.04</v>
      </c>
      <c r="AM57" s="24">
        <f t="shared" si="25"/>
        <v>32872.869119999996</v>
      </c>
      <c r="AN57" s="24" t="str">
        <f t="shared" si="39"/>
        <v>nie</v>
      </c>
      <c r="AO57" s="24">
        <f t="shared" si="26"/>
        <v>588</v>
      </c>
      <c r="AP57" s="24">
        <f t="shared" si="27"/>
        <v>31736.743987199996</v>
      </c>
      <c r="AQ57" s="24">
        <f t="shared" si="28"/>
        <v>0</v>
      </c>
      <c r="AR57" s="25">
        <f t="shared" si="40"/>
        <v>0.04</v>
      </c>
      <c r="AS57" s="24">
        <f t="shared" si="29"/>
        <v>66.650394248104647</v>
      </c>
      <c r="AT57" s="24">
        <f t="shared" si="41"/>
        <v>31803.394381448099</v>
      </c>
      <c r="BW57" s="5"/>
    </row>
    <row r="58" spans="1:78">
      <c r="A58" s="181"/>
      <c r="B58" s="46">
        <f t="shared" si="11"/>
        <v>27</v>
      </c>
      <c r="C58" s="24">
        <f t="shared" si="12"/>
        <v>29716.096941893244</v>
      </c>
      <c r="D58" s="24">
        <f t="shared" si="49"/>
        <v>29462.642542892783</v>
      </c>
      <c r="E58" s="24"/>
      <c r="F58" s="24">
        <f t="shared" si="14"/>
        <v>27103.036140266715</v>
      </c>
      <c r="G58" s="24">
        <f t="shared" si="15"/>
        <v>30863.931840000005</v>
      </c>
      <c r="I58" s="2"/>
      <c r="K58" s="3"/>
      <c r="L58" s="61">
        <f t="shared" si="42"/>
        <v>45444</v>
      </c>
      <c r="M58" s="62">
        <f t="shared" si="30"/>
        <v>45473</v>
      </c>
      <c r="N58" s="21">
        <f t="shared" si="31"/>
        <v>27</v>
      </c>
      <c r="O58" s="28">
        <f t="shared" si="47"/>
        <v>2.8000000000000001E-2</v>
      </c>
      <c r="P58" s="23">
        <f t="shared" si="32"/>
        <v>252</v>
      </c>
      <c r="Q58" s="24">
        <f t="shared" si="33"/>
        <v>25200</v>
      </c>
      <c r="R58" s="24">
        <f t="shared" si="34"/>
        <v>25200</v>
      </c>
      <c r="S58" s="24">
        <f t="shared" si="35"/>
        <v>30965.898599999993</v>
      </c>
      <c r="T58" s="28">
        <f t="shared" si="16"/>
        <v>4.0500000000000001E-2</v>
      </c>
      <c r="U58" s="24">
        <f t="shared" si="17"/>
        <v>31279.428323324992</v>
      </c>
      <c r="V58" s="24" t="str">
        <f t="shared" si="18"/>
        <v>nie</v>
      </c>
      <c r="W58" s="24">
        <f t="shared" si="19"/>
        <v>504</v>
      </c>
      <c r="X58" s="24">
        <f t="shared" si="20"/>
        <v>29716.096941893244</v>
      </c>
      <c r="Y58" s="24">
        <f t="shared" si="21"/>
        <v>0</v>
      </c>
      <c r="Z58" s="25">
        <f t="shared" si="36"/>
        <v>0.04</v>
      </c>
      <c r="AA58" s="24">
        <f t="shared" si="22"/>
        <v>0</v>
      </c>
      <c r="AB58" s="24">
        <f t="shared" si="23"/>
        <v>29716.096941893244</v>
      </c>
      <c r="AC58" s="1">
        <v>27</v>
      </c>
      <c r="AD58" s="61">
        <f t="shared" si="43"/>
        <v>46174</v>
      </c>
      <c r="AE58" s="62">
        <f t="shared" si="44"/>
        <v>46203</v>
      </c>
      <c r="AF58" s="59">
        <f t="shared" si="45"/>
        <v>51</v>
      </c>
      <c r="AG58" s="28">
        <f t="shared" si="48"/>
        <v>2.5000000000000001E-2</v>
      </c>
      <c r="AH58" s="23">
        <f>IF(AN57="tak",
ROUNDDOWN(AP57/'ZAMIANA EDO NA EDO'!$AP$29,0),
AH57)</f>
        <v>294</v>
      </c>
      <c r="AI58" s="24">
        <f>IF(AN57="tak",
AH58*'ZAMIANA EDO NA EDO'!$AP$29,
AI57)</f>
        <v>29400</v>
      </c>
      <c r="AJ58" s="24">
        <f t="shared" si="37"/>
        <v>29400</v>
      </c>
      <c r="AK58" s="24">
        <f t="shared" si="38"/>
        <v>32655.168000000001</v>
      </c>
      <c r="AL58" s="25">
        <f t="shared" si="46"/>
        <v>0.04</v>
      </c>
      <c r="AM58" s="24">
        <f t="shared" si="25"/>
        <v>32981.719680000002</v>
      </c>
      <c r="AN58" s="24" t="str">
        <f t="shared" si="39"/>
        <v>nie</v>
      </c>
      <c r="AO58" s="24">
        <f t="shared" si="26"/>
        <v>588</v>
      </c>
      <c r="AP58" s="24">
        <f t="shared" si="27"/>
        <v>31824.912940800001</v>
      </c>
      <c r="AQ58" s="24">
        <f t="shared" si="28"/>
        <v>0</v>
      </c>
      <c r="AR58" s="25">
        <f t="shared" si="40"/>
        <v>0.04</v>
      </c>
      <c r="AS58" s="24">
        <f t="shared" si="29"/>
        <v>66.830350312574524</v>
      </c>
      <c r="AT58" s="24">
        <f t="shared" si="41"/>
        <v>31891.743291112576</v>
      </c>
      <c r="BW58" s="5"/>
    </row>
    <row r="59" spans="1:78">
      <c r="A59" s="181"/>
      <c r="B59" s="46">
        <f t="shared" si="11"/>
        <v>28</v>
      </c>
      <c r="C59" s="24">
        <f t="shared" si="12"/>
        <v>29800.749967190994</v>
      </c>
      <c r="D59" s="24">
        <f t="shared" si="49"/>
        <v>29526.31567775859</v>
      </c>
      <c r="E59" s="24"/>
      <c r="F59" s="24">
        <f t="shared" si="14"/>
        <v>27176.214337845435</v>
      </c>
      <c r="G59" s="24">
        <f t="shared" si="15"/>
        <v>30927.832319999998</v>
      </c>
      <c r="I59" s="2"/>
      <c r="K59" s="3"/>
      <c r="L59" s="61">
        <f t="shared" si="42"/>
        <v>45474</v>
      </c>
      <c r="M59" s="62">
        <f t="shared" si="30"/>
        <v>45504</v>
      </c>
      <c r="N59" s="21">
        <f t="shared" si="31"/>
        <v>28</v>
      </c>
      <c r="O59" s="28">
        <f t="shared" si="47"/>
        <v>2.8000000000000001E-2</v>
      </c>
      <c r="P59" s="23">
        <f t="shared" si="32"/>
        <v>252</v>
      </c>
      <c r="Q59" s="24">
        <f t="shared" si="33"/>
        <v>25200</v>
      </c>
      <c r="R59" s="24">
        <f t="shared" si="34"/>
        <v>25200</v>
      </c>
      <c r="S59" s="24">
        <f t="shared" si="35"/>
        <v>30965.898599999993</v>
      </c>
      <c r="T59" s="28">
        <f t="shared" si="16"/>
        <v>4.0500000000000001E-2</v>
      </c>
      <c r="U59" s="24">
        <f t="shared" si="17"/>
        <v>31383.938231099994</v>
      </c>
      <c r="V59" s="24" t="str">
        <f t="shared" si="18"/>
        <v>nie</v>
      </c>
      <c r="W59" s="24">
        <f t="shared" si="19"/>
        <v>504</v>
      </c>
      <c r="X59" s="24">
        <f t="shared" si="20"/>
        <v>29800.749967190994</v>
      </c>
      <c r="Y59" s="24">
        <f t="shared" si="21"/>
        <v>0</v>
      </c>
      <c r="Z59" s="25">
        <f t="shared" si="36"/>
        <v>0.04</v>
      </c>
      <c r="AA59" s="24">
        <f t="shared" si="22"/>
        <v>0</v>
      </c>
      <c r="AB59" s="24">
        <f t="shared" si="23"/>
        <v>29800.749967190994</v>
      </c>
      <c r="AC59" s="1">
        <v>28</v>
      </c>
      <c r="AD59" s="61">
        <f t="shared" si="43"/>
        <v>46204</v>
      </c>
      <c r="AE59" s="62">
        <f t="shared" si="44"/>
        <v>46234</v>
      </c>
      <c r="AF59" s="59">
        <f t="shared" si="45"/>
        <v>52</v>
      </c>
      <c r="AG59" s="28">
        <f t="shared" si="48"/>
        <v>2.5000000000000001E-2</v>
      </c>
      <c r="AH59" s="23">
        <f>IF(AN58="tak",
ROUNDDOWN(AP58/'ZAMIANA EDO NA EDO'!$AP$29,0),
AH58)</f>
        <v>294</v>
      </c>
      <c r="AI59" s="24">
        <f>IF(AN58="tak",
AH59*'ZAMIANA EDO NA EDO'!$AP$29,
AI58)</f>
        <v>29400</v>
      </c>
      <c r="AJ59" s="24">
        <f t="shared" si="37"/>
        <v>29400</v>
      </c>
      <c r="AK59" s="24">
        <f t="shared" si="38"/>
        <v>32655.168000000001</v>
      </c>
      <c r="AL59" s="25">
        <f t="shared" si="46"/>
        <v>0.04</v>
      </c>
      <c r="AM59" s="24">
        <f t="shared" si="25"/>
        <v>33090.570240000001</v>
      </c>
      <c r="AN59" s="24" t="str">
        <f t="shared" si="39"/>
        <v>nie</v>
      </c>
      <c r="AO59" s="24">
        <f t="shared" si="26"/>
        <v>588</v>
      </c>
      <c r="AP59" s="24">
        <f t="shared" si="27"/>
        <v>31913.081894400002</v>
      </c>
      <c r="AQ59" s="24">
        <f t="shared" si="28"/>
        <v>0</v>
      </c>
      <c r="AR59" s="25">
        <f t="shared" si="40"/>
        <v>0.04</v>
      </c>
      <c r="AS59" s="24">
        <f t="shared" si="29"/>
        <v>67.010792258418476</v>
      </c>
      <c r="AT59" s="24">
        <f t="shared" si="41"/>
        <v>31980.09268665842</v>
      </c>
    </row>
    <row r="60" spans="1:78">
      <c r="A60" s="181"/>
      <c r="B60" s="46">
        <f t="shared" si="11"/>
        <v>29</v>
      </c>
      <c r="C60" s="24">
        <f t="shared" si="12"/>
        <v>29885.402992488744</v>
      </c>
      <c r="D60" s="24">
        <f t="shared" si="49"/>
        <v>29661.431269288543</v>
      </c>
      <c r="E60" s="24"/>
      <c r="F60" s="24">
        <f t="shared" si="14"/>
        <v>27249.590116557614</v>
      </c>
      <c r="G60" s="24">
        <f t="shared" si="15"/>
        <v>30991.732800000002</v>
      </c>
      <c r="I60" s="2"/>
      <c r="K60" s="3"/>
      <c r="L60" s="61">
        <f t="shared" si="42"/>
        <v>45505</v>
      </c>
      <c r="M60" s="62">
        <f t="shared" si="30"/>
        <v>45535</v>
      </c>
      <c r="N60" s="21">
        <f t="shared" si="31"/>
        <v>29</v>
      </c>
      <c r="O60" s="28">
        <f t="shared" si="47"/>
        <v>2.8000000000000001E-2</v>
      </c>
      <c r="P60" s="23">
        <f t="shared" si="32"/>
        <v>252</v>
      </c>
      <c r="Q60" s="24">
        <f t="shared" si="33"/>
        <v>25200</v>
      </c>
      <c r="R60" s="24">
        <f t="shared" si="34"/>
        <v>25200</v>
      </c>
      <c r="S60" s="24">
        <f t="shared" si="35"/>
        <v>30965.898599999993</v>
      </c>
      <c r="T60" s="28">
        <f t="shared" si="16"/>
        <v>4.0500000000000001E-2</v>
      </c>
      <c r="U60" s="24">
        <f t="shared" si="17"/>
        <v>31488.448138874992</v>
      </c>
      <c r="V60" s="24" t="str">
        <f t="shared" si="18"/>
        <v>nie</v>
      </c>
      <c r="W60" s="24">
        <f t="shared" si="19"/>
        <v>504</v>
      </c>
      <c r="X60" s="24">
        <f t="shared" si="20"/>
        <v>29885.402992488744</v>
      </c>
      <c r="Y60" s="24">
        <f t="shared" si="21"/>
        <v>0</v>
      </c>
      <c r="Z60" s="25">
        <f t="shared" si="36"/>
        <v>0.04</v>
      </c>
      <c r="AA60" s="24">
        <f t="shared" si="22"/>
        <v>0</v>
      </c>
      <c r="AB60" s="24">
        <f t="shared" si="23"/>
        <v>29885.402992488744</v>
      </c>
      <c r="AC60" s="1">
        <v>29</v>
      </c>
      <c r="AD60" s="61">
        <f t="shared" si="43"/>
        <v>46235</v>
      </c>
      <c r="AE60" s="62">
        <f t="shared" si="44"/>
        <v>46265</v>
      </c>
      <c r="AF60" s="59">
        <f t="shared" si="45"/>
        <v>53</v>
      </c>
      <c r="AG60" s="28">
        <f t="shared" si="48"/>
        <v>2.5000000000000001E-2</v>
      </c>
      <c r="AH60" s="23">
        <f>IF(AN59="tak",
ROUNDDOWN(AP59/'ZAMIANA EDO NA EDO'!$AP$29,0),
AH59)</f>
        <v>294</v>
      </c>
      <c r="AI60" s="24">
        <f>IF(AN59="tak",
AH60*'ZAMIANA EDO NA EDO'!$AP$29,
AI59)</f>
        <v>29400</v>
      </c>
      <c r="AJ60" s="24">
        <f t="shared" si="37"/>
        <v>29400</v>
      </c>
      <c r="AK60" s="24">
        <f t="shared" si="38"/>
        <v>32655.168000000001</v>
      </c>
      <c r="AL60" s="25">
        <f t="shared" si="46"/>
        <v>0.04</v>
      </c>
      <c r="AM60" s="24">
        <f t="shared" si="25"/>
        <v>33199.4208</v>
      </c>
      <c r="AN60" s="24" t="str">
        <f t="shared" si="39"/>
        <v>nie</v>
      </c>
      <c r="AO60" s="24">
        <f t="shared" si="26"/>
        <v>588</v>
      </c>
      <c r="AP60" s="24">
        <f t="shared" si="27"/>
        <v>32001.250848</v>
      </c>
      <c r="AQ60" s="24">
        <f t="shared" si="28"/>
        <v>0</v>
      </c>
      <c r="AR60" s="25">
        <f t="shared" si="40"/>
        <v>0.04</v>
      </c>
      <c r="AS60" s="24">
        <f t="shared" si="29"/>
        <v>67.191721397516204</v>
      </c>
      <c r="AT60" s="24">
        <f t="shared" si="41"/>
        <v>32068.442569397517</v>
      </c>
      <c r="BX60" s="5"/>
      <c r="BY60" s="5"/>
      <c r="BZ60" s="5"/>
    </row>
    <row r="61" spans="1:78">
      <c r="A61" s="181"/>
      <c r="B61" s="46">
        <f t="shared" si="11"/>
        <v>30</v>
      </c>
      <c r="C61" s="24">
        <f t="shared" si="12"/>
        <v>29970.056017786497</v>
      </c>
      <c r="D61" s="24">
        <f t="shared" si="49"/>
        <v>29796.54731871562</v>
      </c>
      <c r="E61" s="24"/>
      <c r="F61" s="24">
        <f t="shared" si="14"/>
        <v>27323.164009872318</v>
      </c>
      <c r="G61" s="24">
        <f t="shared" si="15"/>
        <v>31055.633279999998</v>
      </c>
      <c r="I61" s="2"/>
      <c r="K61" s="3"/>
      <c r="L61" s="61">
        <f t="shared" si="42"/>
        <v>45536</v>
      </c>
      <c r="M61" s="62">
        <f t="shared" si="30"/>
        <v>45565</v>
      </c>
      <c r="N61" s="21">
        <f t="shared" si="31"/>
        <v>30</v>
      </c>
      <c r="O61" s="28">
        <f t="shared" si="47"/>
        <v>2.8000000000000001E-2</v>
      </c>
      <c r="P61" s="23">
        <f t="shared" si="32"/>
        <v>252</v>
      </c>
      <c r="Q61" s="24">
        <f t="shared" si="33"/>
        <v>25200</v>
      </c>
      <c r="R61" s="24">
        <f t="shared" si="34"/>
        <v>25200</v>
      </c>
      <c r="S61" s="24">
        <f t="shared" si="35"/>
        <v>30965.898599999993</v>
      </c>
      <c r="T61" s="28">
        <f t="shared" si="16"/>
        <v>4.0500000000000001E-2</v>
      </c>
      <c r="U61" s="24">
        <f t="shared" si="17"/>
        <v>31592.958046649997</v>
      </c>
      <c r="V61" s="24" t="str">
        <f t="shared" si="18"/>
        <v>nie</v>
      </c>
      <c r="W61" s="24">
        <f t="shared" si="19"/>
        <v>504</v>
      </c>
      <c r="X61" s="24">
        <f t="shared" si="20"/>
        <v>29970.056017786497</v>
      </c>
      <c r="Y61" s="24">
        <f t="shared" si="21"/>
        <v>0</v>
      </c>
      <c r="Z61" s="25">
        <f t="shared" si="36"/>
        <v>0.04</v>
      </c>
      <c r="AA61" s="24">
        <f t="shared" si="22"/>
        <v>0</v>
      </c>
      <c r="AB61" s="24">
        <f t="shared" si="23"/>
        <v>29970.056017786497</v>
      </c>
      <c r="AC61" s="1">
        <v>30</v>
      </c>
      <c r="AD61" s="61">
        <f t="shared" si="43"/>
        <v>46266</v>
      </c>
      <c r="AE61" s="62">
        <f t="shared" si="44"/>
        <v>46295</v>
      </c>
      <c r="AF61" s="59">
        <f t="shared" si="45"/>
        <v>54</v>
      </c>
      <c r="AG61" s="28">
        <f t="shared" si="48"/>
        <v>2.5000000000000001E-2</v>
      </c>
      <c r="AH61" s="23">
        <f>IF(AN60="tak",
ROUNDDOWN(AP60/'ZAMIANA EDO NA EDO'!$AP$29,0),
AH60)</f>
        <v>294</v>
      </c>
      <c r="AI61" s="24">
        <f>IF(AN60="tak",
AH61*'ZAMIANA EDO NA EDO'!$AP$29,
AI60)</f>
        <v>29400</v>
      </c>
      <c r="AJ61" s="24">
        <f t="shared" si="37"/>
        <v>29400</v>
      </c>
      <c r="AK61" s="24">
        <f t="shared" si="38"/>
        <v>32655.168000000001</v>
      </c>
      <c r="AL61" s="25">
        <f t="shared" si="46"/>
        <v>0.04</v>
      </c>
      <c r="AM61" s="24">
        <f t="shared" si="25"/>
        <v>33308.271359999999</v>
      </c>
      <c r="AN61" s="24" t="str">
        <f t="shared" si="39"/>
        <v>nie</v>
      </c>
      <c r="AO61" s="24">
        <f t="shared" si="26"/>
        <v>588</v>
      </c>
      <c r="AP61" s="24">
        <f t="shared" si="27"/>
        <v>32089.419801599997</v>
      </c>
      <c r="AQ61" s="24">
        <f t="shared" si="28"/>
        <v>0</v>
      </c>
      <c r="AR61" s="25">
        <f t="shared" si="40"/>
        <v>0.04</v>
      </c>
      <c r="AS61" s="24">
        <f t="shared" si="29"/>
        <v>67.373139045289491</v>
      </c>
      <c r="AT61" s="24">
        <f t="shared" si="41"/>
        <v>32156.792940645286</v>
      </c>
    </row>
    <row r="62" spans="1:78">
      <c r="A62" s="181"/>
      <c r="B62" s="46">
        <f t="shared" si="11"/>
        <v>31</v>
      </c>
      <c r="C62" s="24">
        <f t="shared" si="12"/>
        <v>30054.709043084244</v>
      </c>
      <c r="D62" s="24">
        <f t="shared" si="49"/>
        <v>29931.663827276152</v>
      </c>
      <c r="E62" s="24"/>
      <c r="F62" s="24">
        <f t="shared" si="14"/>
        <v>27396.936552698971</v>
      </c>
      <c r="G62" s="24">
        <f t="shared" si="15"/>
        <v>31119.533760000002</v>
      </c>
      <c r="I62" s="2"/>
      <c r="K62" s="3"/>
      <c r="L62" s="61">
        <f t="shared" si="42"/>
        <v>45566</v>
      </c>
      <c r="M62" s="62">
        <f t="shared" si="30"/>
        <v>45596</v>
      </c>
      <c r="N62" s="21">
        <f t="shared" si="31"/>
        <v>31</v>
      </c>
      <c r="O62" s="28">
        <f t="shared" si="47"/>
        <v>2.8000000000000001E-2</v>
      </c>
      <c r="P62" s="23">
        <f t="shared" si="32"/>
        <v>252</v>
      </c>
      <c r="Q62" s="24">
        <f t="shared" si="33"/>
        <v>25200</v>
      </c>
      <c r="R62" s="24">
        <f t="shared" si="34"/>
        <v>25200</v>
      </c>
      <c r="S62" s="24">
        <f t="shared" si="35"/>
        <v>30965.898599999993</v>
      </c>
      <c r="T62" s="28">
        <f t="shared" si="16"/>
        <v>4.0500000000000001E-2</v>
      </c>
      <c r="U62" s="24">
        <f t="shared" si="17"/>
        <v>31697.467954424992</v>
      </c>
      <c r="V62" s="24" t="str">
        <f t="shared" si="18"/>
        <v>nie</v>
      </c>
      <c r="W62" s="24">
        <f t="shared" si="19"/>
        <v>504</v>
      </c>
      <c r="X62" s="24">
        <f t="shared" si="20"/>
        <v>30054.709043084244</v>
      </c>
      <c r="Y62" s="24">
        <f t="shared" si="21"/>
        <v>0</v>
      </c>
      <c r="Z62" s="25">
        <f t="shared" si="36"/>
        <v>0.04</v>
      </c>
      <c r="AA62" s="24">
        <f t="shared" si="22"/>
        <v>0</v>
      </c>
      <c r="AB62" s="24">
        <f t="shared" si="23"/>
        <v>30054.709043084244</v>
      </c>
      <c r="AC62" s="1">
        <v>31</v>
      </c>
      <c r="AD62" s="61">
        <f t="shared" si="43"/>
        <v>46296</v>
      </c>
      <c r="AE62" s="62">
        <f t="shared" si="44"/>
        <v>46326</v>
      </c>
      <c r="AF62" s="59">
        <f t="shared" si="45"/>
        <v>55</v>
      </c>
      <c r="AG62" s="28">
        <f t="shared" si="48"/>
        <v>2.5000000000000001E-2</v>
      </c>
      <c r="AH62" s="23">
        <f>IF(AN61="tak",
ROUNDDOWN(AP61/'ZAMIANA EDO NA EDO'!$AP$29,0),
AH61)</f>
        <v>294</v>
      </c>
      <c r="AI62" s="24">
        <f>IF(AN61="tak",
AH62*'ZAMIANA EDO NA EDO'!$AP$29,
AI61)</f>
        <v>29400</v>
      </c>
      <c r="AJ62" s="24">
        <f t="shared" si="37"/>
        <v>29400</v>
      </c>
      <c r="AK62" s="24">
        <f t="shared" si="38"/>
        <v>32655.168000000001</v>
      </c>
      <c r="AL62" s="25">
        <f t="shared" si="46"/>
        <v>0.04</v>
      </c>
      <c r="AM62" s="24">
        <f t="shared" si="25"/>
        <v>33417.121920000005</v>
      </c>
      <c r="AN62" s="24" t="str">
        <f t="shared" si="39"/>
        <v>nie</v>
      </c>
      <c r="AO62" s="24">
        <f t="shared" si="26"/>
        <v>588</v>
      </c>
      <c r="AP62" s="24">
        <f t="shared" si="27"/>
        <v>32177.588755200006</v>
      </c>
      <c r="AQ62" s="24">
        <f t="shared" si="28"/>
        <v>0</v>
      </c>
      <c r="AR62" s="25">
        <f t="shared" si="40"/>
        <v>0.04</v>
      </c>
      <c r="AS62" s="24">
        <f t="shared" si="29"/>
        <v>67.55504652071177</v>
      </c>
      <c r="AT62" s="24">
        <f t="shared" si="41"/>
        <v>32245.143801720718</v>
      </c>
    </row>
    <row r="63" spans="1:78">
      <c r="A63" s="181"/>
      <c r="B63" s="46">
        <f t="shared" si="11"/>
        <v>32</v>
      </c>
      <c r="C63" s="24">
        <f t="shared" si="12"/>
        <v>30139.362068381994</v>
      </c>
      <c r="D63" s="24">
        <f t="shared" si="49"/>
        <v>30066.780796209794</v>
      </c>
      <c r="E63" s="24"/>
      <c r="F63" s="24">
        <f t="shared" si="14"/>
        <v>27470.908281391257</v>
      </c>
      <c r="G63" s="24">
        <f t="shared" si="15"/>
        <v>31183.434239999999</v>
      </c>
      <c r="I63" s="2"/>
      <c r="K63" s="3"/>
      <c r="L63" s="61">
        <f t="shared" si="42"/>
        <v>45597</v>
      </c>
      <c r="M63" s="62">
        <f t="shared" si="30"/>
        <v>45626</v>
      </c>
      <c r="N63" s="21">
        <f t="shared" si="31"/>
        <v>32</v>
      </c>
      <c r="O63" s="28">
        <f t="shared" si="47"/>
        <v>2.8000000000000001E-2</v>
      </c>
      <c r="P63" s="23">
        <f t="shared" si="32"/>
        <v>252</v>
      </c>
      <c r="Q63" s="24">
        <f t="shared" si="33"/>
        <v>25200</v>
      </c>
      <c r="R63" s="24">
        <f t="shared" si="34"/>
        <v>25200</v>
      </c>
      <c r="S63" s="24">
        <f t="shared" si="35"/>
        <v>30965.898599999993</v>
      </c>
      <c r="T63" s="28">
        <f t="shared" si="16"/>
        <v>4.0500000000000001E-2</v>
      </c>
      <c r="U63" s="24">
        <f t="shared" si="17"/>
        <v>31801.97786219999</v>
      </c>
      <c r="V63" s="24" t="str">
        <f t="shared" si="18"/>
        <v>nie</v>
      </c>
      <c r="W63" s="24">
        <f t="shared" si="19"/>
        <v>504</v>
      </c>
      <c r="X63" s="24">
        <f t="shared" si="20"/>
        <v>30139.362068381994</v>
      </c>
      <c r="Y63" s="24">
        <f t="shared" si="21"/>
        <v>0</v>
      </c>
      <c r="Z63" s="25">
        <f t="shared" si="36"/>
        <v>0.04</v>
      </c>
      <c r="AA63" s="24">
        <f t="shared" si="22"/>
        <v>0</v>
      </c>
      <c r="AB63" s="24">
        <f t="shared" si="23"/>
        <v>30139.362068381994</v>
      </c>
      <c r="AC63" s="1">
        <v>32</v>
      </c>
      <c r="AD63" s="61">
        <f t="shared" si="43"/>
        <v>46327</v>
      </c>
      <c r="AE63" s="62">
        <f t="shared" si="44"/>
        <v>46356</v>
      </c>
      <c r="AF63" s="59">
        <f t="shared" si="45"/>
        <v>56</v>
      </c>
      <c r="AG63" s="28">
        <f t="shared" si="48"/>
        <v>2.5000000000000001E-2</v>
      </c>
      <c r="AH63" s="23">
        <f>IF(AN62="tak",
ROUNDDOWN(AP62/'ZAMIANA EDO NA EDO'!$AP$29,0),
AH62)</f>
        <v>294</v>
      </c>
      <c r="AI63" s="24">
        <f>IF(AN62="tak",
AH63*'ZAMIANA EDO NA EDO'!$AP$29,
AI62)</f>
        <v>29400</v>
      </c>
      <c r="AJ63" s="24">
        <f t="shared" si="37"/>
        <v>29400</v>
      </c>
      <c r="AK63" s="24">
        <f t="shared" si="38"/>
        <v>32655.168000000001</v>
      </c>
      <c r="AL63" s="25">
        <f t="shared" si="46"/>
        <v>0.04</v>
      </c>
      <c r="AM63" s="24">
        <f t="shared" si="25"/>
        <v>33525.972479999997</v>
      </c>
      <c r="AN63" s="24" t="str">
        <f t="shared" si="39"/>
        <v>nie</v>
      </c>
      <c r="AO63" s="24">
        <f t="shared" si="26"/>
        <v>588</v>
      </c>
      <c r="AP63" s="24">
        <f t="shared" si="27"/>
        <v>32265.757708799996</v>
      </c>
      <c r="AQ63" s="24">
        <f t="shared" si="28"/>
        <v>0</v>
      </c>
      <c r="AR63" s="25">
        <f t="shared" si="40"/>
        <v>0.04</v>
      </c>
      <c r="AS63" s="24">
        <f t="shared" si="29"/>
        <v>67.737445146317683</v>
      </c>
      <c r="AT63" s="24">
        <f t="shared" si="41"/>
        <v>32333.495153946315</v>
      </c>
    </row>
    <row r="64" spans="1:78">
      <c r="A64" s="181"/>
      <c r="B64" s="46">
        <f t="shared" ref="B64:B95" si="50">N64</f>
        <v>33</v>
      </c>
      <c r="C64" s="24">
        <f t="shared" ref="C64:C95" si="51">AB64</f>
        <v>30224.015093679747</v>
      </c>
      <c r="D64" s="24">
        <f t="shared" si="49"/>
        <v>30201.89822675956</v>
      </c>
      <c r="E64" s="24"/>
      <c r="F64" s="24">
        <f t="shared" ref="F64:F95" si="52">FV($V$14/12*(1-podatek_Belki),1,0,-F63,1)</f>
        <v>27545.079733751012</v>
      </c>
      <c r="G64" s="24">
        <f t="shared" ref="G64:G95" si="53">zakup_domyslny_wartosc*IFERROR((INDEX(scenariusz_I_inflacja_skumulowana,MATCH(ROUNDDOWN(N64/12,0),scenariusz_I_rok,0))+1),1)
*(1+MOD(N64,12)*INDEX(scenariusz_I_inflacja,MATCH(ROUNDUP(N64/12,0),scenariusz_I_rok,0))/12)</f>
        <v>31247.334720000003</v>
      </c>
      <c r="I64" s="2"/>
      <c r="K64" s="3"/>
      <c r="L64" s="61">
        <f t="shared" si="42"/>
        <v>45627</v>
      </c>
      <c r="M64" s="62">
        <f t="shared" si="30"/>
        <v>45657</v>
      </c>
      <c r="N64" s="21">
        <f t="shared" si="31"/>
        <v>33</v>
      </c>
      <c r="O64" s="28">
        <f t="shared" si="47"/>
        <v>2.8000000000000001E-2</v>
      </c>
      <c r="P64" s="23">
        <f t="shared" si="32"/>
        <v>252</v>
      </c>
      <c r="Q64" s="24">
        <f t="shared" si="33"/>
        <v>25200</v>
      </c>
      <c r="R64" s="24">
        <f t="shared" si="34"/>
        <v>25200</v>
      </c>
      <c r="S64" s="24">
        <f t="shared" si="35"/>
        <v>30965.898599999993</v>
      </c>
      <c r="T64" s="28">
        <f t="shared" ref="T64:T95" si="54">IF(AND(MOD($N64,zapadalnosc_EDO)&lt;=12,MOD($N64,zapadalnosc_EDO)&lt;&gt;0),proc_I_okres_EDO,(marza_EDO+O64))</f>
        <v>4.0500000000000001E-2</v>
      </c>
      <c r="U64" s="24">
        <f t="shared" ref="U64:U95" si="55">S64*(1+T64*IF(MOD($N64,12)&lt;&gt;0,MOD($N64,12),12)/12)</f>
        <v>31906.487769974996</v>
      </c>
      <c r="V64" s="24" t="str">
        <f t="shared" ref="V64:V95" si="56">IF(MOD($N64,zapadalnosc_EDO)=0,"tak","nie")</f>
        <v>nie</v>
      </c>
      <c r="W64" s="24">
        <f t="shared" ref="W64:W95" si="57">IF(AND(MOD($N64,zapadalnosc_EDO)&lt;zapadalnosc_EDO,MOD($N64,zapadalnosc_EDO)&lt;&gt;0),MIN(U64-R64,P64*koszt_wczesniejszy_wykup_EDO),0)</f>
        <v>504</v>
      </c>
      <c r="X64" s="24">
        <f t="shared" ref="X64:X95" si="58">U64-W64
-(U64-R64-W64)*podatek_Belki</f>
        <v>30224.015093679747</v>
      </c>
      <c r="Y64" s="24">
        <f t="shared" si="21"/>
        <v>0</v>
      </c>
      <c r="Z64" s="25">
        <f t="shared" si="36"/>
        <v>0.04</v>
      </c>
      <c r="AA64" s="24">
        <f t="shared" ref="AA64:AA95" si="59">AA63*(1+Z64/12*(1-podatek_Belki))+Y64</f>
        <v>0</v>
      </c>
      <c r="AB64" s="24">
        <f t="shared" ref="AB64:AB95" si="60">AA63*(1+Z64/12*(1-podatek_Belki))+X64</f>
        <v>30224.015093679747</v>
      </c>
      <c r="AC64" s="1">
        <v>33</v>
      </c>
      <c r="AD64" s="61">
        <f t="shared" si="43"/>
        <v>46357</v>
      </c>
      <c r="AE64" s="62">
        <f t="shared" si="44"/>
        <v>46387</v>
      </c>
      <c r="AF64" s="59">
        <f t="shared" si="45"/>
        <v>57</v>
      </c>
      <c r="AG64" s="28">
        <f t="shared" si="48"/>
        <v>2.5000000000000001E-2</v>
      </c>
      <c r="AH64" s="23">
        <f>IF(AN63="tak",
ROUNDDOWN(AP63/'ZAMIANA EDO NA EDO'!$AP$29,0),
AH63)</f>
        <v>294</v>
      </c>
      <c r="AI64" s="24">
        <f>IF(AN63="tak",
AH64*'ZAMIANA EDO NA EDO'!$AP$29,
AI63)</f>
        <v>29400</v>
      </c>
      <c r="AJ64" s="24">
        <f t="shared" si="37"/>
        <v>29400</v>
      </c>
      <c r="AK64" s="24">
        <f t="shared" si="38"/>
        <v>32655.168000000001</v>
      </c>
      <c r="AL64" s="25">
        <f t="shared" si="46"/>
        <v>0.04</v>
      </c>
      <c r="AM64" s="24">
        <f t="shared" ref="AM64:AM95" si="61">AK64*(1+AL64*IF(MOD($N64,12)&lt;&gt;0,MOD($N64,12),12)/12)</f>
        <v>33634.823040000003</v>
      </c>
      <c r="AN64" s="24" t="str">
        <f t="shared" ref="AN64:AN95" si="62">IF(MOD($AC64,zapadalnosc_ROD)=0,"tak","nie")</f>
        <v>nie</v>
      </c>
      <c r="AO64" s="24">
        <f t="shared" ref="AO64:AO95" si="63">IF(AND(MOD($N64,zapadalnosc_ROD)&lt;zapadalnosc_ROD,MOD($N64,zapadalnosc_ROD)&lt;&gt;0),MIN(AM64-AJ64,AH64*koszt_wczesniejszy_wykup_ROD),0)</f>
        <v>588</v>
      </c>
      <c r="AP64" s="24">
        <f t="shared" si="27"/>
        <v>32353.926662400001</v>
      </c>
      <c r="AQ64" s="24">
        <f t="shared" si="28"/>
        <v>0</v>
      </c>
      <c r="AR64" s="25">
        <f t="shared" si="40"/>
        <v>0.04</v>
      </c>
      <c r="AS64" s="24">
        <f t="shared" ref="AS64:AS95" si="64">AS63*(1+AR64/12*(1-podatek_Belki))+AQ64</f>
        <v>67.920336248212735</v>
      </c>
      <c r="AT64" s="24">
        <f t="shared" ref="AT64:AT95" si="65">AS63*(1+AR64/12*(1-podatek_Belki))+AP64</f>
        <v>32421.846998648212</v>
      </c>
    </row>
    <row r="65" spans="1:75">
      <c r="A65" s="181"/>
      <c r="B65" s="46">
        <f t="shared" si="50"/>
        <v>34</v>
      </c>
      <c r="C65" s="24">
        <f t="shared" si="51"/>
        <v>30308.668118977494</v>
      </c>
      <c r="D65" s="24">
        <f t="shared" si="49"/>
        <v>30337.016120171815</v>
      </c>
      <c r="E65" s="24"/>
      <c r="F65" s="24">
        <f t="shared" si="52"/>
        <v>27619.451449032138</v>
      </c>
      <c r="G65" s="24">
        <f t="shared" si="53"/>
        <v>31311.235199999999</v>
      </c>
      <c r="I65" s="2"/>
      <c r="K65" s="3"/>
      <c r="L65" s="61">
        <f t="shared" si="42"/>
        <v>45658</v>
      </c>
      <c r="M65" s="62">
        <f t="shared" si="30"/>
        <v>45688</v>
      </c>
      <c r="N65" s="21">
        <f t="shared" ref="N65:N96" si="66">N64+1</f>
        <v>34</v>
      </c>
      <c r="O65" s="28">
        <f t="shared" si="47"/>
        <v>2.8000000000000001E-2</v>
      </c>
      <c r="P65" s="23">
        <f t="shared" ref="P65:P96" si="67">IF(V64="tak",
ROUNDDOWN(X64/zamiana_EDO,0),
P64)</f>
        <v>252</v>
      </c>
      <c r="Q65" s="24">
        <f t="shared" ref="Q65:Q96" si="68">IF(V64="tak",
P65*zamiana_EDO,
Q64)</f>
        <v>25200</v>
      </c>
      <c r="R65" s="24">
        <f t="shared" si="34"/>
        <v>25200</v>
      </c>
      <c r="S65" s="24">
        <f t="shared" ref="S65:S96" si="69">IF(V64="tak",
 R65,
IF(MOD($N65,12)&lt;&gt;1,S64,U64))</f>
        <v>30965.898599999993</v>
      </c>
      <c r="T65" s="28">
        <f t="shared" si="54"/>
        <v>4.0500000000000001E-2</v>
      </c>
      <c r="U65" s="24">
        <f t="shared" si="55"/>
        <v>32010.997677749991</v>
      </c>
      <c r="V65" s="24" t="str">
        <f t="shared" si="56"/>
        <v>nie</v>
      </c>
      <c r="W65" s="24">
        <f t="shared" si="57"/>
        <v>504</v>
      </c>
      <c r="X65" s="24">
        <f t="shared" si="58"/>
        <v>30308.668118977494</v>
      </c>
      <c r="Y65" s="24">
        <f t="shared" si="21"/>
        <v>0</v>
      </c>
      <c r="Z65" s="25">
        <f t="shared" si="36"/>
        <v>0.04</v>
      </c>
      <c r="AA65" s="24">
        <f t="shared" si="59"/>
        <v>0</v>
      </c>
      <c r="AB65" s="24">
        <f t="shared" si="60"/>
        <v>30308.668118977494</v>
      </c>
      <c r="AC65" s="1">
        <v>34</v>
      </c>
      <c r="AD65" s="61">
        <f t="shared" si="43"/>
        <v>46388</v>
      </c>
      <c r="AE65" s="62">
        <f t="shared" si="44"/>
        <v>46418</v>
      </c>
      <c r="AF65" s="59">
        <f t="shared" si="45"/>
        <v>58</v>
      </c>
      <c r="AG65" s="28">
        <f t="shared" si="48"/>
        <v>2.5000000000000001E-2</v>
      </c>
      <c r="AH65" s="23">
        <f>IF(AN64="tak",
ROUNDDOWN(AP64/'ZAMIANA EDO NA EDO'!$AP$29,0),
AH64)</f>
        <v>294</v>
      </c>
      <c r="AI65" s="24">
        <f>IF(AN64="tak",
AH65*'ZAMIANA EDO NA EDO'!$AP$29,
AI64)</f>
        <v>29400</v>
      </c>
      <c r="AJ65" s="24">
        <f t="shared" si="37"/>
        <v>29400</v>
      </c>
      <c r="AK65" s="24">
        <f t="shared" ref="AK65:AK96" si="70">IF(AN64="tak",
 AJ65,
IF(MOD($N65,kapitalizacja_odsetek_mc_ROD)&lt;&gt;1,AK64,AM64))</f>
        <v>32655.168000000001</v>
      </c>
      <c r="AL65" s="25">
        <f t="shared" si="46"/>
        <v>0.04</v>
      </c>
      <c r="AM65" s="24">
        <f t="shared" si="61"/>
        <v>33743.673600000002</v>
      </c>
      <c r="AN65" s="24" t="str">
        <f t="shared" si="62"/>
        <v>nie</v>
      </c>
      <c r="AO65" s="24">
        <f t="shared" si="63"/>
        <v>588</v>
      </c>
      <c r="AP65" s="24">
        <f t="shared" si="27"/>
        <v>32442.095616000002</v>
      </c>
      <c r="AQ65" s="24">
        <f t="shared" si="28"/>
        <v>0</v>
      </c>
      <c r="AR65" s="25">
        <f t="shared" si="40"/>
        <v>0.04</v>
      </c>
      <c r="AS65" s="24">
        <f t="shared" si="64"/>
        <v>68.103721156082898</v>
      </c>
      <c r="AT65" s="24">
        <f t="shared" si="65"/>
        <v>32510.199337156086</v>
      </c>
    </row>
    <row r="66" spans="1:75" ht="14.25" customHeight="1">
      <c r="A66" s="181"/>
      <c r="B66" s="46">
        <f t="shared" si="50"/>
        <v>35</v>
      </c>
      <c r="C66" s="24">
        <f t="shared" si="51"/>
        <v>30393.321144275247</v>
      </c>
      <c r="D66" s="24">
        <f t="shared" si="49"/>
        <v>30472.13447769628</v>
      </c>
      <c r="E66" s="24"/>
      <c r="F66" s="24">
        <f t="shared" si="52"/>
        <v>27694.023967944522</v>
      </c>
      <c r="G66" s="24">
        <f t="shared" si="53"/>
        <v>31375.135680000003</v>
      </c>
      <c r="I66" s="2"/>
      <c r="K66" s="3"/>
      <c r="L66" s="61">
        <f t="shared" si="42"/>
        <v>45689</v>
      </c>
      <c r="M66" s="62">
        <f t="shared" si="30"/>
        <v>45716</v>
      </c>
      <c r="N66" s="21">
        <f t="shared" si="66"/>
        <v>35</v>
      </c>
      <c r="O66" s="28">
        <f t="shared" si="47"/>
        <v>2.8000000000000001E-2</v>
      </c>
      <c r="P66" s="23">
        <f t="shared" si="67"/>
        <v>252</v>
      </c>
      <c r="Q66" s="24">
        <f t="shared" si="68"/>
        <v>25200</v>
      </c>
      <c r="R66" s="24">
        <f t="shared" si="34"/>
        <v>25200</v>
      </c>
      <c r="S66" s="24">
        <f t="shared" si="69"/>
        <v>30965.898599999993</v>
      </c>
      <c r="T66" s="28">
        <f t="shared" si="54"/>
        <v>4.0500000000000001E-2</v>
      </c>
      <c r="U66" s="24">
        <f t="shared" si="55"/>
        <v>32115.507585524996</v>
      </c>
      <c r="V66" s="24" t="str">
        <f t="shared" si="56"/>
        <v>nie</v>
      </c>
      <c r="W66" s="24">
        <f t="shared" si="57"/>
        <v>504</v>
      </c>
      <c r="X66" s="24">
        <f t="shared" si="58"/>
        <v>30393.321144275247</v>
      </c>
      <c r="Y66" s="24">
        <f t="shared" si="21"/>
        <v>0</v>
      </c>
      <c r="Z66" s="25">
        <f t="shared" si="36"/>
        <v>0.04</v>
      </c>
      <c r="AA66" s="24">
        <f t="shared" si="59"/>
        <v>0</v>
      </c>
      <c r="AB66" s="24">
        <f t="shared" si="60"/>
        <v>30393.321144275247</v>
      </c>
      <c r="AC66" s="1">
        <v>35</v>
      </c>
      <c r="AD66" s="61">
        <f t="shared" si="43"/>
        <v>46419</v>
      </c>
      <c r="AE66" s="62">
        <f t="shared" si="44"/>
        <v>46446</v>
      </c>
      <c r="AF66" s="59">
        <f t="shared" si="45"/>
        <v>59</v>
      </c>
      <c r="AG66" s="28">
        <f t="shared" si="48"/>
        <v>2.5000000000000001E-2</v>
      </c>
      <c r="AH66" s="23">
        <f>IF(AN65="tak",
ROUNDDOWN(AP65/'ZAMIANA EDO NA EDO'!$AP$29,0),
AH65)</f>
        <v>294</v>
      </c>
      <c r="AI66" s="24">
        <f>IF(AN65="tak",
AH66*'ZAMIANA EDO NA EDO'!$AP$29,
AI65)</f>
        <v>29400</v>
      </c>
      <c r="AJ66" s="24">
        <f t="shared" si="37"/>
        <v>29400</v>
      </c>
      <c r="AK66" s="24">
        <f t="shared" si="70"/>
        <v>32655.168000000001</v>
      </c>
      <c r="AL66" s="25">
        <f t="shared" si="46"/>
        <v>0.04</v>
      </c>
      <c r="AM66" s="24">
        <f t="shared" si="61"/>
        <v>33852.524160000001</v>
      </c>
      <c r="AN66" s="24" t="str">
        <f t="shared" si="62"/>
        <v>nie</v>
      </c>
      <c r="AO66" s="24">
        <f t="shared" si="63"/>
        <v>588</v>
      </c>
      <c r="AP66" s="24">
        <f t="shared" si="27"/>
        <v>32530.2645696</v>
      </c>
      <c r="AQ66" s="24">
        <f t="shared" si="28"/>
        <v>0</v>
      </c>
      <c r="AR66" s="25">
        <f t="shared" si="40"/>
        <v>0.04</v>
      </c>
      <c r="AS66" s="24">
        <f t="shared" si="64"/>
        <v>68.287601203204318</v>
      </c>
      <c r="AT66" s="24">
        <f t="shared" si="65"/>
        <v>32598.552170803203</v>
      </c>
    </row>
    <row r="67" spans="1:75">
      <c r="A67" s="181"/>
      <c r="B67" s="46">
        <f t="shared" si="50"/>
        <v>36</v>
      </c>
      <c r="C67" s="24">
        <f t="shared" si="51"/>
        <v>30477.974169572994</v>
      </c>
      <c r="D67" s="24">
        <f t="shared" si="49"/>
        <v>30607.253300586061</v>
      </c>
      <c r="E67" s="24"/>
      <c r="F67" s="24">
        <f t="shared" si="52"/>
        <v>27768.797832657969</v>
      </c>
      <c r="G67" s="24">
        <f t="shared" si="53"/>
        <v>31439.03616</v>
      </c>
      <c r="I67" s="2"/>
      <c r="K67" s="3"/>
      <c r="L67" s="61">
        <f t="shared" si="42"/>
        <v>45717</v>
      </c>
      <c r="M67" s="62">
        <f t="shared" si="30"/>
        <v>45747</v>
      </c>
      <c r="N67" s="21">
        <f t="shared" si="66"/>
        <v>36</v>
      </c>
      <c r="O67" s="28">
        <f t="shared" si="47"/>
        <v>2.8000000000000001E-2</v>
      </c>
      <c r="P67" s="23">
        <f t="shared" si="67"/>
        <v>252</v>
      </c>
      <c r="Q67" s="24">
        <f t="shared" si="68"/>
        <v>25200</v>
      </c>
      <c r="R67" s="24">
        <f t="shared" si="34"/>
        <v>25200</v>
      </c>
      <c r="S67" s="24">
        <f t="shared" si="69"/>
        <v>30965.898599999993</v>
      </c>
      <c r="T67" s="28">
        <f t="shared" si="54"/>
        <v>4.0500000000000001E-2</v>
      </c>
      <c r="U67" s="24">
        <f t="shared" si="55"/>
        <v>32220.017493299991</v>
      </c>
      <c r="V67" s="24" t="str">
        <f t="shared" si="56"/>
        <v>nie</v>
      </c>
      <c r="W67" s="24">
        <f t="shared" si="57"/>
        <v>504</v>
      </c>
      <c r="X67" s="24">
        <f t="shared" si="58"/>
        <v>30477.974169572994</v>
      </c>
      <c r="Y67" s="24">
        <f t="shared" si="21"/>
        <v>0</v>
      </c>
      <c r="Z67" s="25">
        <f t="shared" si="36"/>
        <v>0.04</v>
      </c>
      <c r="AA67" s="24">
        <f t="shared" si="59"/>
        <v>0</v>
      </c>
      <c r="AB67" s="24">
        <f t="shared" si="60"/>
        <v>30477.974169572994</v>
      </c>
      <c r="AC67" s="1">
        <v>36</v>
      </c>
      <c r="AD67" s="61">
        <f t="shared" si="43"/>
        <v>46447</v>
      </c>
      <c r="AE67" s="62">
        <f t="shared" si="44"/>
        <v>46477</v>
      </c>
      <c r="AF67" s="59">
        <f t="shared" si="45"/>
        <v>60</v>
      </c>
      <c r="AG67" s="28">
        <f t="shared" si="48"/>
        <v>2.5000000000000001E-2</v>
      </c>
      <c r="AH67" s="23">
        <f>IF(AN66="tak",
ROUNDDOWN(AP66/'ZAMIANA EDO NA EDO'!$AP$29,0),
AH66)</f>
        <v>294</v>
      </c>
      <c r="AI67" s="24">
        <f>IF(AN66="tak",
AH67*'ZAMIANA EDO NA EDO'!$AP$29,
AI66)</f>
        <v>29400</v>
      </c>
      <c r="AJ67" s="24">
        <f t="shared" si="37"/>
        <v>29400</v>
      </c>
      <c r="AK67" s="24">
        <f t="shared" si="70"/>
        <v>32655.168000000001</v>
      </c>
      <c r="AL67" s="25">
        <f t="shared" si="46"/>
        <v>0.04</v>
      </c>
      <c r="AM67" s="24">
        <f t="shared" si="61"/>
        <v>33961.37472</v>
      </c>
      <c r="AN67" s="24" t="str">
        <f t="shared" si="62"/>
        <v>nie</v>
      </c>
      <c r="AO67" s="24">
        <f t="shared" si="63"/>
        <v>588</v>
      </c>
      <c r="AP67" s="24">
        <f t="shared" si="27"/>
        <v>32618.433523200001</v>
      </c>
      <c r="AQ67" s="24">
        <f t="shared" si="28"/>
        <v>0</v>
      </c>
      <c r="AR67" s="25">
        <f t="shared" si="40"/>
        <v>0.04</v>
      </c>
      <c r="AS67" s="24">
        <f t="shared" si="64"/>
        <v>68.471977726452963</v>
      </c>
      <c r="AT67" s="24">
        <f t="shared" si="65"/>
        <v>32686.905500926456</v>
      </c>
    </row>
    <row r="68" spans="1:75">
      <c r="A68" s="181"/>
      <c r="B68" s="46">
        <f t="shared" si="50"/>
        <v>37</v>
      </c>
      <c r="C68" s="24">
        <f t="shared" si="51"/>
        <v>30559.531088852909</v>
      </c>
      <c r="D68" s="24">
        <f t="shared" si="49"/>
        <v>30692.204430097645</v>
      </c>
      <c r="E68" s="24"/>
      <c r="F68" s="24">
        <f t="shared" si="52"/>
        <v>27843.773586806143</v>
      </c>
      <c r="G68" s="24">
        <f t="shared" si="53"/>
        <v>31504.534152000004</v>
      </c>
      <c r="I68" s="2"/>
      <c r="K68" s="3"/>
      <c r="L68" s="61">
        <f t="shared" si="42"/>
        <v>45748</v>
      </c>
      <c r="M68" s="62">
        <f t="shared" si="30"/>
        <v>45777</v>
      </c>
      <c r="N68" s="21">
        <f t="shared" si="66"/>
        <v>37</v>
      </c>
      <c r="O68" s="28">
        <f t="shared" si="47"/>
        <v>2.5000000000000001E-2</v>
      </c>
      <c r="P68" s="23">
        <f t="shared" si="67"/>
        <v>252</v>
      </c>
      <c r="Q68" s="24">
        <f t="shared" si="68"/>
        <v>25200</v>
      </c>
      <c r="R68" s="24">
        <f t="shared" si="34"/>
        <v>25200</v>
      </c>
      <c r="S68" s="24">
        <f t="shared" si="69"/>
        <v>32220.017493299991</v>
      </c>
      <c r="T68" s="28">
        <f t="shared" si="54"/>
        <v>3.7500000000000006E-2</v>
      </c>
      <c r="U68" s="24">
        <f t="shared" si="55"/>
        <v>32320.705047966556</v>
      </c>
      <c r="V68" s="24" t="str">
        <f t="shared" si="56"/>
        <v>nie</v>
      </c>
      <c r="W68" s="24">
        <f t="shared" si="57"/>
        <v>504</v>
      </c>
      <c r="X68" s="24">
        <f t="shared" si="58"/>
        <v>30559.531088852909</v>
      </c>
      <c r="Y68" s="24">
        <f t="shared" si="21"/>
        <v>0</v>
      </c>
      <c r="Z68" s="25">
        <f t="shared" si="36"/>
        <v>0.04</v>
      </c>
      <c r="AA68" s="24">
        <f t="shared" si="59"/>
        <v>0</v>
      </c>
      <c r="AB68" s="24">
        <f t="shared" si="60"/>
        <v>30559.531088852909</v>
      </c>
      <c r="AC68" s="1">
        <v>37</v>
      </c>
      <c r="AD68" s="61">
        <f t="shared" si="43"/>
        <v>46478</v>
      </c>
      <c r="AE68" s="62">
        <f t="shared" si="44"/>
        <v>46507</v>
      </c>
      <c r="AF68" s="59">
        <f t="shared" si="45"/>
        <v>61</v>
      </c>
      <c r="AG68" s="28">
        <f t="shared" si="48"/>
        <v>2.5000000000000001E-2</v>
      </c>
      <c r="AH68" s="23">
        <f>IF(AN67="tak",
ROUNDDOWN(AP67/'ZAMIANA EDO NA EDO'!$AP$29,0),
AH67)</f>
        <v>294</v>
      </c>
      <c r="AI68" s="24">
        <f>IF(AN67="tak",
AH68*'ZAMIANA EDO NA EDO'!$AP$29,
AI67)</f>
        <v>29400</v>
      </c>
      <c r="AJ68" s="24">
        <f t="shared" si="37"/>
        <v>29400</v>
      </c>
      <c r="AK68" s="24">
        <f t="shared" si="70"/>
        <v>33961.37472</v>
      </c>
      <c r="AL68" s="25">
        <f t="shared" si="46"/>
        <v>0.04</v>
      </c>
      <c r="AM68" s="24">
        <f t="shared" si="61"/>
        <v>34074.579302400001</v>
      </c>
      <c r="AN68" s="24" t="str">
        <f t="shared" si="62"/>
        <v>nie</v>
      </c>
      <c r="AO68" s="24">
        <f t="shared" si="63"/>
        <v>588</v>
      </c>
      <c r="AP68" s="24">
        <f t="shared" si="27"/>
        <v>32710.129234944001</v>
      </c>
      <c r="AQ68" s="24">
        <f t="shared" si="28"/>
        <v>0</v>
      </c>
      <c r="AR68" s="25">
        <f t="shared" si="40"/>
        <v>0.04</v>
      </c>
      <c r="AS68" s="24">
        <f t="shared" si="64"/>
        <v>68.656852066314386</v>
      </c>
      <c r="AT68" s="24">
        <f t="shared" si="65"/>
        <v>32778.786087010318</v>
      </c>
    </row>
    <row r="69" spans="1:75">
      <c r="A69" s="181"/>
      <c r="B69" s="46">
        <f t="shared" si="50"/>
        <v>38</v>
      </c>
      <c r="C69" s="24">
        <f t="shared" si="51"/>
        <v>30641.088008132825</v>
      </c>
      <c r="D69" s="24">
        <f t="shared" si="49"/>
        <v>30777.156027490902</v>
      </c>
      <c r="E69" s="24"/>
      <c r="F69" s="24">
        <f t="shared" si="52"/>
        <v>27918.951775490517</v>
      </c>
      <c r="G69" s="24">
        <f t="shared" si="53"/>
        <v>31570.032144000001</v>
      </c>
      <c r="I69" s="2"/>
      <c r="K69" s="3"/>
      <c r="L69" s="61">
        <f t="shared" si="42"/>
        <v>45778</v>
      </c>
      <c r="M69" s="62">
        <f t="shared" si="30"/>
        <v>45808</v>
      </c>
      <c r="N69" s="21">
        <f t="shared" si="66"/>
        <v>38</v>
      </c>
      <c r="O69" s="28">
        <f t="shared" si="47"/>
        <v>2.5000000000000001E-2</v>
      </c>
      <c r="P69" s="23">
        <f t="shared" si="67"/>
        <v>252</v>
      </c>
      <c r="Q69" s="24">
        <f t="shared" si="68"/>
        <v>25200</v>
      </c>
      <c r="R69" s="24">
        <f t="shared" si="34"/>
        <v>25200</v>
      </c>
      <c r="S69" s="24">
        <f t="shared" si="69"/>
        <v>32220.017493299991</v>
      </c>
      <c r="T69" s="28">
        <f t="shared" si="54"/>
        <v>3.7500000000000006E-2</v>
      </c>
      <c r="U69" s="24">
        <f t="shared" si="55"/>
        <v>32421.392602633117</v>
      </c>
      <c r="V69" s="24" t="str">
        <f t="shared" si="56"/>
        <v>nie</v>
      </c>
      <c r="W69" s="24">
        <f t="shared" si="57"/>
        <v>504</v>
      </c>
      <c r="X69" s="24">
        <f t="shared" si="58"/>
        <v>30641.088008132825</v>
      </c>
      <c r="Y69" s="24">
        <f t="shared" si="21"/>
        <v>0</v>
      </c>
      <c r="Z69" s="25">
        <f t="shared" si="36"/>
        <v>0.04</v>
      </c>
      <c r="AA69" s="24">
        <f t="shared" si="59"/>
        <v>0</v>
      </c>
      <c r="AB69" s="24">
        <f t="shared" si="60"/>
        <v>30641.088008132825</v>
      </c>
      <c r="AC69" s="1">
        <v>38</v>
      </c>
      <c r="AD69" s="61">
        <f t="shared" si="43"/>
        <v>46508</v>
      </c>
      <c r="AE69" s="62">
        <f t="shared" si="44"/>
        <v>46538</v>
      </c>
      <c r="AF69" s="59">
        <f t="shared" si="45"/>
        <v>62</v>
      </c>
      <c r="AG69" s="28">
        <f t="shared" si="48"/>
        <v>2.5000000000000001E-2</v>
      </c>
      <c r="AH69" s="23">
        <f>IF(AN68="tak",
ROUNDDOWN(AP68/'ZAMIANA EDO NA EDO'!$AP$29,0),
AH68)</f>
        <v>294</v>
      </c>
      <c r="AI69" s="24">
        <f>IF(AN68="tak",
AH69*'ZAMIANA EDO NA EDO'!$AP$29,
AI68)</f>
        <v>29400</v>
      </c>
      <c r="AJ69" s="24">
        <f t="shared" si="37"/>
        <v>29400</v>
      </c>
      <c r="AK69" s="24">
        <f t="shared" si="70"/>
        <v>33961.37472</v>
      </c>
      <c r="AL69" s="25">
        <f t="shared" si="46"/>
        <v>0.04</v>
      </c>
      <c r="AM69" s="24">
        <f t="shared" si="61"/>
        <v>34187.783884799996</v>
      </c>
      <c r="AN69" s="24" t="str">
        <f t="shared" si="62"/>
        <v>nie</v>
      </c>
      <c r="AO69" s="24">
        <f t="shared" si="63"/>
        <v>588</v>
      </c>
      <c r="AP69" s="24">
        <f t="shared" si="27"/>
        <v>32801.824946687993</v>
      </c>
      <c r="AQ69" s="24">
        <f t="shared" si="28"/>
        <v>0</v>
      </c>
      <c r="AR69" s="25">
        <f t="shared" si="40"/>
        <v>0.04</v>
      </c>
      <c r="AS69" s="24">
        <f t="shared" si="64"/>
        <v>68.842225566893433</v>
      </c>
      <c r="AT69" s="24">
        <f t="shared" si="65"/>
        <v>32870.667172254885</v>
      </c>
    </row>
    <row r="70" spans="1:75">
      <c r="A70" s="181"/>
      <c r="B70" s="46">
        <f t="shared" si="50"/>
        <v>39</v>
      </c>
      <c r="C70" s="24">
        <f t="shared" si="51"/>
        <v>30722.644927412737</v>
      </c>
      <c r="D70" s="24">
        <f t="shared" si="49"/>
        <v>30862.108094029136</v>
      </c>
      <c r="E70" s="24"/>
      <c r="F70" s="24">
        <f t="shared" si="52"/>
        <v>27994.332945284339</v>
      </c>
      <c r="G70" s="24">
        <f t="shared" si="53"/>
        <v>31635.530136000001</v>
      </c>
      <c r="I70" s="2"/>
      <c r="K70" s="3"/>
      <c r="L70" s="61">
        <f t="shared" si="42"/>
        <v>45809</v>
      </c>
      <c r="M70" s="62">
        <f t="shared" si="30"/>
        <v>45838</v>
      </c>
      <c r="N70" s="21">
        <f t="shared" si="66"/>
        <v>39</v>
      </c>
      <c r="O70" s="28">
        <f t="shared" si="47"/>
        <v>2.5000000000000001E-2</v>
      </c>
      <c r="P70" s="23">
        <f t="shared" si="67"/>
        <v>252</v>
      </c>
      <c r="Q70" s="24">
        <f t="shared" si="68"/>
        <v>25200</v>
      </c>
      <c r="R70" s="24">
        <f t="shared" si="34"/>
        <v>25200</v>
      </c>
      <c r="S70" s="24">
        <f t="shared" si="69"/>
        <v>32220.017493299991</v>
      </c>
      <c r="T70" s="28">
        <f t="shared" si="54"/>
        <v>3.7500000000000006E-2</v>
      </c>
      <c r="U70" s="24">
        <f t="shared" si="55"/>
        <v>32522.080157299675</v>
      </c>
      <c r="V70" s="24" t="str">
        <f t="shared" si="56"/>
        <v>nie</v>
      </c>
      <c r="W70" s="24">
        <f t="shared" si="57"/>
        <v>504</v>
      </c>
      <c r="X70" s="24">
        <f t="shared" si="58"/>
        <v>30722.644927412737</v>
      </c>
      <c r="Y70" s="24">
        <f t="shared" si="21"/>
        <v>0</v>
      </c>
      <c r="Z70" s="25">
        <f t="shared" si="36"/>
        <v>0.04</v>
      </c>
      <c r="AA70" s="24">
        <f t="shared" si="59"/>
        <v>0</v>
      </c>
      <c r="AB70" s="24">
        <f t="shared" si="60"/>
        <v>30722.644927412737</v>
      </c>
      <c r="AC70" s="1">
        <v>39</v>
      </c>
      <c r="AD70" s="61">
        <f t="shared" si="43"/>
        <v>46539</v>
      </c>
      <c r="AE70" s="62">
        <f t="shared" si="44"/>
        <v>46568</v>
      </c>
      <c r="AF70" s="59">
        <f t="shared" si="45"/>
        <v>63</v>
      </c>
      <c r="AG70" s="28">
        <f t="shared" si="48"/>
        <v>2.5000000000000001E-2</v>
      </c>
      <c r="AH70" s="23">
        <f>IF(AN69="tak",
ROUNDDOWN(AP69/'ZAMIANA EDO NA EDO'!$AP$29,0),
AH69)</f>
        <v>294</v>
      </c>
      <c r="AI70" s="24">
        <f>IF(AN69="tak",
AH70*'ZAMIANA EDO NA EDO'!$AP$29,
AI69)</f>
        <v>29400</v>
      </c>
      <c r="AJ70" s="24">
        <f t="shared" si="37"/>
        <v>29400</v>
      </c>
      <c r="AK70" s="24">
        <f t="shared" si="70"/>
        <v>33961.37472</v>
      </c>
      <c r="AL70" s="25">
        <f t="shared" si="46"/>
        <v>0.04</v>
      </c>
      <c r="AM70" s="24">
        <f t="shared" si="61"/>
        <v>34300.988467199997</v>
      </c>
      <c r="AN70" s="24" t="str">
        <f t="shared" si="62"/>
        <v>nie</v>
      </c>
      <c r="AO70" s="24">
        <f t="shared" si="63"/>
        <v>588</v>
      </c>
      <c r="AP70" s="24">
        <f t="shared" si="27"/>
        <v>32893.520658431997</v>
      </c>
      <c r="AQ70" s="24">
        <f t="shared" si="28"/>
        <v>0</v>
      </c>
      <c r="AR70" s="25">
        <f t="shared" si="40"/>
        <v>0.04</v>
      </c>
      <c r="AS70" s="24">
        <f t="shared" si="64"/>
        <v>69.028099575924045</v>
      </c>
      <c r="AT70" s="24">
        <f t="shared" si="65"/>
        <v>32962.548758007921</v>
      </c>
    </row>
    <row r="71" spans="1:75">
      <c r="A71" s="181"/>
      <c r="B71" s="46">
        <f t="shared" si="50"/>
        <v>40</v>
      </c>
      <c r="C71" s="24">
        <f t="shared" si="51"/>
        <v>30804.201846692653</v>
      </c>
      <c r="D71" s="24">
        <f t="shared" si="49"/>
        <v>30947.060630979013</v>
      </c>
      <c r="E71" s="24"/>
      <c r="F71" s="24">
        <f t="shared" si="52"/>
        <v>28069.917644236604</v>
      </c>
      <c r="G71" s="24">
        <f t="shared" si="53"/>
        <v>31701.028127999998</v>
      </c>
      <c r="I71" s="2"/>
      <c r="K71" s="3"/>
      <c r="L71" s="61">
        <f t="shared" si="42"/>
        <v>45839</v>
      </c>
      <c r="M71" s="62">
        <f t="shared" si="30"/>
        <v>45869</v>
      </c>
      <c r="N71" s="21">
        <f t="shared" si="66"/>
        <v>40</v>
      </c>
      <c r="O71" s="28">
        <f t="shared" si="47"/>
        <v>2.5000000000000001E-2</v>
      </c>
      <c r="P71" s="23">
        <f t="shared" si="67"/>
        <v>252</v>
      </c>
      <c r="Q71" s="24">
        <f t="shared" si="68"/>
        <v>25200</v>
      </c>
      <c r="R71" s="24">
        <f t="shared" si="34"/>
        <v>25200</v>
      </c>
      <c r="S71" s="24">
        <f t="shared" si="69"/>
        <v>32220.017493299991</v>
      </c>
      <c r="T71" s="28">
        <f t="shared" si="54"/>
        <v>3.7500000000000006E-2</v>
      </c>
      <c r="U71" s="24">
        <f t="shared" si="55"/>
        <v>32622.76771196624</v>
      </c>
      <c r="V71" s="24" t="str">
        <f t="shared" si="56"/>
        <v>nie</v>
      </c>
      <c r="W71" s="24">
        <f t="shared" si="57"/>
        <v>504</v>
      </c>
      <c r="X71" s="24">
        <f t="shared" si="58"/>
        <v>30804.201846692653</v>
      </c>
      <c r="Y71" s="24">
        <f t="shared" si="21"/>
        <v>0</v>
      </c>
      <c r="Z71" s="25">
        <f t="shared" si="36"/>
        <v>0.04</v>
      </c>
      <c r="AA71" s="24">
        <f t="shared" si="59"/>
        <v>0</v>
      </c>
      <c r="AB71" s="24">
        <f t="shared" si="60"/>
        <v>30804.201846692653</v>
      </c>
      <c r="AC71" s="1">
        <v>40</v>
      </c>
      <c r="AD71" s="61">
        <f t="shared" si="43"/>
        <v>46569</v>
      </c>
      <c r="AE71" s="62">
        <f t="shared" si="44"/>
        <v>46599</v>
      </c>
      <c r="AF71" s="59">
        <f t="shared" si="45"/>
        <v>64</v>
      </c>
      <c r="AG71" s="28">
        <f t="shared" si="48"/>
        <v>2.5000000000000001E-2</v>
      </c>
      <c r="AH71" s="23">
        <f>IF(AN70="tak",
ROUNDDOWN(AP70/'ZAMIANA EDO NA EDO'!$AP$29,0),
AH70)</f>
        <v>294</v>
      </c>
      <c r="AI71" s="24">
        <f>IF(AN70="tak",
AH71*'ZAMIANA EDO NA EDO'!$AP$29,
AI70)</f>
        <v>29400</v>
      </c>
      <c r="AJ71" s="24">
        <f t="shared" si="37"/>
        <v>29400</v>
      </c>
      <c r="AK71" s="24">
        <f t="shared" si="70"/>
        <v>33961.37472</v>
      </c>
      <c r="AL71" s="25">
        <f t="shared" si="46"/>
        <v>0.04</v>
      </c>
      <c r="AM71" s="24">
        <f t="shared" si="61"/>
        <v>34414.193049600006</v>
      </c>
      <c r="AN71" s="24" t="str">
        <f t="shared" si="62"/>
        <v>nie</v>
      </c>
      <c r="AO71" s="24">
        <f t="shared" si="63"/>
        <v>588</v>
      </c>
      <c r="AP71" s="24">
        <f t="shared" si="27"/>
        <v>32985.216370176007</v>
      </c>
      <c r="AQ71" s="24">
        <f t="shared" si="28"/>
        <v>0</v>
      </c>
      <c r="AR71" s="25">
        <f t="shared" si="40"/>
        <v>0.04</v>
      </c>
      <c r="AS71" s="24">
        <f t="shared" si="64"/>
        <v>69.21447544477904</v>
      </c>
      <c r="AT71" s="24">
        <f t="shared" si="65"/>
        <v>33054.430845620787</v>
      </c>
    </row>
    <row r="72" spans="1:75">
      <c r="A72" s="181"/>
      <c r="B72" s="46">
        <f t="shared" si="50"/>
        <v>41</v>
      </c>
      <c r="C72" s="24">
        <f t="shared" si="51"/>
        <v>30885.758765972569</v>
      </c>
      <c r="D72" s="24">
        <f t="shared" si="49"/>
        <v>31032.013639610654</v>
      </c>
      <c r="E72" s="24"/>
      <c r="F72" s="24">
        <f t="shared" si="52"/>
        <v>28145.706421876042</v>
      </c>
      <c r="G72" s="24">
        <f t="shared" si="53"/>
        <v>31766.526120000002</v>
      </c>
      <c r="I72" s="2"/>
      <c r="K72" s="3"/>
      <c r="L72" s="61">
        <f t="shared" si="42"/>
        <v>45870</v>
      </c>
      <c r="M72" s="62">
        <f t="shared" si="30"/>
        <v>45900</v>
      </c>
      <c r="N72" s="21">
        <f t="shared" si="66"/>
        <v>41</v>
      </c>
      <c r="O72" s="28">
        <f t="shared" si="47"/>
        <v>2.5000000000000001E-2</v>
      </c>
      <c r="P72" s="23">
        <f t="shared" si="67"/>
        <v>252</v>
      </c>
      <c r="Q72" s="24">
        <f t="shared" si="68"/>
        <v>25200</v>
      </c>
      <c r="R72" s="24">
        <f t="shared" si="34"/>
        <v>25200</v>
      </c>
      <c r="S72" s="24">
        <f t="shared" si="69"/>
        <v>32220.017493299991</v>
      </c>
      <c r="T72" s="28">
        <f t="shared" si="54"/>
        <v>3.7500000000000006E-2</v>
      </c>
      <c r="U72" s="24">
        <f t="shared" si="55"/>
        <v>32723.455266632802</v>
      </c>
      <c r="V72" s="24" t="str">
        <f t="shared" si="56"/>
        <v>nie</v>
      </c>
      <c r="W72" s="24">
        <f t="shared" si="57"/>
        <v>504</v>
      </c>
      <c r="X72" s="24">
        <f t="shared" si="58"/>
        <v>30885.758765972569</v>
      </c>
      <c r="Y72" s="24">
        <f t="shared" si="21"/>
        <v>0</v>
      </c>
      <c r="Z72" s="25">
        <f t="shared" si="36"/>
        <v>0.04</v>
      </c>
      <c r="AA72" s="24">
        <f t="shared" si="59"/>
        <v>0</v>
      </c>
      <c r="AB72" s="24">
        <f t="shared" si="60"/>
        <v>30885.758765972569</v>
      </c>
      <c r="AC72" s="1">
        <v>41</v>
      </c>
      <c r="AD72" s="61">
        <f t="shared" si="43"/>
        <v>46600</v>
      </c>
      <c r="AE72" s="62">
        <f t="shared" si="44"/>
        <v>46630</v>
      </c>
      <c r="AF72" s="59">
        <f t="shared" si="45"/>
        <v>65</v>
      </c>
      <c r="AG72" s="28">
        <f t="shared" si="48"/>
        <v>2.5000000000000001E-2</v>
      </c>
      <c r="AH72" s="23">
        <f>IF(AN71="tak",
ROUNDDOWN(AP71/'ZAMIANA EDO NA EDO'!$AP$29,0),
AH71)</f>
        <v>294</v>
      </c>
      <c r="AI72" s="24">
        <f>IF(AN71="tak",
AH72*'ZAMIANA EDO NA EDO'!$AP$29,
AI71)</f>
        <v>29400</v>
      </c>
      <c r="AJ72" s="24">
        <f t="shared" si="37"/>
        <v>29400</v>
      </c>
      <c r="AK72" s="24">
        <f t="shared" si="70"/>
        <v>33961.37472</v>
      </c>
      <c r="AL72" s="25">
        <f t="shared" si="46"/>
        <v>0.04</v>
      </c>
      <c r="AM72" s="24">
        <f t="shared" si="61"/>
        <v>34527.397632</v>
      </c>
      <c r="AN72" s="24" t="str">
        <f t="shared" si="62"/>
        <v>nie</v>
      </c>
      <c r="AO72" s="24">
        <f t="shared" si="63"/>
        <v>588</v>
      </c>
      <c r="AP72" s="24">
        <f t="shared" si="27"/>
        <v>33076.912081920003</v>
      </c>
      <c r="AQ72" s="24">
        <f t="shared" si="28"/>
        <v>0</v>
      </c>
      <c r="AR72" s="25">
        <f t="shared" si="40"/>
        <v>0.04</v>
      </c>
      <c r="AS72" s="24">
        <f t="shared" si="64"/>
        <v>69.401354528479942</v>
      </c>
      <c r="AT72" s="24">
        <f t="shared" si="65"/>
        <v>33146.313436448487</v>
      </c>
    </row>
    <row r="73" spans="1:75">
      <c r="A73" s="181"/>
      <c r="B73" s="46">
        <f t="shared" si="50"/>
        <v>42</v>
      </c>
      <c r="C73" s="24">
        <f t="shared" si="51"/>
        <v>30967.315685252492</v>
      </c>
      <c r="D73" s="24">
        <f t="shared" si="49"/>
        <v>31116.967121197602</v>
      </c>
      <c r="E73" s="24"/>
      <c r="F73" s="24">
        <f t="shared" si="52"/>
        <v>28221.699829215104</v>
      </c>
      <c r="G73" s="24">
        <f t="shared" si="53"/>
        <v>31832.024111999999</v>
      </c>
      <c r="I73" s="2"/>
      <c r="K73" s="3"/>
      <c r="L73" s="61">
        <f t="shared" si="42"/>
        <v>45901</v>
      </c>
      <c r="M73" s="62">
        <f t="shared" si="30"/>
        <v>45930</v>
      </c>
      <c r="N73" s="21">
        <f t="shared" si="66"/>
        <v>42</v>
      </c>
      <c r="O73" s="28">
        <f t="shared" si="47"/>
        <v>2.5000000000000001E-2</v>
      </c>
      <c r="P73" s="23">
        <f t="shared" si="67"/>
        <v>252</v>
      </c>
      <c r="Q73" s="24">
        <f t="shared" si="68"/>
        <v>25200</v>
      </c>
      <c r="R73" s="24">
        <f t="shared" si="34"/>
        <v>25200</v>
      </c>
      <c r="S73" s="24">
        <f t="shared" si="69"/>
        <v>32220.017493299991</v>
      </c>
      <c r="T73" s="28">
        <f t="shared" si="54"/>
        <v>3.7500000000000006E-2</v>
      </c>
      <c r="U73" s="24">
        <f t="shared" si="55"/>
        <v>32824.142821299371</v>
      </c>
      <c r="V73" s="24" t="str">
        <f t="shared" si="56"/>
        <v>nie</v>
      </c>
      <c r="W73" s="24">
        <f t="shared" si="57"/>
        <v>504</v>
      </c>
      <c r="X73" s="24">
        <f t="shared" si="58"/>
        <v>30967.315685252492</v>
      </c>
      <c r="Y73" s="24">
        <f t="shared" si="21"/>
        <v>0</v>
      </c>
      <c r="Z73" s="25">
        <f t="shared" si="36"/>
        <v>0.04</v>
      </c>
      <c r="AA73" s="24">
        <f t="shared" si="59"/>
        <v>0</v>
      </c>
      <c r="AB73" s="24">
        <f t="shared" si="60"/>
        <v>30967.315685252492</v>
      </c>
      <c r="AC73" s="1">
        <v>42</v>
      </c>
      <c r="AD73" s="61">
        <f t="shared" si="43"/>
        <v>46631</v>
      </c>
      <c r="AE73" s="62">
        <f t="shared" si="44"/>
        <v>46660</v>
      </c>
      <c r="AF73" s="59">
        <f t="shared" si="45"/>
        <v>66</v>
      </c>
      <c r="AG73" s="28">
        <f t="shared" si="48"/>
        <v>2.5000000000000001E-2</v>
      </c>
      <c r="AH73" s="23">
        <f>IF(AN72="tak",
ROUNDDOWN(AP72/'ZAMIANA EDO NA EDO'!$AP$29,0),
AH72)</f>
        <v>294</v>
      </c>
      <c r="AI73" s="24">
        <f>IF(AN72="tak",
AH73*'ZAMIANA EDO NA EDO'!$AP$29,
AI72)</f>
        <v>29400</v>
      </c>
      <c r="AJ73" s="24">
        <f t="shared" si="37"/>
        <v>29400</v>
      </c>
      <c r="AK73" s="24">
        <f t="shared" si="70"/>
        <v>33961.37472</v>
      </c>
      <c r="AL73" s="25">
        <f t="shared" si="46"/>
        <v>0.04</v>
      </c>
      <c r="AM73" s="24">
        <f t="shared" si="61"/>
        <v>34640.602214400002</v>
      </c>
      <c r="AN73" s="24" t="str">
        <f t="shared" si="62"/>
        <v>nie</v>
      </c>
      <c r="AO73" s="24">
        <f t="shared" si="63"/>
        <v>588</v>
      </c>
      <c r="AP73" s="24">
        <f t="shared" si="27"/>
        <v>33168.607793663999</v>
      </c>
      <c r="AQ73" s="24">
        <f t="shared" si="28"/>
        <v>0</v>
      </c>
      <c r="AR73" s="25">
        <f t="shared" si="40"/>
        <v>0.04</v>
      </c>
      <c r="AS73" s="24">
        <f t="shared" si="64"/>
        <v>69.588738185706831</v>
      </c>
      <c r="AT73" s="24">
        <f t="shared" si="65"/>
        <v>33238.19653184971</v>
      </c>
    </row>
    <row r="74" spans="1:75">
      <c r="A74" s="181"/>
      <c r="B74" s="46">
        <f t="shared" si="50"/>
        <v>43</v>
      </c>
      <c r="C74" s="24">
        <f t="shared" si="51"/>
        <v>31048.872604532404</v>
      </c>
      <c r="D74" s="24">
        <f t="shared" si="49"/>
        <v>31201.921077016839</v>
      </c>
      <c r="E74" s="24"/>
      <c r="F74" s="24">
        <f t="shared" si="52"/>
        <v>28297.898418753983</v>
      </c>
      <c r="G74" s="24">
        <f t="shared" si="53"/>
        <v>31897.522104000003</v>
      </c>
      <c r="I74" s="2"/>
      <c r="K74" s="3"/>
      <c r="L74" s="61">
        <f t="shared" si="42"/>
        <v>45931</v>
      </c>
      <c r="M74" s="62">
        <f t="shared" si="30"/>
        <v>45961</v>
      </c>
      <c r="N74" s="21">
        <f t="shared" si="66"/>
        <v>43</v>
      </c>
      <c r="O74" s="28">
        <f t="shared" si="47"/>
        <v>2.5000000000000001E-2</v>
      </c>
      <c r="P74" s="23">
        <f t="shared" si="67"/>
        <v>252</v>
      </c>
      <c r="Q74" s="24">
        <f t="shared" si="68"/>
        <v>25200</v>
      </c>
      <c r="R74" s="24">
        <f t="shared" si="34"/>
        <v>25200</v>
      </c>
      <c r="S74" s="24">
        <f t="shared" si="69"/>
        <v>32220.017493299991</v>
      </c>
      <c r="T74" s="28">
        <f t="shared" si="54"/>
        <v>3.7500000000000006E-2</v>
      </c>
      <c r="U74" s="24">
        <f t="shared" si="55"/>
        <v>32924.830375965932</v>
      </c>
      <c r="V74" s="24" t="str">
        <f t="shared" si="56"/>
        <v>nie</v>
      </c>
      <c r="W74" s="24">
        <f t="shared" si="57"/>
        <v>504</v>
      </c>
      <c r="X74" s="24">
        <f t="shared" si="58"/>
        <v>31048.872604532404</v>
      </c>
      <c r="Y74" s="24">
        <f t="shared" si="21"/>
        <v>0</v>
      </c>
      <c r="Z74" s="25">
        <f t="shared" si="36"/>
        <v>0.04</v>
      </c>
      <c r="AA74" s="24">
        <f t="shared" si="59"/>
        <v>0</v>
      </c>
      <c r="AB74" s="24">
        <f t="shared" si="60"/>
        <v>31048.872604532404</v>
      </c>
      <c r="AC74" s="1">
        <v>43</v>
      </c>
      <c r="AD74" s="61">
        <f t="shared" si="43"/>
        <v>46661</v>
      </c>
      <c r="AE74" s="62">
        <f t="shared" si="44"/>
        <v>46691</v>
      </c>
      <c r="AF74" s="59">
        <f t="shared" si="45"/>
        <v>67</v>
      </c>
      <c r="AG74" s="28">
        <f t="shared" si="48"/>
        <v>2.5000000000000001E-2</v>
      </c>
      <c r="AH74" s="23">
        <f>IF(AN73="tak",
ROUNDDOWN(AP73/'ZAMIANA EDO NA EDO'!$AP$29,0),
AH73)</f>
        <v>294</v>
      </c>
      <c r="AI74" s="24">
        <f>IF(AN73="tak",
AH74*'ZAMIANA EDO NA EDO'!$AP$29,
AI73)</f>
        <v>29400</v>
      </c>
      <c r="AJ74" s="24">
        <f t="shared" si="37"/>
        <v>29400</v>
      </c>
      <c r="AK74" s="24">
        <f t="shared" si="70"/>
        <v>33961.37472</v>
      </c>
      <c r="AL74" s="25">
        <f t="shared" si="46"/>
        <v>0.04</v>
      </c>
      <c r="AM74" s="24">
        <f t="shared" si="61"/>
        <v>34753.806796800003</v>
      </c>
      <c r="AN74" s="24" t="str">
        <f t="shared" si="62"/>
        <v>nie</v>
      </c>
      <c r="AO74" s="24">
        <f t="shared" si="63"/>
        <v>588</v>
      </c>
      <c r="AP74" s="24">
        <f t="shared" si="27"/>
        <v>33260.303505408003</v>
      </c>
      <c r="AQ74" s="24">
        <f t="shared" si="28"/>
        <v>0</v>
      </c>
      <c r="AR74" s="25">
        <f t="shared" si="40"/>
        <v>0.04</v>
      </c>
      <c r="AS74" s="24">
        <f t="shared" si="64"/>
        <v>69.776627778808233</v>
      </c>
      <c r="AT74" s="24">
        <f t="shared" si="65"/>
        <v>33330.080133186813</v>
      </c>
    </row>
    <row r="75" spans="1:75">
      <c r="A75" s="181"/>
      <c r="B75" s="46">
        <f t="shared" si="50"/>
        <v>44</v>
      </c>
      <c r="C75" s="24">
        <f t="shared" si="51"/>
        <v>31130.429523812312</v>
      </c>
      <c r="D75" s="24">
        <f t="shared" si="49"/>
        <v>31286.875508348778</v>
      </c>
      <c r="E75" s="24"/>
      <c r="F75" s="24">
        <f t="shared" si="52"/>
        <v>28374.302744484616</v>
      </c>
      <c r="G75" s="24">
        <f t="shared" si="53"/>
        <v>31963.020095999997</v>
      </c>
      <c r="I75" s="2"/>
      <c r="K75" s="3"/>
      <c r="L75" s="61">
        <f t="shared" si="42"/>
        <v>45962</v>
      </c>
      <c r="M75" s="62">
        <f t="shared" si="30"/>
        <v>45991</v>
      </c>
      <c r="N75" s="21">
        <f t="shared" si="66"/>
        <v>44</v>
      </c>
      <c r="O75" s="28">
        <f t="shared" si="47"/>
        <v>2.5000000000000001E-2</v>
      </c>
      <c r="P75" s="23">
        <f t="shared" si="67"/>
        <v>252</v>
      </c>
      <c r="Q75" s="24">
        <f t="shared" si="68"/>
        <v>25200</v>
      </c>
      <c r="R75" s="24">
        <f t="shared" si="34"/>
        <v>25200</v>
      </c>
      <c r="S75" s="24">
        <f t="shared" si="69"/>
        <v>32220.017493299991</v>
      </c>
      <c r="T75" s="28">
        <f t="shared" si="54"/>
        <v>3.7500000000000006E-2</v>
      </c>
      <c r="U75" s="24">
        <f t="shared" si="55"/>
        <v>33025.517930632486</v>
      </c>
      <c r="V75" s="24" t="str">
        <f t="shared" si="56"/>
        <v>nie</v>
      </c>
      <c r="W75" s="24">
        <f t="shared" si="57"/>
        <v>504</v>
      </c>
      <c r="X75" s="24">
        <f t="shared" si="58"/>
        <v>31130.429523812312</v>
      </c>
      <c r="Y75" s="24">
        <f t="shared" si="21"/>
        <v>0</v>
      </c>
      <c r="Z75" s="25">
        <f t="shared" si="36"/>
        <v>0.04</v>
      </c>
      <c r="AA75" s="24">
        <f t="shared" si="59"/>
        <v>0</v>
      </c>
      <c r="AB75" s="24">
        <f t="shared" si="60"/>
        <v>31130.429523812312</v>
      </c>
      <c r="AC75" s="1">
        <v>44</v>
      </c>
      <c r="AD75" s="61">
        <f t="shared" si="43"/>
        <v>46692</v>
      </c>
      <c r="AE75" s="62">
        <f t="shared" si="44"/>
        <v>46721</v>
      </c>
      <c r="AF75" s="59">
        <f t="shared" si="45"/>
        <v>68</v>
      </c>
      <c r="AG75" s="28">
        <f t="shared" si="48"/>
        <v>2.5000000000000001E-2</v>
      </c>
      <c r="AH75" s="23">
        <f>IF(AN74="tak",
ROUNDDOWN(AP74/'ZAMIANA EDO NA EDO'!$AP$29,0),
AH74)</f>
        <v>294</v>
      </c>
      <c r="AI75" s="24">
        <f>IF(AN74="tak",
AH75*'ZAMIANA EDO NA EDO'!$AP$29,
AI74)</f>
        <v>29400</v>
      </c>
      <c r="AJ75" s="24">
        <f t="shared" si="37"/>
        <v>29400</v>
      </c>
      <c r="AK75" s="24">
        <f t="shared" si="70"/>
        <v>33961.37472</v>
      </c>
      <c r="AL75" s="25">
        <f t="shared" si="46"/>
        <v>0.04</v>
      </c>
      <c r="AM75" s="24">
        <f t="shared" si="61"/>
        <v>34867.011379199997</v>
      </c>
      <c r="AN75" s="24" t="str">
        <f t="shared" si="62"/>
        <v>nie</v>
      </c>
      <c r="AO75" s="24">
        <f t="shared" si="63"/>
        <v>588</v>
      </c>
      <c r="AP75" s="24">
        <f t="shared" si="27"/>
        <v>33351.999217151999</v>
      </c>
      <c r="AQ75" s="24">
        <f t="shared" si="28"/>
        <v>0</v>
      </c>
      <c r="AR75" s="25">
        <f t="shared" si="40"/>
        <v>0.04</v>
      </c>
      <c r="AS75" s="24">
        <f t="shared" si="64"/>
        <v>69.965024673811016</v>
      </c>
      <c r="AT75" s="24">
        <f t="shared" si="65"/>
        <v>33421.964241825808</v>
      </c>
      <c r="BW75" s="5"/>
    </row>
    <row r="76" spans="1:75">
      <c r="A76" s="181"/>
      <c r="B76" s="46">
        <f t="shared" si="50"/>
        <v>45</v>
      </c>
      <c r="C76" s="24">
        <f t="shared" si="51"/>
        <v>31211.986443092235</v>
      </c>
      <c r="D76" s="24">
        <f t="shared" si="49"/>
        <v>31371.830416477325</v>
      </c>
      <c r="E76" s="24"/>
      <c r="F76" s="24">
        <f t="shared" si="52"/>
        <v>28450.913361894723</v>
      </c>
      <c r="G76" s="24">
        <f t="shared" si="53"/>
        <v>32028.518088000001</v>
      </c>
      <c r="I76" s="2"/>
      <c r="K76" s="3"/>
      <c r="L76" s="61">
        <f t="shared" si="42"/>
        <v>45992</v>
      </c>
      <c r="M76" s="62">
        <f t="shared" si="30"/>
        <v>46022</v>
      </c>
      <c r="N76" s="21">
        <f t="shared" si="66"/>
        <v>45</v>
      </c>
      <c r="O76" s="28">
        <f t="shared" si="47"/>
        <v>2.5000000000000001E-2</v>
      </c>
      <c r="P76" s="23">
        <f t="shared" si="67"/>
        <v>252</v>
      </c>
      <c r="Q76" s="24">
        <f t="shared" si="68"/>
        <v>25200</v>
      </c>
      <c r="R76" s="24">
        <f t="shared" si="34"/>
        <v>25200</v>
      </c>
      <c r="S76" s="24">
        <f t="shared" si="69"/>
        <v>32220.017493299991</v>
      </c>
      <c r="T76" s="28">
        <f t="shared" si="54"/>
        <v>3.7500000000000006E-2</v>
      </c>
      <c r="U76" s="24">
        <f t="shared" si="55"/>
        <v>33126.205485299055</v>
      </c>
      <c r="V76" s="24" t="str">
        <f t="shared" si="56"/>
        <v>nie</v>
      </c>
      <c r="W76" s="24">
        <f t="shared" si="57"/>
        <v>504</v>
      </c>
      <c r="X76" s="24">
        <f t="shared" si="58"/>
        <v>31211.986443092235</v>
      </c>
      <c r="Y76" s="24">
        <f t="shared" si="21"/>
        <v>0</v>
      </c>
      <c r="Z76" s="25">
        <f t="shared" si="36"/>
        <v>0.04</v>
      </c>
      <c r="AA76" s="24">
        <f t="shared" si="59"/>
        <v>0</v>
      </c>
      <c r="AB76" s="24">
        <f t="shared" si="60"/>
        <v>31211.986443092235</v>
      </c>
      <c r="AC76" s="1">
        <v>45</v>
      </c>
      <c r="AD76" s="61">
        <f t="shared" si="43"/>
        <v>46722</v>
      </c>
      <c r="AE76" s="62">
        <f t="shared" si="44"/>
        <v>46752</v>
      </c>
      <c r="AF76" s="59">
        <f t="shared" si="45"/>
        <v>69</v>
      </c>
      <c r="AG76" s="28">
        <f t="shared" si="48"/>
        <v>2.5000000000000001E-2</v>
      </c>
      <c r="AH76" s="23">
        <f>IF(AN75="tak",
ROUNDDOWN(AP75/'ZAMIANA EDO NA EDO'!$AP$29,0),
AH75)</f>
        <v>294</v>
      </c>
      <c r="AI76" s="24">
        <f>IF(AN75="tak",
AH76*'ZAMIANA EDO NA EDO'!$AP$29,
AI75)</f>
        <v>29400</v>
      </c>
      <c r="AJ76" s="24">
        <f t="shared" si="37"/>
        <v>29400</v>
      </c>
      <c r="AK76" s="24">
        <f t="shared" si="70"/>
        <v>33961.37472</v>
      </c>
      <c r="AL76" s="25">
        <f t="shared" ref="AL76:AL107" si="71">IF(AND(MOD($N76,zapadalnosc_ROD)&lt;=12,MOD($N76,zapadalnosc_ROD)&lt;&gt;0),proc_I_okres_ROD,(marza_ROD+AG76))</f>
        <v>0.04</v>
      </c>
      <c r="AM76" s="24">
        <f t="shared" si="61"/>
        <v>34980.215961599999</v>
      </c>
      <c r="AN76" s="24" t="str">
        <f t="shared" si="62"/>
        <v>nie</v>
      </c>
      <c r="AO76" s="24">
        <f t="shared" si="63"/>
        <v>588</v>
      </c>
      <c r="AP76" s="24">
        <f t="shared" si="27"/>
        <v>33443.694928896002</v>
      </c>
      <c r="AQ76" s="24">
        <f t="shared" si="28"/>
        <v>0</v>
      </c>
      <c r="AR76" s="25">
        <f t="shared" si="40"/>
        <v>0.04</v>
      </c>
      <c r="AS76" s="24">
        <f t="shared" si="64"/>
        <v>70.153930240430299</v>
      </c>
      <c r="AT76" s="24">
        <f t="shared" si="65"/>
        <v>33513.848859136429</v>
      </c>
      <c r="BJ76" s="1" t="s">
        <v>19</v>
      </c>
    </row>
    <row r="77" spans="1:75">
      <c r="A77" s="181"/>
      <c r="B77" s="46">
        <f t="shared" si="50"/>
        <v>46</v>
      </c>
      <c r="C77" s="24">
        <f t="shared" si="51"/>
        <v>31293.543362372151</v>
      </c>
      <c r="D77" s="24">
        <f t="shared" si="49"/>
        <v>31456.785802689814</v>
      </c>
      <c r="E77" s="24"/>
      <c r="F77" s="24">
        <f t="shared" si="52"/>
        <v>28527.730827971838</v>
      </c>
      <c r="G77" s="24">
        <f t="shared" si="53"/>
        <v>32094.016079999998</v>
      </c>
      <c r="I77" s="2"/>
      <c r="K77" s="3"/>
      <c r="L77" s="61">
        <f t="shared" si="42"/>
        <v>46023</v>
      </c>
      <c r="M77" s="62">
        <f t="shared" si="30"/>
        <v>46053</v>
      </c>
      <c r="N77" s="21">
        <f t="shared" si="66"/>
        <v>46</v>
      </c>
      <c r="O77" s="28">
        <f t="shared" si="47"/>
        <v>2.5000000000000001E-2</v>
      </c>
      <c r="P77" s="23">
        <f t="shared" si="67"/>
        <v>252</v>
      </c>
      <c r="Q77" s="24">
        <f t="shared" si="68"/>
        <v>25200</v>
      </c>
      <c r="R77" s="24">
        <f t="shared" si="34"/>
        <v>25200</v>
      </c>
      <c r="S77" s="24">
        <f t="shared" si="69"/>
        <v>32220.017493299991</v>
      </c>
      <c r="T77" s="28">
        <f t="shared" si="54"/>
        <v>3.7500000000000006E-2</v>
      </c>
      <c r="U77" s="24">
        <f t="shared" si="55"/>
        <v>33226.893039965616</v>
      </c>
      <c r="V77" s="24" t="str">
        <f t="shared" si="56"/>
        <v>nie</v>
      </c>
      <c r="W77" s="24">
        <f t="shared" si="57"/>
        <v>504</v>
      </c>
      <c r="X77" s="24">
        <f t="shared" si="58"/>
        <v>31293.543362372151</v>
      </c>
      <c r="Y77" s="24">
        <f t="shared" si="21"/>
        <v>0</v>
      </c>
      <c r="Z77" s="25">
        <f t="shared" si="36"/>
        <v>0.04</v>
      </c>
      <c r="AA77" s="24">
        <f t="shared" si="59"/>
        <v>0</v>
      </c>
      <c r="AB77" s="24">
        <f t="shared" si="60"/>
        <v>31293.543362372151</v>
      </c>
      <c r="AC77" s="1">
        <v>46</v>
      </c>
      <c r="AD77" s="61">
        <f t="shared" si="43"/>
        <v>46753</v>
      </c>
      <c r="AE77" s="62">
        <f t="shared" si="44"/>
        <v>46783</v>
      </c>
      <c r="AF77" s="59">
        <f t="shared" si="45"/>
        <v>70</v>
      </c>
      <c r="AG77" s="28">
        <f t="shared" si="48"/>
        <v>2.5000000000000001E-2</v>
      </c>
      <c r="AH77" s="23">
        <f>IF(AN76="tak",
ROUNDDOWN(AP76/'ZAMIANA EDO NA EDO'!$AP$29,0),
AH76)</f>
        <v>294</v>
      </c>
      <c r="AI77" s="24">
        <f>IF(AN76="tak",
AH77*'ZAMIANA EDO NA EDO'!$AP$29,
AI76)</f>
        <v>29400</v>
      </c>
      <c r="AJ77" s="24">
        <f t="shared" si="37"/>
        <v>29400</v>
      </c>
      <c r="AK77" s="24">
        <f t="shared" si="70"/>
        <v>33961.37472</v>
      </c>
      <c r="AL77" s="25">
        <f t="shared" si="71"/>
        <v>0.04</v>
      </c>
      <c r="AM77" s="24">
        <f t="shared" si="61"/>
        <v>35093.420544000001</v>
      </c>
      <c r="AN77" s="24" t="str">
        <f t="shared" si="62"/>
        <v>nie</v>
      </c>
      <c r="AO77" s="24">
        <f t="shared" si="63"/>
        <v>588</v>
      </c>
      <c r="AP77" s="24">
        <f t="shared" si="27"/>
        <v>33535.390640639998</v>
      </c>
      <c r="AQ77" s="24">
        <f t="shared" si="28"/>
        <v>0</v>
      </c>
      <c r="AR77" s="25">
        <f t="shared" si="40"/>
        <v>0.04</v>
      </c>
      <c r="AS77" s="24">
        <f t="shared" si="64"/>
        <v>70.343345852079452</v>
      </c>
      <c r="AT77" s="24">
        <f t="shared" si="65"/>
        <v>33605.73398649208</v>
      </c>
    </row>
    <row r="78" spans="1:75" ht="14.25" customHeight="1">
      <c r="A78" s="181"/>
      <c r="B78" s="46">
        <f t="shared" si="50"/>
        <v>47</v>
      </c>
      <c r="C78" s="24">
        <f t="shared" si="51"/>
        <v>31375.100281652063</v>
      </c>
      <c r="D78" s="24">
        <f t="shared" si="49"/>
        <v>31541.741668277074</v>
      </c>
      <c r="E78" s="24"/>
      <c r="F78" s="24">
        <f t="shared" si="52"/>
        <v>28604.755701207359</v>
      </c>
      <c r="G78" s="24">
        <f t="shared" si="53"/>
        <v>32159.514072000002</v>
      </c>
      <c r="I78" s="2"/>
      <c r="K78" s="3"/>
      <c r="L78" s="61">
        <f t="shared" si="42"/>
        <v>46054</v>
      </c>
      <c r="M78" s="62">
        <f t="shared" si="30"/>
        <v>46081</v>
      </c>
      <c r="N78" s="21">
        <f t="shared" si="66"/>
        <v>47</v>
      </c>
      <c r="O78" s="28">
        <f t="shared" si="47"/>
        <v>2.5000000000000001E-2</v>
      </c>
      <c r="P78" s="23">
        <f t="shared" si="67"/>
        <v>252</v>
      </c>
      <c r="Q78" s="24">
        <f t="shared" si="68"/>
        <v>25200</v>
      </c>
      <c r="R78" s="24">
        <f t="shared" si="34"/>
        <v>25200</v>
      </c>
      <c r="S78" s="24">
        <f t="shared" si="69"/>
        <v>32220.017493299991</v>
      </c>
      <c r="T78" s="28">
        <f t="shared" si="54"/>
        <v>3.7500000000000006E-2</v>
      </c>
      <c r="U78" s="24">
        <f t="shared" si="55"/>
        <v>33327.580594632178</v>
      </c>
      <c r="V78" s="24" t="str">
        <f t="shared" si="56"/>
        <v>nie</v>
      </c>
      <c r="W78" s="24">
        <f t="shared" si="57"/>
        <v>504</v>
      </c>
      <c r="X78" s="24">
        <f t="shared" si="58"/>
        <v>31375.100281652063</v>
      </c>
      <c r="Y78" s="24">
        <f t="shared" si="21"/>
        <v>0</v>
      </c>
      <c r="Z78" s="25">
        <f t="shared" si="36"/>
        <v>0.04</v>
      </c>
      <c r="AA78" s="24">
        <f t="shared" si="59"/>
        <v>0</v>
      </c>
      <c r="AB78" s="24">
        <f t="shared" si="60"/>
        <v>31375.100281652063</v>
      </c>
      <c r="AC78" s="1">
        <v>47</v>
      </c>
      <c r="AD78" s="61">
        <f t="shared" si="43"/>
        <v>46784</v>
      </c>
      <c r="AE78" s="62">
        <f t="shared" si="44"/>
        <v>46812</v>
      </c>
      <c r="AF78" s="59">
        <f t="shared" si="45"/>
        <v>71</v>
      </c>
      <c r="AG78" s="28">
        <f t="shared" si="48"/>
        <v>2.5000000000000001E-2</v>
      </c>
      <c r="AH78" s="23">
        <f>IF(AN77="tak",
ROUNDDOWN(AP77/'ZAMIANA EDO NA EDO'!$AP$29,0),
AH77)</f>
        <v>294</v>
      </c>
      <c r="AI78" s="24">
        <f>IF(AN77="tak",
AH78*'ZAMIANA EDO NA EDO'!$AP$29,
AI77)</f>
        <v>29400</v>
      </c>
      <c r="AJ78" s="24">
        <f t="shared" si="37"/>
        <v>29400</v>
      </c>
      <c r="AK78" s="24">
        <f t="shared" si="70"/>
        <v>33961.37472</v>
      </c>
      <c r="AL78" s="25">
        <f t="shared" si="71"/>
        <v>0.04</v>
      </c>
      <c r="AM78" s="24">
        <f t="shared" si="61"/>
        <v>35206.625126399995</v>
      </c>
      <c r="AN78" s="24" t="str">
        <f t="shared" si="62"/>
        <v>nie</v>
      </c>
      <c r="AO78" s="24">
        <f t="shared" si="63"/>
        <v>588</v>
      </c>
      <c r="AP78" s="24">
        <f t="shared" si="27"/>
        <v>33627.086352383994</v>
      </c>
      <c r="AQ78" s="24">
        <f t="shared" si="28"/>
        <v>0</v>
      </c>
      <c r="AR78" s="25">
        <f t="shared" si="40"/>
        <v>0.04</v>
      </c>
      <c r="AS78" s="24">
        <f t="shared" si="64"/>
        <v>70.533272885880066</v>
      </c>
      <c r="AT78" s="24">
        <f t="shared" si="65"/>
        <v>33697.619625269872</v>
      </c>
    </row>
    <row r="79" spans="1:75">
      <c r="A79" s="181"/>
      <c r="B79" s="46">
        <f t="shared" si="50"/>
        <v>48</v>
      </c>
      <c r="C79" s="24">
        <f t="shared" si="51"/>
        <v>31456.657200931986</v>
      </c>
      <c r="D79" s="24">
        <f t="shared" si="49"/>
        <v>31626.698014533424</v>
      </c>
      <c r="E79" s="24"/>
      <c r="F79" s="24">
        <f t="shared" si="52"/>
        <v>28681.988541600618</v>
      </c>
      <c r="G79" s="24">
        <f t="shared" si="53"/>
        <v>32225.012063999995</v>
      </c>
      <c r="I79" s="2"/>
      <c r="K79" s="3"/>
      <c r="L79" s="61">
        <f t="shared" si="42"/>
        <v>46082</v>
      </c>
      <c r="M79" s="62">
        <f t="shared" si="30"/>
        <v>46112</v>
      </c>
      <c r="N79" s="21">
        <f t="shared" si="66"/>
        <v>48</v>
      </c>
      <c r="O79" s="28">
        <f t="shared" si="47"/>
        <v>2.5000000000000001E-2</v>
      </c>
      <c r="P79" s="23">
        <f t="shared" si="67"/>
        <v>252</v>
      </c>
      <c r="Q79" s="24">
        <f t="shared" si="68"/>
        <v>25200</v>
      </c>
      <c r="R79" s="24">
        <f t="shared" si="34"/>
        <v>25200</v>
      </c>
      <c r="S79" s="24">
        <f t="shared" si="69"/>
        <v>32220.017493299991</v>
      </c>
      <c r="T79" s="28">
        <f t="shared" si="54"/>
        <v>3.7500000000000006E-2</v>
      </c>
      <c r="U79" s="24">
        <f t="shared" si="55"/>
        <v>33428.268149298747</v>
      </c>
      <c r="V79" s="24" t="str">
        <f t="shared" si="56"/>
        <v>nie</v>
      </c>
      <c r="W79" s="24">
        <f t="shared" si="57"/>
        <v>504</v>
      </c>
      <c r="X79" s="24">
        <f t="shared" si="58"/>
        <v>31456.657200931986</v>
      </c>
      <c r="Y79" s="24">
        <f t="shared" si="21"/>
        <v>0</v>
      </c>
      <c r="Z79" s="25">
        <f t="shared" si="36"/>
        <v>0.04</v>
      </c>
      <c r="AA79" s="24">
        <f t="shared" si="59"/>
        <v>0</v>
      </c>
      <c r="AB79" s="24">
        <f t="shared" si="60"/>
        <v>31456.657200931986</v>
      </c>
      <c r="AC79" s="1">
        <v>48</v>
      </c>
      <c r="AD79" s="61">
        <f t="shared" si="43"/>
        <v>46813</v>
      </c>
      <c r="AE79" s="62">
        <f t="shared" si="44"/>
        <v>46843</v>
      </c>
      <c r="AF79" s="59">
        <f t="shared" si="45"/>
        <v>72</v>
      </c>
      <c r="AG79" s="28">
        <f t="shared" si="48"/>
        <v>2.5000000000000001E-2</v>
      </c>
      <c r="AH79" s="23">
        <f>IF(AN78="tak",
ROUNDDOWN(AP78/'ZAMIANA EDO NA EDO'!$AP$29,0),
AH78)</f>
        <v>294</v>
      </c>
      <c r="AI79" s="24">
        <f>IF(AN78="tak",
AH79*'ZAMIANA EDO NA EDO'!$AP$29,
AI78)</f>
        <v>29400</v>
      </c>
      <c r="AJ79" s="24">
        <f t="shared" si="37"/>
        <v>29400</v>
      </c>
      <c r="AK79" s="24">
        <f t="shared" si="70"/>
        <v>33961.37472</v>
      </c>
      <c r="AL79" s="25">
        <f t="shared" si="71"/>
        <v>0.04</v>
      </c>
      <c r="AM79" s="24">
        <f t="shared" si="61"/>
        <v>35319.829708800004</v>
      </c>
      <c r="AN79" s="24" t="str">
        <f t="shared" si="62"/>
        <v>nie</v>
      </c>
      <c r="AO79" s="24">
        <f t="shared" si="63"/>
        <v>588</v>
      </c>
      <c r="AP79" s="24">
        <f t="shared" si="27"/>
        <v>33718.782064128005</v>
      </c>
      <c r="AQ79" s="24">
        <f t="shared" si="28"/>
        <v>0</v>
      </c>
      <c r="AR79" s="25">
        <f t="shared" si="40"/>
        <v>0.04</v>
      </c>
      <c r="AS79" s="24">
        <f t="shared" si="64"/>
        <v>70.723712722671934</v>
      </c>
      <c r="AT79" s="24">
        <f t="shared" si="65"/>
        <v>33789.505776850674</v>
      </c>
    </row>
    <row r="80" spans="1:75">
      <c r="A80" s="181"/>
      <c r="B80" s="46">
        <f t="shared" si="50"/>
        <v>49</v>
      </c>
      <c r="C80" s="24">
        <f t="shared" si="51"/>
        <v>31541.272504684901</v>
      </c>
      <c r="D80" s="24">
        <f t="shared" si="49"/>
        <v>31715.045956356662</v>
      </c>
      <c r="E80" s="24"/>
      <c r="F80" s="24">
        <f t="shared" si="52"/>
        <v>28759.429910662937</v>
      </c>
      <c r="G80" s="24">
        <f t="shared" si="53"/>
        <v>32292.1475058</v>
      </c>
      <c r="I80" s="2"/>
      <c r="K80" s="3"/>
      <c r="L80" s="61">
        <f t="shared" si="42"/>
        <v>46113</v>
      </c>
      <c r="M80" s="62">
        <f t="shared" si="30"/>
        <v>46142</v>
      </c>
      <c r="N80" s="21">
        <f t="shared" si="66"/>
        <v>49</v>
      </c>
      <c r="O80" s="28">
        <f t="shared" si="47"/>
        <v>2.5000000000000001E-2</v>
      </c>
      <c r="P80" s="23">
        <f t="shared" si="67"/>
        <v>252</v>
      </c>
      <c r="Q80" s="24">
        <f t="shared" si="68"/>
        <v>25200</v>
      </c>
      <c r="R80" s="24">
        <f t="shared" si="34"/>
        <v>25200</v>
      </c>
      <c r="S80" s="24">
        <f t="shared" si="69"/>
        <v>33428.268149298747</v>
      </c>
      <c r="T80" s="28">
        <f t="shared" si="54"/>
        <v>3.7500000000000006E-2</v>
      </c>
      <c r="U80" s="24">
        <f t="shared" si="55"/>
        <v>33532.731487265308</v>
      </c>
      <c r="V80" s="24" t="str">
        <f t="shared" si="56"/>
        <v>nie</v>
      </c>
      <c r="W80" s="24">
        <f t="shared" si="57"/>
        <v>504</v>
      </c>
      <c r="X80" s="24">
        <f t="shared" si="58"/>
        <v>31541.272504684901</v>
      </c>
      <c r="Y80" s="24">
        <f t="shared" si="21"/>
        <v>0</v>
      </c>
      <c r="Z80" s="25">
        <f t="shared" si="36"/>
        <v>0.04</v>
      </c>
      <c r="AA80" s="24">
        <f t="shared" si="59"/>
        <v>0</v>
      </c>
      <c r="AB80" s="24">
        <f t="shared" si="60"/>
        <v>31541.272504684901</v>
      </c>
      <c r="AC80" s="1">
        <v>49</v>
      </c>
      <c r="AD80" s="61">
        <f t="shared" si="43"/>
        <v>46844</v>
      </c>
      <c r="AE80" s="62">
        <f t="shared" si="44"/>
        <v>46873</v>
      </c>
      <c r="AF80" s="59">
        <f t="shared" si="45"/>
        <v>73</v>
      </c>
      <c r="AG80" s="28">
        <f t="shared" si="48"/>
        <v>2.5000000000000001E-2</v>
      </c>
      <c r="AH80" s="23">
        <f>IF(AN79="tak",
ROUNDDOWN(AP79/'ZAMIANA EDO NA EDO'!$AP$29,0),
AH79)</f>
        <v>294</v>
      </c>
      <c r="AI80" s="24">
        <f>IF(AN79="tak",
AH80*'ZAMIANA EDO NA EDO'!$AP$29,
AI79)</f>
        <v>29400</v>
      </c>
      <c r="AJ80" s="24">
        <f t="shared" si="37"/>
        <v>29400</v>
      </c>
      <c r="AK80" s="24">
        <f t="shared" si="70"/>
        <v>35319.829708800004</v>
      </c>
      <c r="AL80" s="25">
        <f t="shared" si="71"/>
        <v>0.04</v>
      </c>
      <c r="AM80" s="24">
        <f t="shared" si="61"/>
        <v>35437.562474496008</v>
      </c>
      <c r="AN80" s="24" t="str">
        <f t="shared" si="62"/>
        <v>nie</v>
      </c>
      <c r="AO80" s="24">
        <f t="shared" si="63"/>
        <v>588</v>
      </c>
      <c r="AP80" s="24">
        <f t="shared" si="27"/>
        <v>33814.145604341764</v>
      </c>
      <c r="AQ80" s="24">
        <f t="shared" si="28"/>
        <v>0</v>
      </c>
      <c r="AR80" s="25">
        <f t="shared" si="40"/>
        <v>0.04</v>
      </c>
      <c r="AS80" s="24">
        <f t="shared" si="64"/>
        <v>70.914666747023148</v>
      </c>
      <c r="AT80" s="24">
        <f t="shared" si="65"/>
        <v>33885.060271088791</v>
      </c>
    </row>
    <row r="81" spans="1:46">
      <c r="A81" s="181"/>
      <c r="B81" s="46">
        <f t="shared" si="50"/>
        <v>50</v>
      </c>
      <c r="C81" s="24">
        <f t="shared" si="51"/>
        <v>31625.887808437816</v>
      </c>
      <c r="D81" s="24">
        <f t="shared" si="49"/>
        <v>31803.394381448099</v>
      </c>
      <c r="E81" s="24"/>
      <c r="F81" s="24">
        <f t="shared" si="52"/>
        <v>28837.080371421725</v>
      </c>
      <c r="G81" s="24">
        <f t="shared" si="53"/>
        <v>32359.282947599993</v>
      </c>
      <c r="I81" s="2"/>
      <c r="K81" s="3"/>
      <c r="L81" s="61">
        <f t="shared" si="42"/>
        <v>46143</v>
      </c>
      <c r="M81" s="62">
        <f t="shared" si="30"/>
        <v>46173</v>
      </c>
      <c r="N81" s="21">
        <f t="shared" si="66"/>
        <v>50</v>
      </c>
      <c r="O81" s="28">
        <f t="shared" si="47"/>
        <v>2.5000000000000001E-2</v>
      </c>
      <c r="P81" s="23">
        <f t="shared" si="67"/>
        <v>252</v>
      </c>
      <c r="Q81" s="24">
        <f t="shared" si="68"/>
        <v>25200</v>
      </c>
      <c r="R81" s="24">
        <f t="shared" si="34"/>
        <v>25200</v>
      </c>
      <c r="S81" s="24">
        <f t="shared" si="69"/>
        <v>33428.268149298747</v>
      </c>
      <c r="T81" s="28">
        <f t="shared" si="54"/>
        <v>3.7500000000000006E-2</v>
      </c>
      <c r="U81" s="24">
        <f t="shared" si="55"/>
        <v>33637.194825231869</v>
      </c>
      <c r="V81" s="24" t="str">
        <f t="shared" si="56"/>
        <v>nie</v>
      </c>
      <c r="W81" s="24">
        <f t="shared" si="57"/>
        <v>504</v>
      </c>
      <c r="X81" s="24">
        <f t="shared" si="58"/>
        <v>31625.887808437816</v>
      </c>
      <c r="Y81" s="24">
        <f t="shared" si="21"/>
        <v>0</v>
      </c>
      <c r="Z81" s="25">
        <f t="shared" si="36"/>
        <v>0.04</v>
      </c>
      <c r="AA81" s="24">
        <f t="shared" si="59"/>
        <v>0</v>
      </c>
      <c r="AB81" s="24">
        <f t="shared" si="60"/>
        <v>31625.887808437816</v>
      </c>
      <c r="AC81" s="1">
        <v>50</v>
      </c>
      <c r="AD81" s="61">
        <f t="shared" si="43"/>
        <v>46874</v>
      </c>
      <c r="AE81" s="62">
        <f t="shared" si="44"/>
        <v>46904</v>
      </c>
      <c r="AF81" s="59">
        <f t="shared" si="45"/>
        <v>74</v>
      </c>
      <c r="AG81" s="28">
        <f t="shared" si="48"/>
        <v>2.5000000000000001E-2</v>
      </c>
      <c r="AH81" s="23">
        <f>IF(AN80="tak",
ROUNDDOWN(AP80/'ZAMIANA EDO NA EDO'!$AP$29,0),
AH80)</f>
        <v>294</v>
      </c>
      <c r="AI81" s="24">
        <f>IF(AN80="tak",
AH81*'ZAMIANA EDO NA EDO'!$AP$29,
AI80)</f>
        <v>29400</v>
      </c>
      <c r="AJ81" s="24">
        <f t="shared" si="37"/>
        <v>29400</v>
      </c>
      <c r="AK81" s="24">
        <f t="shared" si="70"/>
        <v>35319.829708800004</v>
      </c>
      <c r="AL81" s="25">
        <f t="shared" si="71"/>
        <v>0.04</v>
      </c>
      <c r="AM81" s="24">
        <f t="shared" si="61"/>
        <v>35555.295240192005</v>
      </c>
      <c r="AN81" s="24" t="str">
        <f t="shared" si="62"/>
        <v>nie</v>
      </c>
      <c r="AO81" s="24">
        <f t="shared" si="63"/>
        <v>588</v>
      </c>
      <c r="AP81" s="24">
        <f t="shared" si="27"/>
        <v>33909.509144555523</v>
      </c>
      <c r="AQ81" s="24">
        <f t="shared" si="28"/>
        <v>0</v>
      </c>
      <c r="AR81" s="25">
        <f t="shared" si="40"/>
        <v>0.04</v>
      </c>
      <c r="AS81" s="24">
        <f t="shared" si="64"/>
        <v>71.10613634724011</v>
      </c>
      <c r="AT81" s="24">
        <f t="shared" si="65"/>
        <v>33980.615280902763</v>
      </c>
    </row>
    <row r="82" spans="1:46">
      <c r="A82" s="181"/>
      <c r="B82" s="46">
        <f t="shared" si="50"/>
        <v>51</v>
      </c>
      <c r="C82" s="24">
        <f t="shared" si="51"/>
        <v>31710.503112190723</v>
      </c>
      <c r="D82" s="24">
        <f t="shared" si="49"/>
        <v>31891.743291112576</v>
      </c>
      <c r="E82" s="24"/>
      <c r="F82" s="24">
        <f t="shared" si="52"/>
        <v>28914.940488424563</v>
      </c>
      <c r="G82" s="24">
        <f t="shared" si="53"/>
        <v>32426.418389399998</v>
      </c>
      <c r="I82" s="2"/>
      <c r="K82" s="3"/>
      <c r="L82" s="61">
        <f t="shared" si="42"/>
        <v>46174</v>
      </c>
      <c r="M82" s="62">
        <f t="shared" si="30"/>
        <v>46203</v>
      </c>
      <c r="N82" s="21">
        <f t="shared" si="66"/>
        <v>51</v>
      </c>
      <c r="O82" s="28">
        <f t="shared" si="47"/>
        <v>2.5000000000000001E-2</v>
      </c>
      <c r="P82" s="23">
        <f t="shared" si="67"/>
        <v>252</v>
      </c>
      <c r="Q82" s="24">
        <f t="shared" si="68"/>
        <v>25200</v>
      </c>
      <c r="R82" s="24">
        <f t="shared" si="34"/>
        <v>25200</v>
      </c>
      <c r="S82" s="24">
        <f t="shared" si="69"/>
        <v>33428.268149298747</v>
      </c>
      <c r="T82" s="28">
        <f t="shared" si="54"/>
        <v>3.7500000000000006E-2</v>
      </c>
      <c r="U82" s="24">
        <f t="shared" si="55"/>
        <v>33741.658163198423</v>
      </c>
      <c r="V82" s="24" t="str">
        <f t="shared" si="56"/>
        <v>nie</v>
      </c>
      <c r="W82" s="24">
        <f t="shared" si="57"/>
        <v>504</v>
      </c>
      <c r="X82" s="24">
        <f t="shared" si="58"/>
        <v>31710.503112190723</v>
      </c>
      <c r="Y82" s="24">
        <f t="shared" si="21"/>
        <v>0</v>
      </c>
      <c r="Z82" s="25">
        <f t="shared" si="36"/>
        <v>0.04</v>
      </c>
      <c r="AA82" s="24">
        <f t="shared" si="59"/>
        <v>0</v>
      </c>
      <c r="AB82" s="24">
        <f t="shared" si="60"/>
        <v>31710.503112190723</v>
      </c>
      <c r="AC82" s="1">
        <v>51</v>
      </c>
      <c r="AD82" s="61">
        <f t="shared" si="43"/>
        <v>46905</v>
      </c>
      <c r="AE82" s="62">
        <f t="shared" si="44"/>
        <v>46934</v>
      </c>
      <c r="AF82" s="59">
        <f t="shared" si="45"/>
        <v>75</v>
      </c>
      <c r="AG82" s="28">
        <f t="shared" si="48"/>
        <v>2.5000000000000001E-2</v>
      </c>
      <c r="AH82" s="23">
        <f>IF(AN81="tak",
ROUNDDOWN(AP81/'ZAMIANA EDO NA EDO'!$AP$29,0),
AH81)</f>
        <v>294</v>
      </c>
      <c r="AI82" s="24">
        <f>IF(AN81="tak",
AH82*'ZAMIANA EDO NA EDO'!$AP$29,
AI81)</f>
        <v>29400</v>
      </c>
      <c r="AJ82" s="24">
        <f t="shared" si="37"/>
        <v>29400</v>
      </c>
      <c r="AK82" s="24">
        <f t="shared" si="70"/>
        <v>35319.829708800004</v>
      </c>
      <c r="AL82" s="25">
        <f t="shared" si="71"/>
        <v>0.04</v>
      </c>
      <c r="AM82" s="24">
        <f t="shared" si="61"/>
        <v>35673.028005888002</v>
      </c>
      <c r="AN82" s="24" t="str">
        <f t="shared" si="62"/>
        <v>nie</v>
      </c>
      <c r="AO82" s="24">
        <f t="shared" si="63"/>
        <v>588</v>
      </c>
      <c r="AP82" s="24">
        <f t="shared" si="27"/>
        <v>34004.872684769281</v>
      </c>
      <c r="AQ82" s="24">
        <f t="shared" si="28"/>
        <v>0</v>
      </c>
      <c r="AR82" s="25">
        <f t="shared" si="40"/>
        <v>0.04</v>
      </c>
      <c r="AS82" s="24">
        <f t="shared" si="64"/>
        <v>71.298122915377647</v>
      </c>
      <c r="AT82" s="24">
        <f t="shared" si="65"/>
        <v>34076.170807684663</v>
      </c>
    </row>
    <row r="83" spans="1:46">
      <c r="A83" s="181"/>
      <c r="B83" s="46">
        <f t="shared" si="50"/>
        <v>52</v>
      </c>
      <c r="C83" s="24">
        <f t="shared" si="51"/>
        <v>31795.118415943631</v>
      </c>
      <c r="D83" s="24">
        <f t="shared" si="49"/>
        <v>31980.09268665842</v>
      </c>
      <c r="E83" s="24"/>
      <c r="F83" s="24">
        <f t="shared" si="52"/>
        <v>28993.010827743306</v>
      </c>
      <c r="G83" s="24">
        <f t="shared" si="53"/>
        <v>32493.553831199995</v>
      </c>
      <c r="I83" s="2"/>
      <c r="K83" s="3"/>
      <c r="L83" s="61">
        <f t="shared" si="42"/>
        <v>46204</v>
      </c>
      <c r="M83" s="62">
        <f t="shared" si="30"/>
        <v>46234</v>
      </c>
      <c r="N83" s="21">
        <f t="shared" si="66"/>
        <v>52</v>
      </c>
      <c r="O83" s="28">
        <f t="shared" si="47"/>
        <v>2.5000000000000001E-2</v>
      </c>
      <c r="P83" s="23">
        <f t="shared" si="67"/>
        <v>252</v>
      </c>
      <c r="Q83" s="24">
        <f t="shared" si="68"/>
        <v>25200</v>
      </c>
      <c r="R83" s="24">
        <f t="shared" si="34"/>
        <v>25200</v>
      </c>
      <c r="S83" s="24">
        <f t="shared" si="69"/>
        <v>33428.268149298747</v>
      </c>
      <c r="T83" s="28">
        <f t="shared" si="54"/>
        <v>3.7500000000000006E-2</v>
      </c>
      <c r="U83" s="24">
        <f t="shared" si="55"/>
        <v>33846.121501164977</v>
      </c>
      <c r="V83" s="24" t="str">
        <f t="shared" si="56"/>
        <v>nie</v>
      </c>
      <c r="W83" s="24">
        <f t="shared" si="57"/>
        <v>504</v>
      </c>
      <c r="X83" s="24">
        <f t="shared" si="58"/>
        <v>31795.118415943631</v>
      </c>
      <c r="Y83" s="24">
        <f t="shared" si="21"/>
        <v>0</v>
      </c>
      <c r="Z83" s="25">
        <f t="shared" si="36"/>
        <v>0.04</v>
      </c>
      <c r="AA83" s="24">
        <f t="shared" si="59"/>
        <v>0</v>
      </c>
      <c r="AB83" s="24">
        <f t="shared" si="60"/>
        <v>31795.118415943631</v>
      </c>
      <c r="AC83" s="1">
        <v>52</v>
      </c>
      <c r="AD83" s="61">
        <f t="shared" si="43"/>
        <v>46935</v>
      </c>
      <c r="AE83" s="62">
        <f t="shared" si="44"/>
        <v>46965</v>
      </c>
      <c r="AF83" s="59">
        <f t="shared" si="45"/>
        <v>76</v>
      </c>
      <c r="AG83" s="28">
        <f t="shared" si="48"/>
        <v>2.5000000000000001E-2</v>
      </c>
      <c r="AH83" s="23">
        <f>IF(AN82="tak",
ROUNDDOWN(AP82/'ZAMIANA EDO NA EDO'!$AP$29,0),
AH82)</f>
        <v>294</v>
      </c>
      <c r="AI83" s="24">
        <f>IF(AN82="tak",
AH83*'ZAMIANA EDO NA EDO'!$AP$29,
AI82)</f>
        <v>29400</v>
      </c>
      <c r="AJ83" s="24">
        <f t="shared" si="37"/>
        <v>29400</v>
      </c>
      <c r="AK83" s="24">
        <f t="shared" si="70"/>
        <v>35319.829708800004</v>
      </c>
      <c r="AL83" s="25">
        <f t="shared" si="71"/>
        <v>0.04</v>
      </c>
      <c r="AM83" s="24">
        <f t="shared" si="61"/>
        <v>35790.760771584006</v>
      </c>
      <c r="AN83" s="24" t="str">
        <f t="shared" si="62"/>
        <v>nie</v>
      </c>
      <c r="AO83" s="24">
        <f t="shared" si="63"/>
        <v>588</v>
      </c>
      <c r="AP83" s="24">
        <f t="shared" si="27"/>
        <v>34100.236224983048</v>
      </c>
      <c r="AQ83" s="24">
        <f t="shared" si="28"/>
        <v>0</v>
      </c>
      <c r="AR83" s="25">
        <f t="shared" si="40"/>
        <v>0.04</v>
      </c>
      <c r="AS83" s="24">
        <f t="shared" si="64"/>
        <v>71.490627847249158</v>
      </c>
      <c r="AT83" s="24">
        <f t="shared" si="65"/>
        <v>34171.726852830296</v>
      </c>
    </row>
    <row r="84" spans="1:46">
      <c r="A84" s="181"/>
      <c r="B84" s="46">
        <f t="shared" si="50"/>
        <v>53</v>
      </c>
      <c r="C84" s="24">
        <f t="shared" si="51"/>
        <v>31879.733719696545</v>
      </c>
      <c r="D84" s="24">
        <f t="shared" si="49"/>
        <v>32068.442569397517</v>
      </c>
      <c r="E84" s="24"/>
      <c r="F84" s="24">
        <f t="shared" si="52"/>
        <v>29071.29195697821</v>
      </c>
      <c r="G84" s="24">
        <f t="shared" si="53"/>
        <v>32560.689272999996</v>
      </c>
      <c r="I84" s="2"/>
      <c r="K84" s="3"/>
      <c r="L84" s="61">
        <f t="shared" si="42"/>
        <v>46235</v>
      </c>
      <c r="M84" s="62">
        <f t="shared" si="30"/>
        <v>46265</v>
      </c>
      <c r="N84" s="21">
        <f t="shared" si="66"/>
        <v>53</v>
      </c>
      <c r="O84" s="28">
        <f t="shared" si="47"/>
        <v>2.5000000000000001E-2</v>
      </c>
      <c r="P84" s="23">
        <f t="shared" si="67"/>
        <v>252</v>
      </c>
      <c r="Q84" s="24">
        <f t="shared" si="68"/>
        <v>25200</v>
      </c>
      <c r="R84" s="24">
        <f t="shared" si="34"/>
        <v>25200</v>
      </c>
      <c r="S84" s="24">
        <f t="shared" si="69"/>
        <v>33428.268149298747</v>
      </c>
      <c r="T84" s="28">
        <f t="shared" si="54"/>
        <v>3.7500000000000006E-2</v>
      </c>
      <c r="U84" s="24">
        <f t="shared" si="55"/>
        <v>33950.584839131538</v>
      </c>
      <c r="V84" s="24" t="str">
        <f t="shared" si="56"/>
        <v>nie</v>
      </c>
      <c r="W84" s="24">
        <f t="shared" si="57"/>
        <v>504</v>
      </c>
      <c r="X84" s="24">
        <f t="shared" si="58"/>
        <v>31879.733719696545</v>
      </c>
      <c r="Y84" s="24">
        <f t="shared" si="21"/>
        <v>0</v>
      </c>
      <c r="Z84" s="25">
        <f t="shared" si="36"/>
        <v>0.04</v>
      </c>
      <c r="AA84" s="24">
        <f t="shared" si="59"/>
        <v>0</v>
      </c>
      <c r="AB84" s="24">
        <f t="shared" si="60"/>
        <v>31879.733719696545</v>
      </c>
      <c r="AC84" s="1">
        <v>53</v>
      </c>
      <c r="AD84" s="61">
        <f t="shared" si="43"/>
        <v>46966</v>
      </c>
      <c r="AE84" s="62">
        <f t="shared" si="44"/>
        <v>46996</v>
      </c>
      <c r="AF84" s="59">
        <f t="shared" si="45"/>
        <v>77</v>
      </c>
      <c r="AG84" s="28">
        <f t="shared" si="48"/>
        <v>2.5000000000000001E-2</v>
      </c>
      <c r="AH84" s="23">
        <f>IF(AN83="tak",
ROUNDDOWN(AP83/'ZAMIANA EDO NA EDO'!$AP$29,0),
AH83)</f>
        <v>294</v>
      </c>
      <c r="AI84" s="24">
        <f>IF(AN83="tak",
AH84*'ZAMIANA EDO NA EDO'!$AP$29,
AI83)</f>
        <v>29400</v>
      </c>
      <c r="AJ84" s="24">
        <f t="shared" si="37"/>
        <v>29400</v>
      </c>
      <c r="AK84" s="24">
        <f t="shared" si="70"/>
        <v>35319.829708800004</v>
      </c>
      <c r="AL84" s="25">
        <f t="shared" si="71"/>
        <v>0.04</v>
      </c>
      <c r="AM84" s="24">
        <f t="shared" si="61"/>
        <v>35908.493537280003</v>
      </c>
      <c r="AN84" s="24" t="str">
        <f t="shared" si="62"/>
        <v>nie</v>
      </c>
      <c r="AO84" s="24">
        <f t="shared" si="63"/>
        <v>588</v>
      </c>
      <c r="AP84" s="24">
        <f t="shared" si="27"/>
        <v>34195.599765196799</v>
      </c>
      <c r="AQ84" s="24">
        <f t="shared" si="28"/>
        <v>0</v>
      </c>
      <c r="AR84" s="25">
        <f t="shared" si="40"/>
        <v>0.04</v>
      </c>
      <c r="AS84" s="24">
        <f t="shared" si="64"/>
        <v>71.683652542436718</v>
      </c>
      <c r="AT84" s="24">
        <f t="shared" si="65"/>
        <v>34267.283417739236</v>
      </c>
    </row>
    <row r="85" spans="1:46">
      <c r="A85" s="181"/>
      <c r="B85" s="46">
        <f t="shared" si="50"/>
        <v>54</v>
      </c>
      <c r="C85" s="24">
        <f t="shared" si="51"/>
        <v>31964.34902344946</v>
      </c>
      <c r="D85" s="24">
        <f t="shared" si="49"/>
        <v>32156.792940645286</v>
      </c>
      <c r="E85" s="24"/>
      <c r="F85" s="24">
        <f t="shared" si="52"/>
        <v>29149.784445262048</v>
      </c>
      <c r="G85" s="24">
        <f t="shared" si="53"/>
        <v>32627.824714799994</v>
      </c>
      <c r="I85" s="2"/>
      <c r="K85" s="3"/>
      <c r="L85" s="61">
        <f t="shared" si="42"/>
        <v>46266</v>
      </c>
      <c r="M85" s="62">
        <f t="shared" si="30"/>
        <v>46295</v>
      </c>
      <c r="N85" s="21">
        <f t="shared" si="66"/>
        <v>54</v>
      </c>
      <c r="O85" s="28">
        <f t="shared" si="47"/>
        <v>2.5000000000000001E-2</v>
      </c>
      <c r="P85" s="23">
        <f t="shared" si="67"/>
        <v>252</v>
      </c>
      <c r="Q85" s="24">
        <f t="shared" si="68"/>
        <v>25200</v>
      </c>
      <c r="R85" s="24">
        <f t="shared" si="34"/>
        <v>25200</v>
      </c>
      <c r="S85" s="24">
        <f t="shared" si="69"/>
        <v>33428.268149298747</v>
      </c>
      <c r="T85" s="28">
        <f t="shared" si="54"/>
        <v>3.7500000000000006E-2</v>
      </c>
      <c r="U85" s="24">
        <f t="shared" si="55"/>
        <v>34055.048177098099</v>
      </c>
      <c r="V85" s="24" t="str">
        <f t="shared" si="56"/>
        <v>nie</v>
      </c>
      <c r="W85" s="24">
        <f t="shared" si="57"/>
        <v>504</v>
      </c>
      <c r="X85" s="24">
        <f t="shared" si="58"/>
        <v>31964.34902344946</v>
      </c>
      <c r="Y85" s="24">
        <f t="shared" si="21"/>
        <v>0</v>
      </c>
      <c r="Z85" s="25">
        <f t="shared" si="36"/>
        <v>0.04</v>
      </c>
      <c r="AA85" s="24">
        <f t="shared" si="59"/>
        <v>0</v>
      </c>
      <c r="AB85" s="24">
        <f t="shared" si="60"/>
        <v>31964.34902344946</v>
      </c>
      <c r="AC85" s="1">
        <v>54</v>
      </c>
      <c r="AD85" s="61">
        <f t="shared" si="43"/>
        <v>46997</v>
      </c>
      <c r="AE85" s="62">
        <f t="shared" si="44"/>
        <v>47026</v>
      </c>
      <c r="AF85" s="59">
        <f t="shared" si="45"/>
        <v>78</v>
      </c>
      <c r="AG85" s="28">
        <f t="shared" si="48"/>
        <v>2.5000000000000001E-2</v>
      </c>
      <c r="AH85" s="23">
        <f>IF(AN84="tak",
ROUNDDOWN(AP84/'ZAMIANA EDO NA EDO'!$AP$29,0),
AH84)</f>
        <v>294</v>
      </c>
      <c r="AI85" s="24">
        <f>IF(AN84="tak",
AH85*'ZAMIANA EDO NA EDO'!$AP$29,
AI84)</f>
        <v>29400</v>
      </c>
      <c r="AJ85" s="24">
        <f t="shared" si="37"/>
        <v>29400</v>
      </c>
      <c r="AK85" s="24">
        <f t="shared" si="70"/>
        <v>35319.829708800004</v>
      </c>
      <c r="AL85" s="25">
        <f t="shared" si="71"/>
        <v>0.04</v>
      </c>
      <c r="AM85" s="24">
        <f t="shared" si="61"/>
        <v>36026.226302976007</v>
      </c>
      <c r="AN85" s="24" t="str">
        <f t="shared" si="62"/>
        <v>nie</v>
      </c>
      <c r="AO85" s="24">
        <f t="shared" si="63"/>
        <v>588</v>
      </c>
      <c r="AP85" s="24">
        <f t="shared" si="27"/>
        <v>34290.963305410565</v>
      </c>
      <c r="AQ85" s="24">
        <f t="shared" si="28"/>
        <v>0</v>
      </c>
      <c r="AR85" s="25">
        <f t="shared" si="40"/>
        <v>0.04</v>
      </c>
      <c r="AS85" s="24">
        <f t="shared" si="64"/>
        <v>71.877198404301296</v>
      </c>
      <c r="AT85" s="24">
        <f t="shared" si="65"/>
        <v>34362.840503814863</v>
      </c>
    </row>
    <row r="86" spans="1:46">
      <c r="A86" s="181"/>
      <c r="B86" s="46">
        <f t="shared" si="50"/>
        <v>55</v>
      </c>
      <c r="C86" s="24">
        <f t="shared" si="51"/>
        <v>32048.964327202375</v>
      </c>
      <c r="D86" s="24">
        <f t="shared" si="49"/>
        <v>32245.143801720718</v>
      </c>
      <c r="E86" s="24"/>
      <c r="F86" s="24">
        <f t="shared" si="52"/>
        <v>29228.488863264254</v>
      </c>
      <c r="G86" s="24">
        <f t="shared" si="53"/>
        <v>32694.960156599998</v>
      </c>
      <c r="I86" s="2"/>
      <c r="K86" s="3"/>
      <c r="L86" s="61">
        <f t="shared" si="42"/>
        <v>46296</v>
      </c>
      <c r="M86" s="62">
        <f t="shared" si="30"/>
        <v>46326</v>
      </c>
      <c r="N86" s="21">
        <f t="shared" si="66"/>
        <v>55</v>
      </c>
      <c r="O86" s="28">
        <f t="shared" si="47"/>
        <v>2.5000000000000001E-2</v>
      </c>
      <c r="P86" s="23">
        <f t="shared" si="67"/>
        <v>252</v>
      </c>
      <c r="Q86" s="24">
        <f t="shared" si="68"/>
        <v>25200</v>
      </c>
      <c r="R86" s="24">
        <f t="shared" si="34"/>
        <v>25200</v>
      </c>
      <c r="S86" s="24">
        <f t="shared" si="69"/>
        <v>33428.268149298747</v>
      </c>
      <c r="T86" s="28">
        <f t="shared" si="54"/>
        <v>3.7500000000000006E-2</v>
      </c>
      <c r="U86" s="24">
        <f t="shared" si="55"/>
        <v>34159.51151506466</v>
      </c>
      <c r="V86" s="24" t="str">
        <f t="shared" si="56"/>
        <v>nie</v>
      </c>
      <c r="W86" s="24">
        <f t="shared" si="57"/>
        <v>504</v>
      </c>
      <c r="X86" s="24">
        <f t="shared" si="58"/>
        <v>32048.964327202375</v>
      </c>
      <c r="Y86" s="24">
        <f t="shared" si="21"/>
        <v>0</v>
      </c>
      <c r="Z86" s="25">
        <f t="shared" si="36"/>
        <v>0.04</v>
      </c>
      <c r="AA86" s="24">
        <f t="shared" si="59"/>
        <v>0</v>
      </c>
      <c r="AB86" s="24">
        <f t="shared" si="60"/>
        <v>32048.964327202375</v>
      </c>
      <c r="AC86" s="1">
        <v>55</v>
      </c>
      <c r="AD86" s="61">
        <f t="shared" si="43"/>
        <v>47027</v>
      </c>
      <c r="AE86" s="62">
        <f t="shared" si="44"/>
        <v>47057</v>
      </c>
      <c r="AF86" s="59">
        <f t="shared" si="45"/>
        <v>79</v>
      </c>
      <c r="AG86" s="28">
        <f t="shared" si="48"/>
        <v>2.5000000000000001E-2</v>
      </c>
      <c r="AH86" s="23">
        <f>IF(AN85="tak",
ROUNDDOWN(AP85/'ZAMIANA EDO NA EDO'!$AP$29,0),
AH85)</f>
        <v>294</v>
      </c>
      <c r="AI86" s="24">
        <f>IF(AN85="tak",
AH86*'ZAMIANA EDO NA EDO'!$AP$29,
AI85)</f>
        <v>29400</v>
      </c>
      <c r="AJ86" s="24">
        <f t="shared" si="37"/>
        <v>29400</v>
      </c>
      <c r="AK86" s="24">
        <f t="shared" si="70"/>
        <v>35319.829708800004</v>
      </c>
      <c r="AL86" s="25">
        <f t="shared" si="71"/>
        <v>0.04</v>
      </c>
      <c r="AM86" s="24">
        <f t="shared" si="61"/>
        <v>36143.959068672004</v>
      </c>
      <c r="AN86" s="24" t="str">
        <f t="shared" si="62"/>
        <v>nie</v>
      </c>
      <c r="AO86" s="24">
        <f t="shared" si="63"/>
        <v>588</v>
      </c>
      <c r="AP86" s="24">
        <f t="shared" si="27"/>
        <v>34386.326845624324</v>
      </c>
      <c r="AQ86" s="24">
        <f t="shared" si="28"/>
        <v>0</v>
      </c>
      <c r="AR86" s="25">
        <f t="shared" si="40"/>
        <v>0.04</v>
      </c>
      <c r="AS86" s="24">
        <f t="shared" si="64"/>
        <v>72.071266839992902</v>
      </c>
      <c r="AT86" s="24">
        <f t="shared" si="65"/>
        <v>34458.398112464318</v>
      </c>
    </row>
    <row r="87" spans="1:46">
      <c r="A87" s="181"/>
      <c r="B87" s="46">
        <f t="shared" si="50"/>
        <v>56</v>
      </c>
      <c r="C87" s="24">
        <f t="shared" si="51"/>
        <v>32133.579630955282</v>
      </c>
      <c r="D87" s="24">
        <f t="shared" si="49"/>
        <v>32333.495153946315</v>
      </c>
      <c r="E87" s="24"/>
      <c r="F87" s="24">
        <f t="shared" si="52"/>
        <v>29307.405783195067</v>
      </c>
      <c r="G87" s="24">
        <f t="shared" si="53"/>
        <v>32762.095598399992</v>
      </c>
      <c r="I87" s="2"/>
      <c r="K87" s="3"/>
      <c r="L87" s="61">
        <f t="shared" si="42"/>
        <v>46327</v>
      </c>
      <c r="M87" s="62">
        <f t="shared" si="30"/>
        <v>46356</v>
      </c>
      <c r="N87" s="21">
        <f t="shared" si="66"/>
        <v>56</v>
      </c>
      <c r="O87" s="28">
        <f t="shared" si="47"/>
        <v>2.5000000000000001E-2</v>
      </c>
      <c r="P87" s="23">
        <f t="shared" si="67"/>
        <v>252</v>
      </c>
      <c r="Q87" s="24">
        <f t="shared" si="68"/>
        <v>25200</v>
      </c>
      <c r="R87" s="24">
        <f t="shared" si="34"/>
        <v>25200</v>
      </c>
      <c r="S87" s="24">
        <f t="shared" si="69"/>
        <v>33428.268149298747</v>
      </c>
      <c r="T87" s="28">
        <f t="shared" si="54"/>
        <v>3.7500000000000006E-2</v>
      </c>
      <c r="U87" s="24">
        <f t="shared" si="55"/>
        <v>34263.974853031214</v>
      </c>
      <c r="V87" s="24" t="str">
        <f t="shared" si="56"/>
        <v>nie</v>
      </c>
      <c r="W87" s="24">
        <f t="shared" si="57"/>
        <v>504</v>
      </c>
      <c r="X87" s="24">
        <f t="shared" si="58"/>
        <v>32133.579630955282</v>
      </c>
      <c r="Y87" s="24">
        <f t="shared" si="21"/>
        <v>0</v>
      </c>
      <c r="Z87" s="25">
        <f t="shared" si="36"/>
        <v>0.04</v>
      </c>
      <c r="AA87" s="24">
        <f t="shared" si="59"/>
        <v>0</v>
      </c>
      <c r="AB87" s="24">
        <f t="shared" si="60"/>
        <v>32133.579630955282</v>
      </c>
      <c r="AC87" s="1">
        <v>56</v>
      </c>
      <c r="AD87" s="61">
        <f t="shared" si="43"/>
        <v>47058</v>
      </c>
      <c r="AE87" s="62">
        <f t="shared" si="44"/>
        <v>47087</v>
      </c>
      <c r="AF87" s="59">
        <f t="shared" si="45"/>
        <v>80</v>
      </c>
      <c r="AG87" s="28">
        <f t="shared" si="48"/>
        <v>2.5000000000000001E-2</v>
      </c>
      <c r="AH87" s="23">
        <f>IF(AN86="tak",
ROUNDDOWN(AP86/'ZAMIANA EDO NA EDO'!$AP$29,0),
AH86)</f>
        <v>294</v>
      </c>
      <c r="AI87" s="24">
        <f>IF(AN86="tak",
AH87*'ZAMIANA EDO NA EDO'!$AP$29,
AI86)</f>
        <v>29400</v>
      </c>
      <c r="AJ87" s="24">
        <f t="shared" si="37"/>
        <v>29400</v>
      </c>
      <c r="AK87" s="24">
        <f t="shared" si="70"/>
        <v>35319.829708800004</v>
      </c>
      <c r="AL87" s="25">
        <f t="shared" si="71"/>
        <v>0.04</v>
      </c>
      <c r="AM87" s="24">
        <f t="shared" si="61"/>
        <v>36261.691834368001</v>
      </c>
      <c r="AN87" s="24" t="str">
        <f t="shared" si="62"/>
        <v>nie</v>
      </c>
      <c r="AO87" s="24">
        <f t="shared" si="63"/>
        <v>588</v>
      </c>
      <c r="AP87" s="24">
        <f t="shared" si="27"/>
        <v>34481.690385838083</v>
      </c>
      <c r="AQ87" s="24">
        <f t="shared" si="28"/>
        <v>0</v>
      </c>
      <c r="AR87" s="25">
        <f t="shared" si="40"/>
        <v>0.04</v>
      </c>
      <c r="AS87" s="24">
        <f t="shared" si="64"/>
        <v>72.265859260460871</v>
      </c>
      <c r="AT87" s="24">
        <f t="shared" si="65"/>
        <v>34553.956245098547</v>
      </c>
    </row>
    <row r="88" spans="1:46">
      <c r="A88" s="181"/>
      <c r="B88" s="46">
        <f t="shared" si="50"/>
        <v>57</v>
      </c>
      <c r="C88" s="24">
        <f t="shared" si="51"/>
        <v>32218.194934708197</v>
      </c>
      <c r="D88" s="24">
        <f t="shared" si="49"/>
        <v>32421.846998648212</v>
      </c>
      <c r="E88" s="24"/>
      <c r="F88" s="24">
        <f t="shared" si="52"/>
        <v>29386.535778809692</v>
      </c>
      <c r="G88" s="24">
        <f t="shared" si="53"/>
        <v>32829.231040199993</v>
      </c>
      <c r="I88" s="2"/>
      <c r="K88" s="3"/>
      <c r="L88" s="61">
        <f t="shared" si="42"/>
        <v>46357</v>
      </c>
      <c r="M88" s="62">
        <f t="shared" si="30"/>
        <v>46387</v>
      </c>
      <c r="N88" s="21">
        <f t="shared" si="66"/>
        <v>57</v>
      </c>
      <c r="O88" s="28">
        <f t="shared" si="47"/>
        <v>2.5000000000000001E-2</v>
      </c>
      <c r="P88" s="23">
        <f t="shared" si="67"/>
        <v>252</v>
      </c>
      <c r="Q88" s="24">
        <f t="shared" si="68"/>
        <v>25200</v>
      </c>
      <c r="R88" s="24">
        <f t="shared" si="34"/>
        <v>25200</v>
      </c>
      <c r="S88" s="24">
        <f t="shared" si="69"/>
        <v>33428.268149298747</v>
      </c>
      <c r="T88" s="28">
        <f t="shared" si="54"/>
        <v>3.7500000000000006E-2</v>
      </c>
      <c r="U88" s="24">
        <f t="shared" si="55"/>
        <v>34368.438190997775</v>
      </c>
      <c r="V88" s="24" t="str">
        <f t="shared" si="56"/>
        <v>nie</v>
      </c>
      <c r="W88" s="24">
        <f t="shared" si="57"/>
        <v>504</v>
      </c>
      <c r="X88" s="24">
        <f t="shared" si="58"/>
        <v>32218.194934708197</v>
      </c>
      <c r="Y88" s="24">
        <f t="shared" si="21"/>
        <v>0</v>
      </c>
      <c r="Z88" s="25">
        <f t="shared" si="36"/>
        <v>0.04</v>
      </c>
      <c r="AA88" s="24">
        <f t="shared" si="59"/>
        <v>0</v>
      </c>
      <c r="AB88" s="24">
        <f t="shared" si="60"/>
        <v>32218.194934708197</v>
      </c>
      <c r="AC88" s="1">
        <v>57</v>
      </c>
      <c r="AD88" s="61">
        <f t="shared" si="43"/>
        <v>47088</v>
      </c>
      <c r="AE88" s="62">
        <f t="shared" si="44"/>
        <v>47118</v>
      </c>
      <c r="AF88" s="59">
        <f t="shared" si="45"/>
        <v>81</v>
      </c>
      <c r="AG88" s="28">
        <f t="shared" si="48"/>
        <v>2.5000000000000001E-2</v>
      </c>
      <c r="AH88" s="23">
        <f>IF(AN87="tak",
ROUNDDOWN(AP87/'ZAMIANA EDO NA EDO'!$AP$29,0),
AH87)</f>
        <v>294</v>
      </c>
      <c r="AI88" s="24">
        <f>IF(AN87="tak",
AH88*'ZAMIANA EDO NA EDO'!$AP$29,
AI87)</f>
        <v>29400</v>
      </c>
      <c r="AJ88" s="24">
        <f t="shared" si="37"/>
        <v>29400</v>
      </c>
      <c r="AK88" s="24">
        <f t="shared" si="70"/>
        <v>35319.829708800004</v>
      </c>
      <c r="AL88" s="25">
        <f t="shared" si="71"/>
        <v>0.04</v>
      </c>
      <c r="AM88" s="24">
        <f t="shared" si="61"/>
        <v>36379.424600064005</v>
      </c>
      <c r="AN88" s="24" t="str">
        <f t="shared" si="62"/>
        <v>nie</v>
      </c>
      <c r="AO88" s="24">
        <f t="shared" si="63"/>
        <v>588</v>
      </c>
      <c r="AP88" s="24">
        <f t="shared" si="27"/>
        <v>34577.053926051842</v>
      </c>
      <c r="AQ88" s="24">
        <f t="shared" si="28"/>
        <v>0</v>
      </c>
      <c r="AR88" s="25">
        <f t="shared" si="40"/>
        <v>0.04</v>
      </c>
      <c r="AS88" s="24">
        <f t="shared" si="64"/>
        <v>72.460977080464104</v>
      </c>
      <c r="AT88" s="24">
        <f t="shared" si="65"/>
        <v>34649.514903132309</v>
      </c>
    </row>
    <row r="89" spans="1:46">
      <c r="A89" s="181"/>
      <c r="B89" s="46">
        <f t="shared" si="50"/>
        <v>58</v>
      </c>
      <c r="C89" s="24">
        <f t="shared" si="51"/>
        <v>32302.810238461112</v>
      </c>
      <c r="D89" s="24">
        <f t="shared" si="49"/>
        <v>32510.199337156086</v>
      </c>
      <c r="E89" s="24"/>
      <c r="F89" s="24">
        <f t="shared" si="52"/>
        <v>29465.879425412477</v>
      </c>
      <c r="G89" s="24">
        <f t="shared" si="53"/>
        <v>32896.36648199999</v>
      </c>
      <c r="I89" s="2"/>
      <c r="K89" s="3"/>
      <c r="L89" s="61">
        <f t="shared" si="42"/>
        <v>46388</v>
      </c>
      <c r="M89" s="62">
        <f t="shared" si="30"/>
        <v>46418</v>
      </c>
      <c r="N89" s="21">
        <f t="shared" si="66"/>
        <v>58</v>
      </c>
      <c r="O89" s="28">
        <f t="shared" si="47"/>
        <v>2.5000000000000001E-2</v>
      </c>
      <c r="P89" s="23">
        <f t="shared" si="67"/>
        <v>252</v>
      </c>
      <c r="Q89" s="24">
        <f t="shared" si="68"/>
        <v>25200</v>
      </c>
      <c r="R89" s="24">
        <f t="shared" si="34"/>
        <v>25200</v>
      </c>
      <c r="S89" s="24">
        <f t="shared" si="69"/>
        <v>33428.268149298747</v>
      </c>
      <c r="T89" s="28">
        <f t="shared" si="54"/>
        <v>3.7500000000000006E-2</v>
      </c>
      <c r="U89" s="24">
        <f t="shared" si="55"/>
        <v>34472.901528964336</v>
      </c>
      <c r="V89" s="24" t="str">
        <f t="shared" si="56"/>
        <v>nie</v>
      </c>
      <c r="W89" s="24">
        <f t="shared" si="57"/>
        <v>504</v>
      </c>
      <c r="X89" s="24">
        <f t="shared" si="58"/>
        <v>32302.810238461112</v>
      </c>
      <c r="Y89" s="24">
        <f t="shared" si="21"/>
        <v>0</v>
      </c>
      <c r="Z89" s="25">
        <f t="shared" si="36"/>
        <v>0.04</v>
      </c>
      <c r="AA89" s="24">
        <f t="shared" si="59"/>
        <v>0</v>
      </c>
      <c r="AB89" s="24">
        <f t="shared" si="60"/>
        <v>32302.810238461112</v>
      </c>
      <c r="AC89" s="1">
        <v>58</v>
      </c>
      <c r="AD89" s="61">
        <f t="shared" si="43"/>
        <v>47119</v>
      </c>
      <c r="AE89" s="62">
        <f t="shared" si="44"/>
        <v>47149</v>
      </c>
      <c r="AF89" s="59">
        <f t="shared" si="45"/>
        <v>82</v>
      </c>
      <c r="AG89" s="28">
        <f t="shared" si="48"/>
        <v>2.5000000000000001E-2</v>
      </c>
      <c r="AH89" s="23">
        <f>IF(AN88="tak",
ROUNDDOWN(AP88/'ZAMIANA EDO NA EDO'!$AP$29,0),
AH88)</f>
        <v>294</v>
      </c>
      <c r="AI89" s="24">
        <f>IF(AN88="tak",
AH89*'ZAMIANA EDO NA EDO'!$AP$29,
AI88)</f>
        <v>29400</v>
      </c>
      <c r="AJ89" s="24">
        <f t="shared" si="37"/>
        <v>29400</v>
      </c>
      <c r="AK89" s="24">
        <f t="shared" si="70"/>
        <v>35319.829708800004</v>
      </c>
      <c r="AL89" s="25">
        <f t="shared" si="71"/>
        <v>0.04</v>
      </c>
      <c r="AM89" s="24">
        <f t="shared" si="61"/>
        <v>36497.157365760009</v>
      </c>
      <c r="AN89" s="24" t="str">
        <f t="shared" si="62"/>
        <v>nie</v>
      </c>
      <c r="AO89" s="24">
        <f t="shared" si="63"/>
        <v>588</v>
      </c>
      <c r="AP89" s="24">
        <f t="shared" si="27"/>
        <v>34672.417466265608</v>
      </c>
      <c r="AQ89" s="24">
        <f t="shared" si="28"/>
        <v>0</v>
      </c>
      <c r="AR89" s="25">
        <f t="shared" si="40"/>
        <v>0.04</v>
      </c>
      <c r="AS89" s="24">
        <f t="shared" si="64"/>
        <v>72.656621718581349</v>
      </c>
      <c r="AT89" s="24">
        <f t="shared" si="65"/>
        <v>34745.074087984191</v>
      </c>
    </row>
    <row r="90" spans="1:46" ht="14.25" customHeight="1">
      <c r="A90" s="181"/>
      <c r="B90" s="46">
        <f t="shared" si="50"/>
        <v>59</v>
      </c>
      <c r="C90" s="24">
        <f t="shared" si="51"/>
        <v>32387.42554221402</v>
      </c>
      <c r="D90" s="24">
        <f t="shared" si="49"/>
        <v>32598.552170803203</v>
      </c>
      <c r="E90" s="24"/>
      <c r="F90" s="24">
        <f t="shared" si="52"/>
        <v>29545.437299861089</v>
      </c>
      <c r="G90" s="24">
        <f t="shared" si="53"/>
        <v>32963.501923799995</v>
      </c>
      <c r="I90" s="2"/>
      <c r="K90" s="3"/>
      <c r="L90" s="61">
        <f t="shared" si="42"/>
        <v>46419</v>
      </c>
      <c r="M90" s="62">
        <f t="shared" si="30"/>
        <v>46446</v>
      </c>
      <c r="N90" s="21">
        <f t="shared" si="66"/>
        <v>59</v>
      </c>
      <c r="O90" s="28">
        <f t="shared" si="47"/>
        <v>2.5000000000000001E-2</v>
      </c>
      <c r="P90" s="23">
        <f t="shared" si="67"/>
        <v>252</v>
      </c>
      <c r="Q90" s="24">
        <f t="shared" si="68"/>
        <v>25200</v>
      </c>
      <c r="R90" s="24">
        <f t="shared" si="34"/>
        <v>25200</v>
      </c>
      <c r="S90" s="24">
        <f t="shared" si="69"/>
        <v>33428.268149298747</v>
      </c>
      <c r="T90" s="28">
        <f t="shared" si="54"/>
        <v>3.7500000000000006E-2</v>
      </c>
      <c r="U90" s="24">
        <f t="shared" si="55"/>
        <v>34577.36486693089</v>
      </c>
      <c r="V90" s="24" t="str">
        <f t="shared" si="56"/>
        <v>nie</v>
      </c>
      <c r="W90" s="24">
        <f t="shared" si="57"/>
        <v>504</v>
      </c>
      <c r="X90" s="24">
        <f t="shared" si="58"/>
        <v>32387.42554221402</v>
      </c>
      <c r="Y90" s="24">
        <f t="shared" si="21"/>
        <v>0</v>
      </c>
      <c r="Z90" s="25">
        <f t="shared" si="36"/>
        <v>0.04</v>
      </c>
      <c r="AA90" s="24">
        <f t="shared" si="59"/>
        <v>0</v>
      </c>
      <c r="AB90" s="24">
        <f t="shared" si="60"/>
        <v>32387.42554221402</v>
      </c>
      <c r="AC90" s="1">
        <v>59</v>
      </c>
      <c r="AD90" s="61">
        <f t="shared" si="43"/>
        <v>47150</v>
      </c>
      <c r="AE90" s="62">
        <f t="shared" si="44"/>
        <v>47177</v>
      </c>
      <c r="AF90" s="59">
        <f t="shared" si="45"/>
        <v>83</v>
      </c>
      <c r="AG90" s="28">
        <f t="shared" si="48"/>
        <v>2.5000000000000001E-2</v>
      </c>
      <c r="AH90" s="23">
        <f>IF(AN89="tak",
ROUNDDOWN(AP89/'ZAMIANA EDO NA EDO'!$AP$29,0),
AH89)</f>
        <v>294</v>
      </c>
      <c r="AI90" s="24">
        <f>IF(AN89="tak",
AH90*'ZAMIANA EDO NA EDO'!$AP$29,
AI89)</f>
        <v>29400</v>
      </c>
      <c r="AJ90" s="24">
        <f t="shared" si="37"/>
        <v>29400</v>
      </c>
      <c r="AK90" s="24">
        <f t="shared" si="70"/>
        <v>35319.829708800004</v>
      </c>
      <c r="AL90" s="25">
        <f t="shared" si="71"/>
        <v>0.04</v>
      </c>
      <c r="AM90" s="24">
        <f t="shared" si="61"/>
        <v>36614.890131455999</v>
      </c>
      <c r="AN90" s="24" t="str">
        <f t="shared" si="62"/>
        <v>nie</v>
      </c>
      <c r="AO90" s="24">
        <f t="shared" si="63"/>
        <v>588</v>
      </c>
      <c r="AP90" s="24">
        <f t="shared" si="27"/>
        <v>34767.781006479359</v>
      </c>
      <c r="AQ90" s="24">
        <f t="shared" si="28"/>
        <v>0</v>
      </c>
      <c r="AR90" s="25">
        <f t="shared" si="40"/>
        <v>0.04</v>
      </c>
      <c r="AS90" s="24">
        <f t="shared" si="64"/>
        <v>72.852794597221518</v>
      </c>
      <c r="AT90" s="24">
        <f t="shared" si="65"/>
        <v>34840.633801076583</v>
      </c>
    </row>
    <row r="91" spans="1:46">
      <c r="A91" s="181"/>
      <c r="B91" s="46">
        <f t="shared" si="50"/>
        <v>60</v>
      </c>
      <c r="C91" s="24">
        <f t="shared" si="51"/>
        <v>32472.040845966934</v>
      </c>
      <c r="D91" s="24">
        <f t="shared" si="49"/>
        <v>32686.905500926456</v>
      </c>
      <c r="E91" s="24"/>
      <c r="F91" s="24">
        <f t="shared" si="52"/>
        <v>29625.209980570711</v>
      </c>
      <c r="G91" s="24">
        <f t="shared" si="53"/>
        <v>33030.637365599992</v>
      </c>
      <c r="I91" s="2"/>
      <c r="K91" s="3"/>
      <c r="L91" s="61">
        <f t="shared" si="42"/>
        <v>46447</v>
      </c>
      <c r="M91" s="62">
        <f t="shared" si="30"/>
        <v>46477</v>
      </c>
      <c r="N91" s="21">
        <f t="shared" si="66"/>
        <v>60</v>
      </c>
      <c r="O91" s="28">
        <f t="shared" si="47"/>
        <v>2.5000000000000001E-2</v>
      </c>
      <c r="P91" s="23">
        <f t="shared" si="67"/>
        <v>252</v>
      </c>
      <c r="Q91" s="24">
        <f t="shared" si="68"/>
        <v>25200</v>
      </c>
      <c r="R91" s="24">
        <f t="shared" si="34"/>
        <v>25200</v>
      </c>
      <c r="S91" s="24">
        <f t="shared" si="69"/>
        <v>33428.268149298747</v>
      </c>
      <c r="T91" s="28">
        <f t="shared" si="54"/>
        <v>3.7500000000000006E-2</v>
      </c>
      <c r="U91" s="24">
        <f t="shared" si="55"/>
        <v>34681.828204897451</v>
      </c>
      <c r="V91" s="24" t="str">
        <f t="shared" si="56"/>
        <v>nie</v>
      </c>
      <c r="W91" s="24">
        <f t="shared" si="57"/>
        <v>504</v>
      </c>
      <c r="X91" s="24">
        <f t="shared" si="58"/>
        <v>32472.040845966934</v>
      </c>
      <c r="Y91" s="24">
        <f t="shared" si="21"/>
        <v>0</v>
      </c>
      <c r="Z91" s="25">
        <f t="shared" si="36"/>
        <v>0.04</v>
      </c>
      <c r="AA91" s="24">
        <f t="shared" si="59"/>
        <v>0</v>
      </c>
      <c r="AB91" s="24">
        <f t="shared" si="60"/>
        <v>32472.040845966934</v>
      </c>
      <c r="AC91" s="1">
        <v>60</v>
      </c>
      <c r="AD91" s="61">
        <f t="shared" si="43"/>
        <v>47178</v>
      </c>
      <c r="AE91" s="62">
        <f t="shared" si="44"/>
        <v>47208</v>
      </c>
      <c r="AF91" s="59">
        <f t="shared" si="45"/>
        <v>84</v>
      </c>
      <c r="AG91" s="28">
        <f t="shared" si="48"/>
        <v>2.5000000000000001E-2</v>
      </c>
      <c r="AH91" s="23">
        <f>IF(AN90="tak",
ROUNDDOWN(AP90/'ZAMIANA EDO NA EDO'!$AP$29,0),
AH90)</f>
        <v>294</v>
      </c>
      <c r="AI91" s="24">
        <f>IF(AN90="tak",
AH91*'ZAMIANA EDO NA EDO'!$AP$29,
AI90)</f>
        <v>29400</v>
      </c>
      <c r="AJ91" s="24">
        <f t="shared" si="37"/>
        <v>29400</v>
      </c>
      <c r="AK91" s="24">
        <f t="shared" si="70"/>
        <v>35319.829708800004</v>
      </c>
      <c r="AL91" s="25">
        <f t="shared" si="71"/>
        <v>0.04</v>
      </c>
      <c r="AM91" s="24">
        <f t="shared" si="61"/>
        <v>36732.622897152003</v>
      </c>
      <c r="AN91" s="24" t="str">
        <f t="shared" si="62"/>
        <v>nie</v>
      </c>
      <c r="AO91" s="24">
        <f t="shared" si="63"/>
        <v>588</v>
      </c>
      <c r="AP91" s="24">
        <f t="shared" si="27"/>
        <v>34863.144546693125</v>
      </c>
      <c r="AQ91" s="24">
        <f t="shared" si="28"/>
        <v>0</v>
      </c>
      <c r="AR91" s="25">
        <f t="shared" si="40"/>
        <v>0.04</v>
      </c>
      <c r="AS91" s="24">
        <f t="shared" si="64"/>
        <v>73.04949714263401</v>
      </c>
      <c r="AT91" s="24">
        <f t="shared" si="65"/>
        <v>34936.194043835756</v>
      </c>
    </row>
    <row r="92" spans="1:46">
      <c r="A92" s="181"/>
      <c r="B92" s="46">
        <f t="shared" si="50"/>
        <v>61</v>
      </c>
      <c r="C92" s="24">
        <f t="shared" si="51"/>
        <v>32559.829223610584</v>
      </c>
      <c r="D92" s="24">
        <f t="shared" si="49"/>
        <v>32778.786087010318</v>
      </c>
      <c r="E92" s="24"/>
      <c r="F92" s="24">
        <f t="shared" si="52"/>
        <v>29705.19804751825</v>
      </c>
      <c r="G92" s="24">
        <f t="shared" si="53"/>
        <v>33099.451193444998</v>
      </c>
      <c r="I92" s="2"/>
      <c r="K92" s="3"/>
      <c r="L92" s="61">
        <f t="shared" si="42"/>
        <v>46478</v>
      </c>
      <c r="M92" s="62">
        <f t="shared" si="30"/>
        <v>46507</v>
      </c>
      <c r="N92" s="21">
        <f t="shared" si="66"/>
        <v>61</v>
      </c>
      <c r="O92" s="28">
        <f t="shared" si="47"/>
        <v>2.5000000000000001E-2</v>
      </c>
      <c r="P92" s="23">
        <f t="shared" si="67"/>
        <v>252</v>
      </c>
      <c r="Q92" s="24">
        <f t="shared" si="68"/>
        <v>25200</v>
      </c>
      <c r="R92" s="24">
        <f t="shared" si="34"/>
        <v>25200</v>
      </c>
      <c r="S92" s="24">
        <f t="shared" si="69"/>
        <v>34681.828204897451</v>
      </c>
      <c r="T92" s="28">
        <f t="shared" si="54"/>
        <v>3.7500000000000006E-2</v>
      </c>
      <c r="U92" s="24">
        <f t="shared" si="55"/>
        <v>34790.208918037759</v>
      </c>
      <c r="V92" s="24" t="str">
        <f t="shared" si="56"/>
        <v>nie</v>
      </c>
      <c r="W92" s="24">
        <f t="shared" si="57"/>
        <v>504</v>
      </c>
      <c r="X92" s="24">
        <f t="shared" si="58"/>
        <v>32559.829223610584</v>
      </c>
      <c r="Y92" s="24">
        <f t="shared" si="21"/>
        <v>0</v>
      </c>
      <c r="Z92" s="25">
        <f t="shared" si="36"/>
        <v>0.04</v>
      </c>
      <c r="AA92" s="24">
        <f t="shared" si="59"/>
        <v>0</v>
      </c>
      <c r="AB92" s="24">
        <f t="shared" si="60"/>
        <v>32559.829223610584</v>
      </c>
      <c r="AC92" s="1">
        <v>61</v>
      </c>
      <c r="AD92" s="61">
        <f t="shared" si="43"/>
        <v>47209</v>
      </c>
      <c r="AE92" s="62">
        <f t="shared" si="44"/>
        <v>47238</v>
      </c>
      <c r="AF92" s="59">
        <f t="shared" si="45"/>
        <v>85</v>
      </c>
      <c r="AG92" s="28">
        <f t="shared" si="48"/>
        <v>2.5000000000000001E-2</v>
      </c>
      <c r="AH92" s="23">
        <f>IF(AN91="tak",
ROUNDDOWN(AP91/'ZAMIANA EDO NA EDO'!$AP$29,0),
AH91)</f>
        <v>294</v>
      </c>
      <c r="AI92" s="24">
        <f>IF(AN91="tak",
AH92*'ZAMIANA EDO NA EDO'!$AP$29,
AI91)</f>
        <v>29400</v>
      </c>
      <c r="AJ92" s="24">
        <f t="shared" si="37"/>
        <v>29400</v>
      </c>
      <c r="AK92" s="24">
        <f t="shared" si="70"/>
        <v>36732.622897152003</v>
      </c>
      <c r="AL92" s="25">
        <f t="shared" si="71"/>
        <v>0.04</v>
      </c>
      <c r="AM92" s="24">
        <f t="shared" si="61"/>
        <v>36855.064973475848</v>
      </c>
      <c r="AN92" s="24" t="str">
        <f t="shared" si="62"/>
        <v>nie</v>
      </c>
      <c r="AO92" s="24">
        <f t="shared" si="63"/>
        <v>588</v>
      </c>
      <c r="AP92" s="24">
        <f t="shared" si="27"/>
        <v>34962.322628515438</v>
      </c>
      <c r="AQ92" s="24">
        <f t="shared" si="28"/>
        <v>0</v>
      </c>
      <c r="AR92" s="25">
        <f t="shared" si="40"/>
        <v>0.04</v>
      </c>
      <c r="AS92" s="24">
        <f t="shared" si="64"/>
        <v>73.246730784919123</v>
      </c>
      <c r="AT92" s="24">
        <f t="shared" si="65"/>
        <v>35035.56935930036</v>
      </c>
    </row>
    <row r="93" spans="1:46">
      <c r="A93" s="181"/>
      <c r="B93" s="46">
        <f t="shared" si="50"/>
        <v>62</v>
      </c>
      <c r="C93" s="24">
        <f t="shared" si="51"/>
        <v>32647.617601254227</v>
      </c>
      <c r="D93" s="24">
        <f t="shared" si="49"/>
        <v>32870.667172254885</v>
      </c>
      <c r="E93" s="24"/>
      <c r="F93" s="24">
        <f t="shared" si="52"/>
        <v>29785.402082246546</v>
      </c>
      <c r="G93" s="24">
        <f t="shared" si="53"/>
        <v>33168.26502128999</v>
      </c>
      <c r="I93" s="2"/>
      <c r="K93" s="3"/>
      <c r="L93" s="61">
        <f t="shared" si="42"/>
        <v>46508</v>
      </c>
      <c r="M93" s="62">
        <f t="shared" si="30"/>
        <v>46538</v>
      </c>
      <c r="N93" s="21">
        <f t="shared" si="66"/>
        <v>62</v>
      </c>
      <c r="O93" s="28">
        <f t="shared" si="47"/>
        <v>2.5000000000000001E-2</v>
      </c>
      <c r="P93" s="23">
        <f t="shared" si="67"/>
        <v>252</v>
      </c>
      <c r="Q93" s="24">
        <f t="shared" si="68"/>
        <v>25200</v>
      </c>
      <c r="R93" s="24">
        <f t="shared" si="34"/>
        <v>25200</v>
      </c>
      <c r="S93" s="24">
        <f t="shared" si="69"/>
        <v>34681.828204897451</v>
      </c>
      <c r="T93" s="28">
        <f t="shared" si="54"/>
        <v>3.7500000000000006E-2</v>
      </c>
      <c r="U93" s="24">
        <f t="shared" si="55"/>
        <v>34898.58963117806</v>
      </c>
      <c r="V93" s="24" t="str">
        <f t="shared" si="56"/>
        <v>nie</v>
      </c>
      <c r="W93" s="24">
        <f t="shared" si="57"/>
        <v>504</v>
      </c>
      <c r="X93" s="24">
        <f t="shared" si="58"/>
        <v>32647.617601254227</v>
      </c>
      <c r="Y93" s="24">
        <f t="shared" si="21"/>
        <v>0</v>
      </c>
      <c r="Z93" s="25">
        <f t="shared" si="36"/>
        <v>0.04</v>
      </c>
      <c r="AA93" s="24">
        <f t="shared" si="59"/>
        <v>0</v>
      </c>
      <c r="AB93" s="24">
        <f t="shared" si="60"/>
        <v>32647.617601254227</v>
      </c>
      <c r="AC93" s="1">
        <v>62</v>
      </c>
      <c r="AD93" s="61">
        <f t="shared" si="43"/>
        <v>47239</v>
      </c>
      <c r="AE93" s="62">
        <f t="shared" si="44"/>
        <v>47269</v>
      </c>
      <c r="AF93" s="59">
        <f t="shared" si="45"/>
        <v>86</v>
      </c>
      <c r="AG93" s="28">
        <f t="shared" si="48"/>
        <v>2.5000000000000001E-2</v>
      </c>
      <c r="AH93" s="23">
        <f>IF(AN92="tak",
ROUNDDOWN(AP92/'ZAMIANA EDO NA EDO'!$AP$29,0),
AH92)</f>
        <v>294</v>
      </c>
      <c r="AI93" s="24">
        <f>IF(AN92="tak",
AH93*'ZAMIANA EDO NA EDO'!$AP$29,
AI92)</f>
        <v>29400</v>
      </c>
      <c r="AJ93" s="24">
        <f t="shared" si="37"/>
        <v>29400</v>
      </c>
      <c r="AK93" s="24">
        <f t="shared" si="70"/>
        <v>36732.622897152003</v>
      </c>
      <c r="AL93" s="25">
        <f t="shared" si="71"/>
        <v>0.04</v>
      </c>
      <c r="AM93" s="24">
        <f t="shared" si="61"/>
        <v>36977.507049799678</v>
      </c>
      <c r="AN93" s="24" t="str">
        <f t="shared" si="62"/>
        <v>nie</v>
      </c>
      <c r="AO93" s="24">
        <f t="shared" si="63"/>
        <v>588</v>
      </c>
      <c r="AP93" s="24">
        <f t="shared" si="27"/>
        <v>35061.500710337743</v>
      </c>
      <c r="AQ93" s="24">
        <f t="shared" si="28"/>
        <v>0</v>
      </c>
      <c r="AR93" s="25">
        <f t="shared" si="40"/>
        <v>0.04</v>
      </c>
      <c r="AS93" s="24">
        <f t="shared" si="64"/>
        <v>73.4444969580384</v>
      </c>
      <c r="AT93" s="24">
        <f t="shared" si="65"/>
        <v>35134.945207295779</v>
      </c>
    </row>
    <row r="94" spans="1:46">
      <c r="A94" s="181"/>
      <c r="B94" s="46">
        <f t="shared" si="50"/>
        <v>63</v>
      </c>
      <c r="C94" s="24">
        <f t="shared" si="51"/>
        <v>32735.405978897874</v>
      </c>
      <c r="D94" s="24">
        <f t="shared" si="49"/>
        <v>32962.548758007921</v>
      </c>
      <c r="E94" s="24"/>
      <c r="F94" s="24">
        <f t="shared" si="52"/>
        <v>29865.822667868611</v>
      </c>
      <c r="G94" s="24">
        <f t="shared" si="53"/>
        <v>33237.078849134996</v>
      </c>
      <c r="I94" s="2"/>
      <c r="K94" s="3"/>
      <c r="L94" s="61">
        <f t="shared" si="42"/>
        <v>46539</v>
      </c>
      <c r="M94" s="62">
        <f t="shared" si="30"/>
        <v>46568</v>
      </c>
      <c r="N94" s="21">
        <f t="shared" si="66"/>
        <v>63</v>
      </c>
      <c r="O94" s="28">
        <f t="shared" si="47"/>
        <v>2.5000000000000001E-2</v>
      </c>
      <c r="P94" s="23">
        <f t="shared" si="67"/>
        <v>252</v>
      </c>
      <c r="Q94" s="24">
        <f t="shared" si="68"/>
        <v>25200</v>
      </c>
      <c r="R94" s="24">
        <f t="shared" si="34"/>
        <v>25200</v>
      </c>
      <c r="S94" s="24">
        <f t="shared" si="69"/>
        <v>34681.828204897451</v>
      </c>
      <c r="T94" s="28">
        <f t="shared" si="54"/>
        <v>3.7500000000000006E-2</v>
      </c>
      <c r="U94" s="24">
        <f t="shared" si="55"/>
        <v>35006.970344318361</v>
      </c>
      <c r="V94" s="24" t="str">
        <f t="shared" si="56"/>
        <v>nie</v>
      </c>
      <c r="W94" s="24">
        <f t="shared" si="57"/>
        <v>504</v>
      </c>
      <c r="X94" s="24">
        <f t="shared" si="58"/>
        <v>32735.405978897874</v>
      </c>
      <c r="Y94" s="24">
        <f t="shared" si="21"/>
        <v>0</v>
      </c>
      <c r="Z94" s="25">
        <f t="shared" si="36"/>
        <v>0.04</v>
      </c>
      <c r="AA94" s="24">
        <f t="shared" si="59"/>
        <v>0</v>
      </c>
      <c r="AB94" s="24">
        <f t="shared" si="60"/>
        <v>32735.405978897874</v>
      </c>
      <c r="AC94" s="1">
        <v>63</v>
      </c>
      <c r="AD94" s="61">
        <f t="shared" si="43"/>
        <v>47270</v>
      </c>
      <c r="AE94" s="62">
        <f t="shared" si="44"/>
        <v>47299</v>
      </c>
      <c r="AF94" s="59">
        <f t="shared" si="45"/>
        <v>87</v>
      </c>
      <c r="AG94" s="28">
        <f t="shared" si="48"/>
        <v>2.5000000000000001E-2</v>
      </c>
      <c r="AH94" s="23">
        <f>IF(AN93="tak",
ROUNDDOWN(AP93/'ZAMIANA EDO NA EDO'!$AP$29,0),
AH93)</f>
        <v>294</v>
      </c>
      <c r="AI94" s="24">
        <f>IF(AN93="tak",
AH94*'ZAMIANA EDO NA EDO'!$AP$29,
AI93)</f>
        <v>29400</v>
      </c>
      <c r="AJ94" s="24">
        <f t="shared" si="37"/>
        <v>29400</v>
      </c>
      <c r="AK94" s="24">
        <f t="shared" si="70"/>
        <v>36732.622897152003</v>
      </c>
      <c r="AL94" s="25">
        <f t="shared" si="71"/>
        <v>0.04</v>
      </c>
      <c r="AM94" s="24">
        <f t="shared" si="61"/>
        <v>37099.949126123523</v>
      </c>
      <c r="AN94" s="24" t="str">
        <f t="shared" si="62"/>
        <v>nie</v>
      </c>
      <c r="AO94" s="24">
        <f t="shared" si="63"/>
        <v>588</v>
      </c>
      <c r="AP94" s="24">
        <f t="shared" si="27"/>
        <v>35160.678792160055</v>
      </c>
      <c r="AQ94" s="24">
        <f t="shared" si="28"/>
        <v>0</v>
      </c>
      <c r="AR94" s="25">
        <f t="shared" si="40"/>
        <v>0.04</v>
      </c>
      <c r="AS94" s="24">
        <f t="shared" si="64"/>
        <v>73.642797099825103</v>
      </c>
      <c r="AT94" s="24">
        <f t="shared" si="65"/>
        <v>35234.321589259882</v>
      </c>
    </row>
    <row r="95" spans="1:46">
      <c r="A95" s="181"/>
      <c r="B95" s="46">
        <f t="shared" si="50"/>
        <v>64</v>
      </c>
      <c r="C95" s="24">
        <f t="shared" si="51"/>
        <v>32823.19435654152</v>
      </c>
      <c r="D95" s="24">
        <f t="shared" si="49"/>
        <v>33054.430845620787</v>
      </c>
      <c r="E95" s="24"/>
      <c r="F95" s="24">
        <f t="shared" si="52"/>
        <v>29946.460389071854</v>
      </c>
      <c r="G95" s="24">
        <f t="shared" si="53"/>
        <v>33305.892676979995</v>
      </c>
      <c r="I95" s="2"/>
      <c r="K95" s="3"/>
      <c r="L95" s="61">
        <f t="shared" si="42"/>
        <v>46569</v>
      </c>
      <c r="M95" s="62">
        <f t="shared" si="30"/>
        <v>46599</v>
      </c>
      <c r="N95" s="21">
        <f t="shared" si="66"/>
        <v>64</v>
      </c>
      <c r="O95" s="28">
        <f t="shared" si="47"/>
        <v>2.5000000000000001E-2</v>
      </c>
      <c r="P95" s="23">
        <f t="shared" si="67"/>
        <v>252</v>
      </c>
      <c r="Q95" s="24">
        <f t="shared" si="68"/>
        <v>25200</v>
      </c>
      <c r="R95" s="24">
        <f t="shared" si="34"/>
        <v>25200</v>
      </c>
      <c r="S95" s="24">
        <f t="shared" si="69"/>
        <v>34681.828204897451</v>
      </c>
      <c r="T95" s="28">
        <f t="shared" si="54"/>
        <v>3.7500000000000006E-2</v>
      </c>
      <c r="U95" s="24">
        <f t="shared" si="55"/>
        <v>35115.351057458669</v>
      </c>
      <c r="V95" s="24" t="str">
        <f t="shared" si="56"/>
        <v>nie</v>
      </c>
      <c r="W95" s="24">
        <f t="shared" si="57"/>
        <v>504</v>
      </c>
      <c r="X95" s="24">
        <f t="shared" si="58"/>
        <v>32823.19435654152</v>
      </c>
      <c r="Y95" s="24">
        <f t="shared" si="21"/>
        <v>0</v>
      </c>
      <c r="Z95" s="25">
        <f t="shared" si="36"/>
        <v>0.04</v>
      </c>
      <c r="AA95" s="24">
        <f t="shared" si="59"/>
        <v>0</v>
      </c>
      <c r="AB95" s="24">
        <f t="shared" si="60"/>
        <v>32823.19435654152</v>
      </c>
      <c r="AC95" s="1">
        <v>64</v>
      </c>
      <c r="AD95" s="61">
        <f t="shared" si="43"/>
        <v>47300</v>
      </c>
      <c r="AE95" s="62">
        <f t="shared" si="44"/>
        <v>47330</v>
      </c>
      <c r="AF95" s="59">
        <f t="shared" si="45"/>
        <v>88</v>
      </c>
      <c r="AG95" s="28">
        <f t="shared" si="48"/>
        <v>2.5000000000000001E-2</v>
      </c>
      <c r="AH95" s="23">
        <f>IF(AN94="tak",
ROUNDDOWN(AP94/'ZAMIANA EDO NA EDO'!$AP$29,0),
AH94)</f>
        <v>294</v>
      </c>
      <c r="AI95" s="24">
        <f>IF(AN94="tak",
AH95*'ZAMIANA EDO NA EDO'!$AP$29,
AI94)</f>
        <v>29400</v>
      </c>
      <c r="AJ95" s="24">
        <f t="shared" si="37"/>
        <v>29400</v>
      </c>
      <c r="AK95" s="24">
        <f t="shared" si="70"/>
        <v>36732.622897152003</v>
      </c>
      <c r="AL95" s="25">
        <f t="shared" si="71"/>
        <v>0.04</v>
      </c>
      <c r="AM95" s="24">
        <f t="shared" si="61"/>
        <v>37222.391202447368</v>
      </c>
      <c r="AN95" s="24" t="str">
        <f t="shared" si="62"/>
        <v>nie</v>
      </c>
      <c r="AO95" s="24">
        <f t="shared" si="63"/>
        <v>588</v>
      </c>
      <c r="AP95" s="24">
        <f t="shared" si="27"/>
        <v>35259.856873982368</v>
      </c>
      <c r="AQ95" s="24">
        <f t="shared" si="28"/>
        <v>0</v>
      </c>
      <c r="AR95" s="25">
        <f t="shared" si="40"/>
        <v>0.04</v>
      </c>
      <c r="AS95" s="24">
        <f t="shared" si="64"/>
        <v>73.84163265199463</v>
      </c>
      <c r="AT95" s="24">
        <f t="shared" si="65"/>
        <v>35333.698506634362</v>
      </c>
    </row>
    <row r="96" spans="1:46">
      <c r="A96" s="181"/>
      <c r="B96" s="46">
        <f t="shared" ref="B96:B127" si="72">N96</f>
        <v>65</v>
      </c>
      <c r="C96" s="24">
        <f t="shared" ref="C96:C127" si="73">AB96</f>
        <v>32910.982734185163</v>
      </c>
      <c r="D96" s="24">
        <f t="shared" si="49"/>
        <v>33146.313436448487</v>
      </c>
      <c r="E96" s="24"/>
      <c r="F96" s="24">
        <f t="shared" ref="F96:F127" si="74">FV($V$14/12*(1-podatek_Belki),1,0,-F95,1)</f>
        <v>30027.315832122345</v>
      </c>
      <c r="G96" s="24">
        <f t="shared" ref="G96:G127" si="75">zakup_domyslny_wartosc*IFERROR((INDEX(scenariusz_I_inflacja_skumulowana,MATCH(ROUNDDOWN(N96/12,0),scenariusz_I_rok,0))+1),1)
*(1+MOD(N96,12)*INDEX(scenariusz_I_inflacja,MATCH(ROUNDUP(N96/12,0),scenariusz_I_rok,0))/12)</f>
        <v>33374.706504824993</v>
      </c>
      <c r="I96" s="2"/>
      <c r="K96" s="3"/>
      <c r="L96" s="61">
        <f t="shared" si="42"/>
        <v>46600</v>
      </c>
      <c r="M96" s="62">
        <f t="shared" si="30"/>
        <v>46630</v>
      </c>
      <c r="N96" s="21">
        <f t="shared" si="66"/>
        <v>65</v>
      </c>
      <c r="O96" s="28">
        <f t="shared" si="47"/>
        <v>2.5000000000000001E-2</v>
      </c>
      <c r="P96" s="23">
        <f t="shared" si="67"/>
        <v>252</v>
      </c>
      <c r="Q96" s="24">
        <f t="shared" si="68"/>
        <v>25200</v>
      </c>
      <c r="R96" s="24">
        <f t="shared" si="34"/>
        <v>25200</v>
      </c>
      <c r="S96" s="24">
        <f t="shared" si="69"/>
        <v>34681.828204897451</v>
      </c>
      <c r="T96" s="28">
        <f t="shared" ref="T96:T127" si="76">IF(AND(MOD($N96,zapadalnosc_EDO)&lt;=12,MOD($N96,zapadalnosc_EDO)&lt;&gt;0),proc_I_okres_EDO,(marza_EDO+O96))</f>
        <v>3.7500000000000006E-2</v>
      </c>
      <c r="U96" s="24">
        <f t="shared" ref="U96:U127" si="77">S96*(1+T96*IF(MOD($N96,12)&lt;&gt;0,MOD($N96,12),12)/12)</f>
        <v>35223.73177059897</v>
      </c>
      <c r="V96" s="24" t="str">
        <f t="shared" ref="V96:V127" si="78">IF(MOD($N96,zapadalnosc_EDO)=0,"tak","nie")</f>
        <v>nie</v>
      </c>
      <c r="W96" s="24">
        <f t="shared" ref="W96:W127" si="79">IF(AND(MOD($N96,zapadalnosc_EDO)&lt;zapadalnosc_EDO,MOD($N96,zapadalnosc_EDO)&lt;&gt;0),MIN(U96-R96,P96*koszt_wczesniejszy_wykup_EDO),0)</f>
        <v>504</v>
      </c>
      <c r="X96" s="24">
        <f t="shared" ref="X96:X127" si="80">U96-W96
-(U96-R96-W96)*podatek_Belki</f>
        <v>32910.982734185163</v>
      </c>
      <c r="Y96" s="24">
        <f t="shared" ref="Y96:Y150" si="81">IF(AND(V96="tak",Q97&lt;&gt;""),
 X96-Q97,
0)</f>
        <v>0</v>
      </c>
      <c r="Z96" s="25">
        <f t="shared" si="36"/>
        <v>0.04</v>
      </c>
      <c r="AA96" s="24">
        <f t="shared" ref="AA96:AA127" si="82">AA95*(1+Z96/12*(1-podatek_Belki))+Y96</f>
        <v>0</v>
      </c>
      <c r="AB96" s="24">
        <f t="shared" ref="AB96:AB127" si="83">AA95*(1+Z96/12*(1-podatek_Belki))+X96</f>
        <v>32910.982734185163</v>
      </c>
      <c r="AC96" s="1">
        <v>65</v>
      </c>
      <c r="AD96" s="61">
        <f t="shared" si="43"/>
        <v>47331</v>
      </c>
      <c r="AE96" s="62">
        <f t="shared" si="44"/>
        <v>47361</v>
      </c>
      <c r="AF96" s="59">
        <f t="shared" si="45"/>
        <v>89</v>
      </c>
      <c r="AG96" s="28">
        <f t="shared" si="48"/>
        <v>2.5000000000000001E-2</v>
      </c>
      <c r="AH96" s="23">
        <f>IF(AN95="tak",
ROUNDDOWN(AP95/'ZAMIANA EDO NA EDO'!$AP$29,0),
AH95)</f>
        <v>294</v>
      </c>
      <c r="AI96" s="24">
        <f>IF(AN95="tak",
AH96*'ZAMIANA EDO NA EDO'!$AP$29,
AI95)</f>
        <v>29400</v>
      </c>
      <c r="AJ96" s="24">
        <f t="shared" si="37"/>
        <v>29400</v>
      </c>
      <c r="AK96" s="24">
        <f t="shared" si="70"/>
        <v>36732.622897152003</v>
      </c>
      <c r="AL96" s="25">
        <f t="shared" si="71"/>
        <v>0.04</v>
      </c>
      <c r="AM96" s="24">
        <f t="shared" ref="AM96:AM127" si="84">AK96*(1+AL96*IF(MOD($N96,12)&lt;&gt;0,MOD($N96,12),12)/12)</f>
        <v>37344.833278771199</v>
      </c>
      <c r="AN96" s="24" t="str">
        <f t="shared" ref="AN96:AN127" si="85">IF(MOD($AC96,zapadalnosc_ROD)=0,"tak","nie")</f>
        <v>nie</v>
      </c>
      <c r="AO96" s="24">
        <f t="shared" ref="AO96:AO127" si="86">IF(AND(MOD($N96,zapadalnosc_ROD)&lt;zapadalnosc_ROD,MOD($N96,zapadalnosc_ROD)&lt;&gt;0),MIN(AM96-AJ96,AH96*koszt_wczesniejszy_wykup_ROD),0)</f>
        <v>588</v>
      </c>
      <c r="AP96" s="24">
        <f t="shared" ref="AP96:AP159" si="87">AM96-AO96
-(AM96-AJ96-AO96)*podatek_Belki</f>
        <v>35359.034955804673</v>
      </c>
      <c r="AQ96" s="24">
        <f t="shared" ref="AQ96:AQ150" si="88">IF(AND(AN96="tak",AI97&lt;&gt;""),
 AP96-AI97,
0)</f>
        <v>0</v>
      </c>
      <c r="AR96" s="25">
        <f t="shared" si="40"/>
        <v>0.04</v>
      </c>
      <c r="AS96" s="24">
        <f t="shared" ref="AS96:AS127" si="89">AS95*(1+AR96/12*(1-podatek_Belki))+AQ96</f>
        <v>74.041005060155015</v>
      </c>
      <c r="AT96" s="24">
        <f t="shared" ref="AT96:AT127" si="90">AS95*(1+AR96/12*(1-podatek_Belki))+AP96</f>
        <v>35433.07596086483</v>
      </c>
    </row>
    <row r="97" spans="1:46">
      <c r="A97" s="181"/>
      <c r="B97" s="46">
        <f t="shared" si="72"/>
        <v>66</v>
      </c>
      <c r="C97" s="24">
        <f t="shared" si="73"/>
        <v>32998.771111828813</v>
      </c>
      <c r="D97" s="24">
        <f t="shared" si="49"/>
        <v>33238.19653184971</v>
      </c>
      <c r="E97" s="24"/>
      <c r="F97" s="24">
        <f t="shared" si="74"/>
        <v>30108.389584869074</v>
      </c>
      <c r="G97" s="24">
        <f t="shared" si="75"/>
        <v>33443.520332669992</v>
      </c>
      <c r="I97" s="2"/>
      <c r="K97" s="3"/>
      <c r="L97" s="61">
        <f t="shared" si="42"/>
        <v>46631</v>
      </c>
      <c r="M97" s="62">
        <f t="shared" ref="M97:M160" si="91">EOMONTH(L97,0)</f>
        <v>46660</v>
      </c>
      <c r="N97" s="21">
        <f t="shared" ref="N97:N128" si="92">N96+1</f>
        <v>66</v>
      </c>
      <c r="O97" s="28">
        <f t="shared" si="47"/>
        <v>2.5000000000000001E-2</v>
      </c>
      <c r="P97" s="23">
        <f t="shared" ref="P97:P128" si="93">IF(V96="tak",
ROUNDDOWN(X96/zamiana_EDO,0),
P96)</f>
        <v>252</v>
      </c>
      <c r="Q97" s="24">
        <f t="shared" ref="Q97:Q128" si="94">IF(V96="tak",
P97*zamiana_EDO,
Q96)</f>
        <v>25200</v>
      </c>
      <c r="R97" s="24">
        <f t="shared" ref="R97:R160" si="95">IF(V96="tak",
P97*100,
R96)</f>
        <v>25200</v>
      </c>
      <c r="S97" s="24">
        <f t="shared" ref="S97:S128" si="96">IF(V96="tak",
 R97,
IF(MOD($N97,12)&lt;&gt;1,S96,U96))</f>
        <v>34681.828204897451</v>
      </c>
      <c r="T97" s="28">
        <f t="shared" si="76"/>
        <v>3.7500000000000006E-2</v>
      </c>
      <c r="U97" s="24">
        <f t="shared" si="77"/>
        <v>35332.112483739278</v>
      </c>
      <c r="V97" s="24" t="str">
        <f t="shared" si="78"/>
        <v>nie</v>
      </c>
      <c r="W97" s="24">
        <f t="shared" si="79"/>
        <v>504</v>
      </c>
      <c r="X97" s="24">
        <f t="shared" si="80"/>
        <v>32998.771111828813</v>
      </c>
      <c r="Y97" s="24">
        <f t="shared" si="81"/>
        <v>0</v>
      </c>
      <c r="Z97" s="25">
        <f t="shared" ref="Z97:Z160" si="97">$V$14</f>
        <v>0.04</v>
      </c>
      <c r="AA97" s="24">
        <f t="shared" si="82"/>
        <v>0</v>
      </c>
      <c r="AB97" s="24">
        <f t="shared" si="83"/>
        <v>32998.771111828813</v>
      </c>
      <c r="AC97" s="1">
        <v>66</v>
      </c>
      <c r="AD97" s="61">
        <f t="shared" si="43"/>
        <v>47362</v>
      </c>
      <c r="AE97" s="62">
        <f t="shared" si="44"/>
        <v>47391</v>
      </c>
      <c r="AF97" s="59">
        <f t="shared" si="45"/>
        <v>90</v>
      </c>
      <c r="AG97" s="28">
        <f t="shared" si="48"/>
        <v>2.5000000000000001E-2</v>
      </c>
      <c r="AH97" s="23">
        <f>IF(AN96="tak",
ROUNDDOWN(AP96/'ZAMIANA EDO NA EDO'!$AP$29,0),
AH96)</f>
        <v>294</v>
      </c>
      <c r="AI97" s="24">
        <f>IF(AN96="tak",
AH97*'ZAMIANA EDO NA EDO'!$AP$29,
AI96)</f>
        <v>29400</v>
      </c>
      <c r="AJ97" s="24">
        <f t="shared" ref="AJ97:AJ160" si="98">IF(AN96="tak",
AH97*100,
AJ96)</f>
        <v>29400</v>
      </c>
      <c r="AK97" s="24">
        <f t="shared" ref="AK97:AK128" si="99">IF(AN96="tak",
 AJ97,
IF(MOD($N97,kapitalizacja_odsetek_mc_ROD)&lt;&gt;1,AK96,AM96))</f>
        <v>36732.622897152003</v>
      </c>
      <c r="AL97" s="25">
        <f t="shared" si="71"/>
        <v>0.04</v>
      </c>
      <c r="AM97" s="24">
        <f t="shared" si="84"/>
        <v>37467.275355095044</v>
      </c>
      <c r="AN97" s="24" t="str">
        <f t="shared" si="85"/>
        <v>nie</v>
      </c>
      <c r="AO97" s="24">
        <f t="shared" si="86"/>
        <v>588</v>
      </c>
      <c r="AP97" s="24">
        <f t="shared" si="87"/>
        <v>35458.213037626985</v>
      </c>
      <c r="AQ97" s="24">
        <f t="shared" si="88"/>
        <v>0</v>
      </c>
      <c r="AR97" s="25">
        <f t="shared" ref="AR97:AR160" si="100">$V$14</f>
        <v>0.04</v>
      </c>
      <c r="AS97" s="24">
        <f t="shared" si="89"/>
        <v>74.240915773817434</v>
      </c>
      <c r="AT97" s="24">
        <f t="shared" si="90"/>
        <v>35532.4539534008</v>
      </c>
    </row>
    <row r="98" spans="1:46">
      <c r="A98" s="181"/>
      <c r="B98" s="46">
        <f t="shared" si="72"/>
        <v>67</v>
      </c>
      <c r="C98" s="24">
        <f t="shared" si="73"/>
        <v>33086.559489472464</v>
      </c>
      <c r="D98" s="24">
        <f t="shared" si="49"/>
        <v>33330.080133186813</v>
      </c>
      <c r="E98" s="24"/>
      <c r="F98" s="24">
        <f t="shared" si="74"/>
        <v>30189.682236748216</v>
      </c>
      <c r="G98" s="24">
        <f t="shared" si="75"/>
        <v>33512.334160514991</v>
      </c>
      <c r="I98" s="2"/>
      <c r="K98" s="3"/>
      <c r="L98" s="61">
        <f t="shared" ref="L98:L161" si="101">EDATE(L97,1)</f>
        <v>46661</v>
      </c>
      <c r="M98" s="62">
        <f t="shared" si="91"/>
        <v>46691</v>
      </c>
      <c r="N98" s="21">
        <f t="shared" si="92"/>
        <v>67</v>
      </c>
      <c r="O98" s="28">
        <f t="shared" si="47"/>
        <v>2.5000000000000001E-2</v>
      </c>
      <c r="P98" s="23">
        <f t="shared" si="93"/>
        <v>252</v>
      </c>
      <c r="Q98" s="24">
        <f t="shared" si="94"/>
        <v>25200</v>
      </c>
      <c r="R98" s="24">
        <f t="shared" si="95"/>
        <v>25200</v>
      </c>
      <c r="S98" s="24">
        <f t="shared" si="96"/>
        <v>34681.828204897451</v>
      </c>
      <c r="T98" s="28">
        <f t="shared" si="76"/>
        <v>3.7500000000000006E-2</v>
      </c>
      <c r="U98" s="24">
        <f t="shared" si="77"/>
        <v>35440.493196879586</v>
      </c>
      <c r="V98" s="24" t="str">
        <f t="shared" si="78"/>
        <v>nie</v>
      </c>
      <c r="W98" s="24">
        <f t="shared" si="79"/>
        <v>504</v>
      </c>
      <c r="X98" s="24">
        <f t="shared" si="80"/>
        <v>33086.559489472464</v>
      </c>
      <c r="Y98" s="24">
        <f t="shared" si="81"/>
        <v>0</v>
      </c>
      <c r="Z98" s="25">
        <f t="shared" si="97"/>
        <v>0.04</v>
      </c>
      <c r="AA98" s="24">
        <f t="shared" si="82"/>
        <v>0</v>
      </c>
      <c r="AB98" s="24">
        <f t="shared" si="83"/>
        <v>33086.559489472464</v>
      </c>
      <c r="AC98" s="1">
        <v>67</v>
      </c>
      <c r="AD98" s="61">
        <f t="shared" ref="AD98:AD161" si="102">EDATE(AD97,1)</f>
        <v>47392</v>
      </c>
      <c r="AE98" s="62">
        <f t="shared" ref="AE98:AE161" si="103">EOMONTH(AD98,0)</f>
        <v>47422</v>
      </c>
      <c r="AF98" s="59">
        <f t="shared" ref="AF98:AF161" si="104">AF97+1</f>
        <v>91</v>
      </c>
      <c r="AG98" s="28">
        <f t="shared" si="48"/>
        <v>2.5000000000000001E-2</v>
      </c>
      <c r="AH98" s="23">
        <f>IF(AN97="tak",
ROUNDDOWN(AP97/'ZAMIANA EDO NA EDO'!$AP$29,0),
AH97)</f>
        <v>294</v>
      </c>
      <c r="AI98" s="24">
        <f>IF(AN97="tak",
AH98*'ZAMIANA EDO NA EDO'!$AP$29,
AI97)</f>
        <v>29400</v>
      </c>
      <c r="AJ98" s="24">
        <f t="shared" si="98"/>
        <v>29400</v>
      </c>
      <c r="AK98" s="24">
        <f t="shared" si="99"/>
        <v>36732.622897152003</v>
      </c>
      <c r="AL98" s="25">
        <f t="shared" si="71"/>
        <v>0.04</v>
      </c>
      <c r="AM98" s="24">
        <f t="shared" si="84"/>
        <v>37589.717431418889</v>
      </c>
      <c r="AN98" s="24" t="str">
        <f t="shared" si="85"/>
        <v>nie</v>
      </c>
      <c r="AO98" s="24">
        <f t="shared" si="86"/>
        <v>588</v>
      </c>
      <c r="AP98" s="24">
        <f t="shared" si="87"/>
        <v>35557.391119449298</v>
      </c>
      <c r="AQ98" s="24">
        <f t="shared" si="88"/>
        <v>0</v>
      </c>
      <c r="AR98" s="25">
        <f t="shared" si="100"/>
        <v>0.04</v>
      </c>
      <c r="AS98" s="24">
        <f t="shared" si="89"/>
        <v>74.44136624640673</v>
      </c>
      <c r="AT98" s="24">
        <f t="shared" si="90"/>
        <v>35631.832485695704</v>
      </c>
    </row>
    <row r="99" spans="1:46">
      <c r="A99" s="181"/>
      <c r="B99" s="46">
        <f t="shared" si="72"/>
        <v>68</v>
      </c>
      <c r="C99" s="24">
        <f t="shared" si="73"/>
        <v>33174.347867116106</v>
      </c>
      <c r="D99" s="24">
        <f t="shared" si="49"/>
        <v>33421.964241825808</v>
      </c>
      <c r="E99" s="24"/>
      <c r="F99" s="24">
        <f t="shared" si="74"/>
        <v>30271.194378787433</v>
      </c>
      <c r="G99" s="24">
        <f t="shared" si="75"/>
        <v>33581.14798835999</v>
      </c>
      <c r="I99" s="2"/>
      <c r="K99" s="3"/>
      <c r="L99" s="61">
        <f t="shared" si="101"/>
        <v>46692</v>
      </c>
      <c r="M99" s="62">
        <f t="shared" si="91"/>
        <v>46721</v>
      </c>
      <c r="N99" s="21">
        <f t="shared" si="92"/>
        <v>68</v>
      </c>
      <c r="O99" s="28">
        <f t="shared" si="47"/>
        <v>2.5000000000000001E-2</v>
      </c>
      <c r="P99" s="23">
        <f t="shared" si="93"/>
        <v>252</v>
      </c>
      <c r="Q99" s="24">
        <f t="shared" si="94"/>
        <v>25200</v>
      </c>
      <c r="R99" s="24">
        <f t="shared" si="95"/>
        <v>25200</v>
      </c>
      <c r="S99" s="24">
        <f t="shared" si="96"/>
        <v>34681.828204897451</v>
      </c>
      <c r="T99" s="28">
        <f t="shared" si="76"/>
        <v>3.7500000000000006E-2</v>
      </c>
      <c r="U99" s="24">
        <f t="shared" si="77"/>
        <v>35548.873910019887</v>
      </c>
      <c r="V99" s="24" t="str">
        <f t="shared" si="78"/>
        <v>nie</v>
      </c>
      <c r="W99" s="24">
        <f t="shared" si="79"/>
        <v>504</v>
      </c>
      <c r="X99" s="24">
        <f t="shared" si="80"/>
        <v>33174.347867116106</v>
      </c>
      <c r="Y99" s="24">
        <f t="shared" si="81"/>
        <v>0</v>
      </c>
      <c r="Z99" s="25">
        <f t="shared" si="97"/>
        <v>0.04</v>
      </c>
      <c r="AA99" s="24">
        <f t="shared" si="82"/>
        <v>0</v>
      </c>
      <c r="AB99" s="24">
        <f t="shared" si="83"/>
        <v>33174.347867116106</v>
      </c>
      <c r="AC99" s="1">
        <v>68</v>
      </c>
      <c r="AD99" s="61">
        <f t="shared" si="102"/>
        <v>47423</v>
      </c>
      <c r="AE99" s="62">
        <f t="shared" si="103"/>
        <v>47452</v>
      </c>
      <c r="AF99" s="59">
        <f t="shared" si="104"/>
        <v>92</v>
      </c>
      <c r="AG99" s="28">
        <f t="shared" si="48"/>
        <v>2.5000000000000001E-2</v>
      </c>
      <c r="AH99" s="23">
        <f>IF(AN98="tak",
ROUNDDOWN(AP98/'ZAMIANA EDO NA EDO'!$AP$29,0),
AH98)</f>
        <v>294</v>
      </c>
      <c r="AI99" s="24">
        <f>IF(AN98="tak",
AH99*'ZAMIANA EDO NA EDO'!$AP$29,
AI98)</f>
        <v>29400</v>
      </c>
      <c r="AJ99" s="24">
        <f t="shared" si="98"/>
        <v>29400</v>
      </c>
      <c r="AK99" s="24">
        <f t="shared" si="99"/>
        <v>36732.622897152003</v>
      </c>
      <c r="AL99" s="25">
        <f t="shared" si="71"/>
        <v>0.04</v>
      </c>
      <c r="AM99" s="24">
        <f t="shared" si="84"/>
        <v>37712.159507742719</v>
      </c>
      <c r="AN99" s="24" t="str">
        <f t="shared" si="85"/>
        <v>nie</v>
      </c>
      <c r="AO99" s="24">
        <f t="shared" si="86"/>
        <v>588</v>
      </c>
      <c r="AP99" s="24">
        <f t="shared" si="87"/>
        <v>35656.569201271603</v>
      </c>
      <c r="AQ99" s="24">
        <f t="shared" si="88"/>
        <v>0</v>
      </c>
      <c r="AR99" s="25">
        <f t="shared" si="100"/>
        <v>0.04</v>
      </c>
      <c r="AS99" s="24">
        <f t="shared" si="89"/>
        <v>74.642357935272017</v>
      </c>
      <c r="AT99" s="24">
        <f t="shared" si="90"/>
        <v>35731.211559206873</v>
      </c>
    </row>
    <row r="100" spans="1:46">
      <c r="A100" s="181"/>
      <c r="B100" s="46">
        <f t="shared" si="72"/>
        <v>69</v>
      </c>
      <c r="C100" s="24">
        <f t="shared" si="73"/>
        <v>33262.136244759749</v>
      </c>
      <c r="D100" s="24">
        <f t="shared" si="49"/>
        <v>33513.848859136429</v>
      </c>
      <c r="E100" s="24"/>
      <c r="F100" s="24">
        <f t="shared" si="74"/>
        <v>30352.926603610158</v>
      </c>
      <c r="G100" s="24">
        <f t="shared" si="75"/>
        <v>33649.961816204996</v>
      </c>
      <c r="I100" s="2"/>
      <c r="K100" s="3"/>
      <c r="L100" s="61">
        <f t="shared" si="101"/>
        <v>46722</v>
      </c>
      <c r="M100" s="62">
        <f t="shared" si="91"/>
        <v>46752</v>
      </c>
      <c r="N100" s="21">
        <f t="shared" si="92"/>
        <v>69</v>
      </c>
      <c r="O100" s="28">
        <f t="shared" si="47"/>
        <v>2.5000000000000001E-2</v>
      </c>
      <c r="P100" s="23">
        <f t="shared" si="93"/>
        <v>252</v>
      </c>
      <c r="Q100" s="24">
        <f t="shared" si="94"/>
        <v>25200</v>
      </c>
      <c r="R100" s="24">
        <f t="shared" si="95"/>
        <v>25200</v>
      </c>
      <c r="S100" s="24">
        <f t="shared" si="96"/>
        <v>34681.828204897451</v>
      </c>
      <c r="T100" s="28">
        <f t="shared" si="76"/>
        <v>3.7500000000000006E-2</v>
      </c>
      <c r="U100" s="24">
        <f t="shared" si="77"/>
        <v>35657.254623160188</v>
      </c>
      <c r="V100" s="24" t="str">
        <f t="shared" si="78"/>
        <v>nie</v>
      </c>
      <c r="W100" s="24">
        <f t="shared" si="79"/>
        <v>504</v>
      </c>
      <c r="X100" s="24">
        <f t="shared" si="80"/>
        <v>33262.136244759749</v>
      </c>
      <c r="Y100" s="24">
        <f t="shared" si="81"/>
        <v>0</v>
      </c>
      <c r="Z100" s="25">
        <f t="shared" si="97"/>
        <v>0.04</v>
      </c>
      <c r="AA100" s="24">
        <f t="shared" si="82"/>
        <v>0</v>
      </c>
      <c r="AB100" s="24">
        <f t="shared" si="83"/>
        <v>33262.136244759749</v>
      </c>
      <c r="AC100" s="1">
        <v>69</v>
      </c>
      <c r="AD100" s="61">
        <f t="shared" si="102"/>
        <v>47453</v>
      </c>
      <c r="AE100" s="62">
        <f t="shared" si="103"/>
        <v>47483</v>
      </c>
      <c r="AF100" s="59">
        <f t="shared" si="104"/>
        <v>93</v>
      </c>
      <c r="AG100" s="28">
        <f t="shared" si="48"/>
        <v>2.5000000000000001E-2</v>
      </c>
      <c r="AH100" s="23">
        <f>IF(AN99="tak",
ROUNDDOWN(AP99/'ZAMIANA EDO NA EDO'!$AP$29,0),
AH99)</f>
        <v>294</v>
      </c>
      <c r="AI100" s="24">
        <f>IF(AN99="tak",
AH100*'ZAMIANA EDO NA EDO'!$AP$29,
AI99)</f>
        <v>29400</v>
      </c>
      <c r="AJ100" s="24">
        <f t="shared" si="98"/>
        <v>29400</v>
      </c>
      <c r="AK100" s="24">
        <f t="shared" si="99"/>
        <v>36732.622897152003</v>
      </c>
      <c r="AL100" s="25">
        <f t="shared" si="71"/>
        <v>0.04</v>
      </c>
      <c r="AM100" s="24">
        <f t="shared" si="84"/>
        <v>37834.601584066564</v>
      </c>
      <c r="AN100" s="24" t="str">
        <f t="shared" si="85"/>
        <v>nie</v>
      </c>
      <c r="AO100" s="24">
        <f t="shared" si="86"/>
        <v>588</v>
      </c>
      <c r="AP100" s="24">
        <f t="shared" si="87"/>
        <v>35755.747283093915</v>
      </c>
      <c r="AQ100" s="24">
        <f t="shared" si="88"/>
        <v>0</v>
      </c>
      <c r="AR100" s="25">
        <f t="shared" si="100"/>
        <v>0.04</v>
      </c>
      <c r="AS100" s="24">
        <f t="shared" si="89"/>
        <v>74.843892301697252</v>
      </c>
      <c r="AT100" s="24">
        <f t="shared" si="90"/>
        <v>35830.59117539561</v>
      </c>
    </row>
    <row r="101" spans="1:46">
      <c r="A101" s="181"/>
      <c r="B101" s="46">
        <f t="shared" si="72"/>
        <v>70</v>
      </c>
      <c r="C101" s="24">
        <f t="shared" si="73"/>
        <v>33349.9246224034</v>
      </c>
      <c r="D101" s="24">
        <f t="shared" si="49"/>
        <v>33605.73398649208</v>
      </c>
      <c r="E101" s="24"/>
      <c r="F101" s="24">
        <f t="shared" si="74"/>
        <v>30434.879505439902</v>
      </c>
      <c r="G101" s="24">
        <f t="shared" si="75"/>
        <v>33718.775644049987</v>
      </c>
      <c r="I101" s="2"/>
      <c r="K101" s="3"/>
      <c r="L101" s="61">
        <f t="shared" si="101"/>
        <v>46753</v>
      </c>
      <c r="M101" s="62">
        <f t="shared" si="91"/>
        <v>46783</v>
      </c>
      <c r="N101" s="21">
        <f t="shared" si="92"/>
        <v>70</v>
      </c>
      <c r="O101" s="28">
        <f t="shared" si="47"/>
        <v>2.5000000000000001E-2</v>
      </c>
      <c r="P101" s="23">
        <f t="shared" si="93"/>
        <v>252</v>
      </c>
      <c r="Q101" s="24">
        <f t="shared" si="94"/>
        <v>25200</v>
      </c>
      <c r="R101" s="24">
        <f t="shared" si="95"/>
        <v>25200</v>
      </c>
      <c r="S101" s="24">
        <f t="shared" si="96"/>
        <v>34681.828204897451</v>
      </c>
      <c r="T101" s="28">
        <f t="shared" si="76"/>
        <v>3.7500000000000006E-2</v>
      </c>
      <c r="U101" s="24">
        <f t="shared" si="77"/>
        <v>35765.635336300496</v>
      </c>
      <c r="V101" s="24" t="str">
        <f t="shared" si="78"/>
        <v>nie</v>
      </c>
      <c r="W101" s="24">
        <f t="shared" si="79"/>
        <v>504</v>
      </c>
      <c r="X101" s="24">
        <f t="shared" si="80"/>
        <v>33349.9246224034</v>
      </c>
      <c r="Y101" s="24">
        <f t="shared" si="81"/>
        <v>0</v>
      </c>
      <c r="Z101" s="25">
        <f t="shared" si="97"/>
        <v>0.04</v>
      </c>
      <c r="AA101" s="24">
        <f t="shared" si="82"/>
        <v>0</v>
      </c>
      <c r="AB101" s="24">
        <f t="shared" si="83"/>
        <v>33349.9246224034</v>
      </c>
      <c r="AC101" s="1">
        <v>70</v>
      </c>
      <c r="AD101" s="61">
        <f t="shared" si="102"/>
        <v>47484</v>
      </c>
      <c r="AE101" s="62">
        <f t="shared" si="103"/>
        <v>47514</v>
      </c>
      <c r="AF101" s="59">
        <f t="shared" si="104"/>
        <v>94</v>
      </c>
      <c r="AG101" s="28">
        <f t="shared" si="48"/>
        <v>2.5000000000000001E-2</v>
      </c>
      <c r="AH101" s="23">
        <f>IF(AN100="tak",
ROUNDDOWN(AP100/'ZAMIANA EDO NA EDO'!$AP$29,0),
AH100)</f>
        <v>294</v>
      </c>
      <c r="AI101" s="24">
        <f>IF(AN100="tak",
AH101*'ZAMIANA EDO NA EDO'!$AP$29,
AI100)</f>
        <v>29400</v>
      </c>
      <c r="AJ101" s="24">
        <f t="shared" si="98"/>
        <v>29400</v>
      </c>
      <c r="AK101" s="24">
        <f t="shared" si="99"/>
        <v>36732.622897152003</v>
      </c>
      <c r="AL101" s="25">
        <f t="shared" si="71"/>
        <v>0.04</v>
      </c>
      <c r="AM101" s="24">
        <f t="shared" si="84"/>
        <v>37957.043660390409</v>
      </c>
      <c r="AN101" s="24" t="str">
        <f t="shared" si="85"/>
        <v>nie</v>
      </c>
      <c r="AO101" s="24">
        <f t="shared" si="86"/>
        <v>588</v>
      </c>
      <c r="AP101" s="24">
        <f t="shared" si="87"/>
        <v>35854.925364916235</v>
      </c>
      <c r="AQ101" s="24">
        <f t="shared" si="88"/>
        <v>0</v>
      </c>
      <c r="AR101" s="25">
        <f t="shared" si="100"/>
        <v>0.04</v>
      </c>
      <c r="AS101" s="24">
        <f t="shared" si="89"/>
        <v>75.045970810911825</v>
      </c>
      <c r="AT101" s="24">
        <f t="shared" si="90"/>
        <v>35929.971335727147</v>
      </c>
    </row>
    <row r="102" spans="1:46" ht="14.25" customHeight="1">
      <c r="A102" s="181"/>
      <c r="B102" s="46">
        <f t="shared" si="72"/>
        <v>71</v>
      </c>
      <c r="C102" s="24">
        <f t="shared" si="73"/>
        <v>33437.71300004705</v>
      </c>
      <c r="D102" s="24">
        <f t="shared" si="49"/>
        <v>33697.619625269872</v>
      </c>
      <c r="E102" s="24"/>
      <c r="F102" s="24">
        <f t="shared" si="74"/>
        <v>30517.053680104586</v>
      </c>
      <c r="G102" s="24">
        <f t="shared" si="75"/>
        <v>33787.589471894993</v>
      </c>
      <c r="I102" s="2"/>
      <c r="K102" s="3"/>
      <c r="L102" s="61">
        <f t="shared" si="101"/>
        <v>46784</v>
      </c>
      <c r="M102" s="62">
        <f t="shared" si="91"/>
        <v>46812</v>
      </c>
      <c r="N102" s="21">
        <f t="shared" si="92"/>
        <v>71</v>
      </c>
      <c r="O102" s="28">
        <f t="shared" si="47"/>
        <v>2.5000000000000001E-2</v>
      </c>
      <c r="P102" s="23">
        <f t="shared" si="93"/>
        <v>252</v>
      </c>
      <c r="Q102" s="24">
        <f t="shared" si="94"/>
        <v>25200</v>
      </c>
      <c r="R102" s="24">
        <f t="shared" si="95"/>
        <v>25200</v>
      </c>
      <c r="S102" s="24">
        <f t="shared" si="96"/>
        <v>34681.828204897451</v>
      </c>
      <c r="T102" s="28">
        <f t="shared" si="76"/>
        <v>3.7500000000000006E-2</v>
      </c>
      <c r="U102" s="24">
        <f t="shared" si="77"/>
        <v>35874.016049440805</v>
      </c>
      <c r="V102" s="24" t="str">
        <f t="shared" si="78"/>
        <v>nie</v>
      </c>
      <c r="W102" s="24">
        <f t="shared" si="79"/>
        <v>504</v>
      </c>
      <c r="X102" s="24">
        <f t="shared" si="80"/>
        <v>33437.71300004705</v>
      </c>
      <c r="Y102" s="24">
        <f t="shared" si="81"/>
        <v>0</v>
      </c>
      <c r="Z102" s="25">
        <f t="shared" si="97"/>
        <v>0.04</v>
      </c>
      <c r="AA102" s="24">
        <f t="shared" si="82"/>
        <v>0</v>
      </c>
      <c r="AB102" s="24">
        <f t="shared" si="83"/>
        <v>33437.71300004705</v>
      </c>
      <c r="AC102" s="1">
        <v>71</v>
      </c>
      <c r="AD102" s="61">
        <f t="shared" si="102"/>
        <v>47515</v>
      </c>
      <c r="AE102" s="62">
        <f t="shared" si="103"/>
        <v>47542</v>
      </c>
      <c r="AF102" s="59">
        <f t="shared" si="104"/>
        <v>95</v>
      </c>
      <c r="AG102" s="28">
        <f t="shared" si="48"/>
        <v>2.5000000000000001E-2</v>
      </c>
      <c r="AH102" s="23">
        <f>IF(AN101="tak",
ROUNDDOWN(AP101/'ZAMIANA EDO NA EDO'!$AP$29,0),
AH101)</f>
        <v>294</v>
      </c>
      <c r="AI102" s="24">
        <f>IF(AN101="tak",
AH102*'ZAMIANA EDO NA EDO'!$AP$29,
AI101)</f>
        <v>29400</v>
      </c>
      <c r="AJ102" s="24">
        <f t="shared" si="98"/>
        <v>29400</v>
      </c>
      <c r="AK102" s="24">
        <f t="shared" si="99"/>
        <v>36732.622897152003</v>
      </c>
      <c r="AL102" s="25">
        <f t="shared" si="71"/>
        <v>0.04</v>
      </c>
      <c r="AM102" s="24">
        <f t="shared" si="84"/>
        <v>38079.485736714239</v>
      </c>
      <c r="AN102" s="24" t="str">
        <f t="shared" si="85"/>
        <v>nie</v>
      </c>
      <c r="AO102" s="24">
        <f t="shared" si="86"/>
        <v>588</v>
      </c>
      <c r="AP102" s="24">
        <f t="shared" si="87"/>
        <v>35954.103446738533</v>
      </c>
      <c r="AQ102" s="24">
        <f t="shared" si="88"/>
        <v>0</v>
      </c>
      <c r="AR102" s="25">
        <f t="shared" si="100"/>
        <v>0.04</v>
      </c>
      <c r="AS102" s="24">
        <f t="shared" si="89"/>
        <v>75.248594932101284</v>
      </c>
      <c r="AT102" s="24">
        <f t="shared" si="90"/>
        <v>36029.352041670631</v>
      </c>
    </row>
    <row r="103" spans="1:46">
      <c r="A103" s="181"/>
      <c r="B103" s="46">
        <f t="shared" si="72"/>
        <v>72</v>
      </c>
      <c r="C103" s="24">
        <f t="shared" si="73"/>
        <v>33525.501377690693</v>
      </c>
      <c r="D103" s="24">
        <f t="shared" si="49"/>
        <v>33789.505776850674</v>
      </c>
      <c r="E103" s="24"/>
      <c r="F103" s="24">
        <f t="shared" si="74"/>
        <v>30599.449725040864</v>
      </c>
      <c r="G103" s="24">
        <f t="shared" si="75"/>
        <v>33856.403299739985</v>
      </c>
      <c r="I103" s="2"/>
      <c r="K103" s="3"/>
      <c r="L103" s="61">
        <f t="shared" si="101"/>
        <v>46813</v>
      </c>
      <c r="M103" s="62">
        <f t="shared" si="91"/>
        <v>46843</v>
      </c>
      <c r="N103" s="21">
        <f t="shared" si="92"/>
        <v>72</v>
      </c>
      <c r="O103" s="28">
        <f t="shared" si="47"/>
        <v>2.5000000000000001E-2</v>
      </c>
      <c r="P103" s="23">
        <f t="shared" si="93"/>
        <v>252</v>
      </c>
      <c r="Q103" s="24">
        <f t="shared" si="94"/>
        <v>25200</v>
      </c>
      <c r="R103" s="24">
        <f t="shared" si="95"/>
        <v>25200</v>
      </c>
      <c r="S103" s="24">
        <f t="shared" si="96"/>
        <v>34681.828204897451</v>
      </c>
      <c r="T103" s="28">
        <f t="shared" si="76"/>
        <v>3.7500000000000006E-2</v>
      </c>
      <c r="U103" s="24">
        <f t="shared" si="77"/>
        <v>35982.396762581106</v>
      </c>
      <c r="V103" s="24" t="str">
        <f t="shared" si="78"/>
        <v>nie</v>
      </c>
      <c r="W103" s="24">
        <f t="shared" si="79"/>
        <v>504</v>
      </c>
      <c r="X103" s="24">
        <f t="shared" si="80"/>
        <v>33525.501377690693</v>
      </c>
      <c r="Y103" s="24">
        <f t="shared" si="81"/>
        <v>0</v>
      </c>
      <c r="Z103" s="25">
        <f t="shared" si="97"/>
        <v>0.04</v>
      </c>
      <c r="AA103" s="24">
        <f t="shared" si="82"/>
        <v>0</v>
      </c>
      <c r="AB103" s="24">
        <f t="shared" si="83"/>
        <v>33525.501377690693</v>
      </c>
      <c r="AC103" s="1">
        <v>72</v>
      </c>
      <c r="AD103" s="61">
        <f t="shared" si="102"/>
        <v>47543</v>
      </c>
      <c r="AE103" s="62">
        <f t="shared" si="103"/>
        <v>47573</v>
      </c>
      <c r="AF103" s="59">
        <f t="shared" si="104"/>
        <v>96</v>
      </c>
      <c r="AG103" s="28">
        <f t="shared" si="48"/>
        <v>2.5000000000000001E-2</v>
      </c>
      <c r="AH103" s="23">
        <f>IF(AN102="tak",
ROUNDDOWN(AP102/'ZAMIANA EDO NA EDO'!$AP$29,0),
AH102)</f>
        <v>294</v>
      </c>
      <c r="AI103" s="24">
        <f>IF(AN102="tak",
AH103*'ZAMIANA EDO NA EDO'!$AP$29,
AI102)</f>
        <v>29400</v>
      </c>
      <c r="AJ103" s="24">
        <f t="shared" si="98"/>
        <v>29400</v>
      </c>
      <c r="AK103" s="24">
        <f t="shared" si="99"/>
        <v>36732.622897152003</v>
      </c>
      <c r="AL103" s="25">
        <f t="shared" si="71"/>
        <v>0.04</v>
      </c>
      <c r="AM103" s="24">
        <f t="shared" si="84"/>
        <v>38201.927813038084</v>
      </c>
      <c r="AN103" s="24" t="str">
        <f t="shared" si="85"/>
        <v>nie</v>
      </c>
      <c r="AO103" s="24">
        <f t="shared" si="86"/>
        <v>588</v>
      </c>
      <c r="AP103" s="24">
        <f t="shared" si="87"/>
        <v>36053.281528560845</v>
      </c>
      <c r="AQ103" s="24">
        <f t="shared" si="88"/>
        <v>0</v>
      </c>
      <c r="AR103" s="25">
        <f t="shared" si="100"/>
        <v>0.04</v>
      </c>
      <c r="AS103" s="24">
        <f t="shared" si="89"/>
        <v>75.451766138417952</v>
      </c>
      <c r="AT103" s="24">
        <f t="shared" si="90"/>
        <v>36128.733294699261</v>
      </c>
    </row>
    <row r="104" spans="1:46">
      <c r="A104" s="181"/>
      <c r="B104" s="46">
        <f t="shared" si="72"/>
        <v>73</v>
      </c>
      <c r="C104" s="24">
        <f t="shared" si="73"/>
        <v>33616.581819495979</v>
      </c>
      <c r="D104" s="24">
        <f t="shared" si="49"/>
        <v>33885.060271088791</v>
      </c>
      <c r="E104" s="24"/>
      <c r="F104" s="24">
        <f t="shared" si="74"/>
        <v>30682.068239298471</v>
      </c>
      <c r="G104" s="24">
        <f t="shared" si="75"/>
        <v>33926.937473281112</v>
      </c>
      <c r="I104" s="2"/>
      <c r="K104" s="3"/>
      <c r="L104" s="61">
        <f t="shared" si="101"/>
        <v>46844</v>
      </c>
      <c r="M104" s="62">
        <f t="shared" si="91"/>
        <v>46873</v>
      </c>
      <c r="N104" s="21">
        <f t="shared" si="92"/>
        <v>73</v>
      </c>
      <c r="O104" s="28">
        <f t="shared" si="47"/>
        <v>2.5000000000000001E-2</v>
      </c>
      <c r="P104" s="23">
        <f t="shared" si="93"/>
        <v>252</v>
      </c>
      <c r="Q104" s="24">
        <f t="shared" si="94"/>
        <v>25200</v>
      </c>
      <c r="R104" s="24">
        <f t="shared" si="95"/>
        <v>25200</v>
      </c>
      <c r="S104" s="24">
        <f t="shared" si="96"/>
        <v>35982.396762581106</v>
      </c>
      <c r="T104" s="28">
        <f t="shared" si="76"/>
        <v>3.7500000000000006E-2</v>
      </c>
      <c r="U104" s="24">
        <f t="shared" si="77"/>
        <v>36094.84175246417</v>
      </c>
      <c r="V104" s="24" t="str">
        <f t="shared" si="78"/>
        <v>nie</v>
      </c>
      <c r="W104" s="24">
        <f t="shared" si="79"/>
        <v>504</v>
      </c>
      <c r="X104" s="24">
        <f t="shared" si="80"/>
        <v>33616.581819495979</v>
      </c>
      <c r="Y104" s="24">
        <f t="shared" si="81"/>
        <v>0</v>
      </c>
      <c r="Z104" s="25">
        <f t="shared" si="97"/>
        <v>0.04</v>
      </c>
      <c r="AA104" s="24">
        <f t="shared" si="82"/>
        <v>0</v>
      </c>
      <c r="AB104" s="24">
        <f t="shared" si="83"/>
        <v>33616.581819495979</v>
      </c>
      <c r="AC104" s="1">
        <v>73</v>
      </c>
      <c r="AD104" s="61">
        <f t="shared" si="102"/>
        <v>47574</v>
      </c>
      <c r="AE104" s="62">
        <f t="shared" si="103"/>
        <v>47603</v>
      </c>
      <c r="AF104" s="59">
        <f t="shared" si="104"/>
        <v>97</v>
      </c>
      <c r="AG104" s="28">
        <f t="shared" si="48"/>
        <v>2.5000000000000001E-2</v>
      </c>
      <c r="AH104" s="23">
        <f>IF(AN103="tak",
ROUNDDOWN(AP103/'ZAMIANA EDO NA EDO'!$AP$29,0),
AH103)</f>
        <v>294</v>
      </c>
      <c r="AI104" s="24">
        <f>IF(AN103="tak",
AH104*'ZAMIANA EDO NA EDO'!$AP$29,
AI103)</f>
        <v>29400</v>
      </c>
      <c r="AJ104" s="24">
        <f t="shared" si="98"/>
        <v>29400</v>
      </c>
      <c r="AK104" s="24">
        <f t="shared" si="99"/>
        <v>38201.927813038084</v>
      </c>
      <c r="AL104" s="25">
        <f t="shared" si="71"/>
        <v>0.04</v>
      </c>
      <c r="AM104" s="24">
        <f t="shared" si="84"/>
        <v>38329.267572414879</v>
      </c>
      <c r="AN104" s="24" t="str">
        <f t="shared" si="85"/>
        <v>nie</v>
      </c>
      <c r="AO104" s="24">
        <f t="shared" si="86"/>
        <v>588</v>
      </c>
      <c r="AP104" s="24">
        <f t="shared" si="87"/>
        <v>36156.426733656052</v>
      </c>
      <c r="AQ104" s="24">
        <f t="shared" si="88"/>
        <v>0</v>
      </c>
      <c r="AR104" s="25">
        <f t="shared" si="100"/>
        <v>0.04</v>
      </c>
      <c r="AS104" s="24">
        <f t="shared" si="89"/>
        <v>75.655485906991672</v>
      </c>
      <c r="AT104" s="24">
        <f t="shared" si="90"/>
        <v>36232.082219563046</v>
      </c>
    </row>
    <row r="105" spans="1:46">
      <c r="A105" s="181"/>
      <c r="B105" s="46">
        <f t="shared" si="72"/>
        <v>74</v>
      </c>
      <c r="C105" s="24">
        <f t="shared" si="73"/>
        <v>33707.662261301266</v>
      </c>
      <c r="D105" s="24">
        <f t="shared" si="49"/>
        <v>33980.615280902763</v>
      </c>
      <c r="E105" s="24"/>
      <c r="F105" s="24">
        <f t="shared" si="74"/>
        <v>30764.909823544574</v>
      </c>
      <c r="G105" s="24">
        <f t="shared" si="75"/>
        <v>33997.471646822232</v>
      </c>
      <c r="I105" s="2"/>
      <c r="K105" s="3"/>
      <c r="L105" s="61">
        <f t="shared" si="101"/>
        <v>46874</v>
      </c>
      <c r="M105" s="62">
        <f t="shared" si="91"/>
        <v>46904</v>
      </c>
      <c r="N105" s="21">
        <f t="shared" si="92"/>
        <v>74</v>
      </c>
      <c r="O105" s="28">
        <f t="shared" si="47"/>
        <v>2.5000000000000001E-2</v>
      </c>
      <c r="P105" s="23">
        <f t="shared" si="93"/>
        <v>252</v>
      </c>
      <c r="Q105" s="24">
        <f t="shared" si="94"/>
        <v>25200</v>
      </c>
      <c r="R105" s="24">
        <f t="shared" si="95"/>
        <v>25200</v>
      </c>
      <c r="S105" s="24">
        <f t="shared" si="96"/>
        <v>35982.396762581106</v>
      </c>
      <c r="T105" s="28">
        <f t="shared" si="76"/>
        <v>3.7500000000000006E-2</v>
      </c>
      <c r="U105" s="24">
        <f t="shared" si="77"/>
        <v>36207.286742347242</v>
      </c>
      <c r="V105" s="24" t="str">
        <f t="shared" si="78"/>
        <v>nie</v>
      </c>
      <c r="W105" s="24">
        <f t="shared" si="79"/>
        <v>504</v>
      </c>
      <c r="X105" s="24">
        <f t="shared" si="80"/>
        <v>33707.662261301266</v>
      </c>
      <c r="Y105" s="24">
        <f t="shared" si="81"/>
        <v>0</v>
      </c>
      <c r="Z105" s="25">
        <f t="shared" si="97"/>
        <v>0.04</v>
      </c>
      <c r="AA105" s="24">
        <f t="shared" si="82"/>
        <v>0</v>
      </c>
      <c r="AB105" s="24">
        <f t="shared" si="83"/>
        <v>33707.662261301266</v>
      </c>
      <c r="AC105" s="1">
        <v>74</v>
      </c>
      <c r="AD105" s="61">
        <f t="shared" si="102"/>
        <v>47604</v>
      </c>
      <c r="AE105" s="62">
        <f t="shared" si="103"/>
        <v>47634</v>
      </c>
      <c r="AF105" s="59">
        <f t="shared" si="104"/>
        <v>98</v>
      </c>
      <c r="AG105" s="28">
        <f t="shared" si="48"/>
        <v>2.5000000000000001E-2</v>
      </c>
      <c r="AH105" s="23">
        <f>IF(AN104="tak",
ROUNDDOWN(AP104/'ZAMIANA EDO NA EDO'!$AP$29,0),
AH104)</f>
        <v>294</v>
      </c>
      <c r="AI105" s="24">
        <f>IF(AN104="tak",
AH105*'ZAMIANA EDO NA EDO'!$AP$29,
AI104)</f>
        <v>29400</v>
      </c>
      <c r="AJ105" s="24">
        <f t="shared" si="98"/>
        <v>29400</v>
      </c>
      <c r="AK105" s="24">
        <f t="shared" si="99"/>
        <v>38201.927813038084</v>
      </c>
      <c r="AL105" s="25">
        <f t="shared" si="71"/>
        <v>0.04</v>
      </c>
      <c r="AM105" s="24">
        <f t="shared" si="84"/>
        <v>38456.607331791667</v>
      </c>
      <c r="AN105" s="24" t="str">
        <f t="shared" si="85"/>
        <v>nie</v>
      </c>
      <c r="AO105" s="24">
        <f t="shared" si="86"/>
        <v>588</v>
      </c>
      <c r="AP105" s="24">
        <f t="shared" si="87"/>
        <v>36259.571938751251</v>
      </c>
      <c r="AQ105" s="24">
        <f t="shared" si="88"/>
        <v>0</v>
      </c>
      <c r="AR105" s="25">
        <f t="shared" si="100"/>
        <v>0.04</v>
      </c>
      <c r="AS105" s="24">
        <f t="shared" si="89"/>
        <v>75.859755718940548</v>
      </c>
      <c r="AT105" s="24">
        <f t="shared" si="90"/>
        <v>36335.431694470193</v>
      </c>
    </row>
    <row r="106" spans="1:46">
      <c r="A106" s="181"/>
      <c r="B106" s="46">
        <f t="shared" si="72"/>
        <v>75</v>
      </c>
      <c r="C106" s="24">
        <f t="shared" si="73"/>
        <v>33798.742703106545</v>
      </c>
      <c r="D106" s="24">
        <f t="shared" si="49"/>
        <v>34076.170807684663</v>
      </c>
      <c r="E106" s="24"/>
      <c r="F106" s="24">
        <f t="shared" si="74"/>
        <v>30847.975080068143</v>
      </c>
      <c r="G106" s="24">
        <f t="shared" si="75"/>
        <v>34068.00582036336</v>
      </c>
      <c r="I106" s="2"/>
      <c r="K106" s="3"/>
      <c r="L106" s="61">
        <f t="shared" si="101"/>
        <v>46905</v>
      </c>
      <c r="M106" s="62">
        <f t="shared" si="91"/>
        <v>46934</v>
      </c>
      <c r="N106" s="21">
        <f t="shared" si="92"/>
        <v>75</v>
      </c>
      <c r="O106" s="28">
        <f t="shared" si="47"/>
        <v>2.5000000000000001E-2</v>
      </c>
      <c r="P106" s="23">
        <f t="shared" si="93"/>
        <v>252</v>
      </c>
      <c r="Q106" s="24">
        <f t="shared" si="94"/>
        <v>25200</v>
      </c>
      <c r="R106" s="24">
        <f t="shared" si="95"/>
        <v>25200</v>
      </c>
      <c r="S106" s="24">
        <f t="shared" si="96"/>
        <v>35982.396762581106</v>
      </c>
      <c r="T106" s="28">
        <f t="shared" si="76"/>
        <v>3.7500000000000006E-2</v>
      </c>
      <c r="U106" s="24">
        <f t="shared" si="77"/>
        <v>36319.731732230299</v>
      </c>
      <c r="V106" s="24" t="str">
        <f t="shared" si="78"/>
        <v>nie</v>
      </c>
      <c r="W106" s="24">
        <f t="shared" si="79"/>
        <v>504</v>
      </c>
      <c r="X106" s="24">
        <f t="shared" si="80"/>
        <v>33798.742703106545</v>
      </c>
      <c r="Y106" s="24">
        <f t="shared" si="81"/>
        <v>0</v>
      </c>
      <c r="Z106" s="25">
        <f t="shared" si="97"/>
        <v>0.04</v>
      </c>
      <c r="AA106" s="24">
        <f t="shared" si="82"/>
        <v>0</v>
      </c>
      <c r="AB106" s="24">
        <f t="shared" si="83"/>
        <v>33798.742703106545</v>
      </c>
      <c r="AC106" s="1">
        <v>75</v>
      </c>
      <c r="AD106" s="61">
        <f t="shared" si="102"/>
        <v>47635</v>
      </c>
      <c r="AE106" s="62">
        <f t="shared" si="103"/>
        <v>47664</v>
      </c>
      <c r="AF106" s="59">
        <f t="shared" si="104"/>
        <v>99</v>
      </c>
      <c r="AG106" s="28">
        <f t="shared" si="48"/>
        <v>2.5000000000000001E-2</v>
      </c>
      <c r="AH106" s="23">
        <f>IF(AN105="tak",
ROUNDDOWN(AP105/'ZAMIANA EDO NA EDO'!$AP$29,0),
AH105)</f>
        <v>294</v>
      </c>
      <c r="AI106" s="24">
        <f>IF(AN105="tak",
AH106*'ZAMIANA EDO NA EDO'!$AP$29,
AI105)</f>
        <v>29400</v>
      </c>
      <c r="AJ106" s="24">
        <f t="shared" si="98"/>
        <v>29400</v>
      </c>
      <c r="AK106" s="24">
        <f t="shared" si="99"/>
        <v>38201.927813038084</v>
      </c>
      <c r="AL106" s="25">
        <f t="shared" si="71"/>
        <v>0.04</v>
      </c>
      <c r="AM106" s="24">
        <f t="shared" si="84"/>
        <v>38583.947091168462</v>
      </c>
      <c r="AN106" s="24" t="str">
        <f t="shared" si="85"/>
        <v>nie</v>
      </c>
      <c r="AO106" s="24">
        <f t="shared" si="86"/>
        <v>588</v>
      </c>
      <c r="AP106" s="24">
        <f t="shared" si="87"/>
        <v>36362.717143846457</v>
      </c>
      <c r="AQ106" s="24">
        <f t="shared" si="88"/>
        <v>0</v>
      </c>
      <c r="AR106" s="25">
        <f t="shared" si="100"/>
        <v>0.04</v>
      </c>
      <c r="AS106" s="24">
        <f t="shared" si="89"/>
        <v>76.064577059381676</v>
      </c>
      <c r="AT106" s="24">
        <f t="shared" si="90"/>
        <v>36438.781720905841</v>
      </c>
    </row>
    <row r="107" spans="1:46">
      <c r="A107" s="181"/>
      <c r="B107" s="46">
        <f t="shared" si="72"/>
        <v>76</v>
      </c>
      <c r="C107" s="24">
        <f t="shared" si="73"/>
        <v>33889.823144911832</v>
      </c>
      <c r="D107" s="24">
        <f t="shared" si="49"/>
        <v>34171.726852830296</v>
      </c>
      <c r="E107" s="24"/>
      <c r="F107" s="24">
        <f t="shared" si="74"/>
        <v>30931.264612784325</v>
      </c>
      <c r="G107" s="24">
        <f t="shared" si="75"/>
        <v>34138.53999390448</v>
      </c>
      <c r="I107" s="2"/>
      <c r="K107" s="3"/>
      <c r="L107" s="61">
        <f t="shared" si="101"/>
        <v>46935</v>
      </c>
      <c r="M107" s="62">
        <f t="shared" si="91"/>
        <v>46965</v>
      </c>
      <c r="N107" s="21">
        <f t="shared" si="92"/>
        <v>76</v>
      </c>
      <c r="O107" s="28">
        <f t="shared" si="47"/>
        <v>2.5000000000000001E-2</v>
      </c>
      <c r="P107" s="23">
        <f t="shared" si="93"/>
        <v>252</v>
      </c>
      <c r="Q107" s="24">
        <f t="shared" si="94"/>
        <v>25200</v>
      </c>
      <c r="R107" s="24">
        <f t="shared" si="95"/>
        <v>25200</v>
      </c>
      <c r="S107" s="24">
        <f t="shared" si="96"/>
        <v>35982.396762581106</v>
      </c>
      <c r="T107" s="28">
        <f t="shared" si="76"/>
        <v>3.7500000000000006E-2</v>
      </c>
      <c r="U107" s="24">
        <f t="shared" si="77"/>
        <v>36432.17672211337</v>
      </c>
      <c r="V107" s="24" t="str">
        <f t="shared" si="78"/>
        <v>nie</v>
      </c>
      <c r="W107" s="24">
        <f t="shared" si="79"/>
        <v>504</v>
      </c>
      <c r="X107" s="24">
        <f t="shared" si="80"/>
        <v>33889.823144911832</v>
      </c>
      <c r="Y107" s="24">
        <f t="shared" si="81"/>
        <v>0</v>
      </c>
      <c r="Z107" s="25">
        <f t="shared" si="97"/>
        <v>0.04</v>
      </c>
      <c r="AA107" s="24">
        <f t="shared" si="82"/>
        <v>0</v>
      </c>
      <c r="AB107" s="24">
        <f t="shared" si="83"/>
        <v>33889.823144911832</v>
      </c>
      <c r="AC107" s="1">
        <v>76</v>
      </c>
      <c r="AD107" s="61">
        <f t="shared" si="102"/>
        <v>47665</v>
      </c>
      <c r="AE107" s="62">
        <f t="shared" si="103"/>
        <v>47695</v>
      </c>
      <c r="AF107" s="59">
        <f t="shared" si="104"/>
        <v>100</v>
      </c>
      <c r="AG107" s="28">
        <f t="shared" si="48"/>
        <v>2.5000000000000001E-2</v>
      </c>
      <c r="AH107" s="23">
        <f>IF(AN106="tak",
ROUNDDOWN(AP106/'ZAMIANA EDO NA EDO'!$AP$29,0),
AH106)</f>
        <v>294</v>
      </c>
      <c r="AI107" s="24">
        <f>IF(AN106="tak",
AH107*'ZAMIANA EDO NA EDO'!$AP$29,
AI106)</f>
        <v>29400</v>
      </c>
      <c r="AJ107" s="24">
        <f t="shared" si="98"/>
        <v>29400</v>
      </c>
      <c r="AK107" s="24">
        <f t="shared" si="99"/>
        <v>38201.927813038084</v>
      </c>
      <c r="AL107" s="25">
        <f t="shared" si="71"/>
        <v>0.04</v>
      </c>
      <c r="AM107" s="24">
        <f t="shared" si="84"/>
        <v>38711.286850545264</v>
      </c>
      <c r="AN107" s="24" t="str">
        <f t="shared" si="85"/>
        <v>nie</v>
      </c>
      <c r="AO107" s="24">
        <f t="shared" si="86"/>
        <v>588</v>
      </c>
      <c r="AP107" s="24">
        <f t="shared" si="87"/>
        <v>36465.862348941664</v>
      </c>
      <c r="AQ107" s="24">
        <f t="shared" si="88"/>
        <v>0</v>
      </c>
      <c r="AR107" s="25">
        <f t="shared" si="100"/>
        <v>0.04</v>
      </c>
      <c r="AS107" s="24">
        <f t="shared" si="89"/>
        <v>76.269951417442002</v>
      </c>
      <c r="AT107" s="24">
        <f t="shared" si="90"/>
        <v>36542.13230035911</v>
      </c>
    </row>
    <row r="108" spans="1:46">
      <c r="A108" s="181"/>
      <c r="B108" s="46">
        <f t="shared" si="72"/>
        <v>77</v>
      </c>
      <c r="C108" s="24">
        <f t="shared" si="73"/>
        <v>33980.903586717111</v>
      </c>
      <c r="D108" s="24">
        <f t="shared" si="49"/>
        <v>34267.283417739236</v>
      </c>
      <c r="E108" s="24"/>
      <c r="F108" s="24">
        <f t="shared" si="74"/>
        <v>31014.779027238841</v>
      </c>
      <c r="G108" s="24">
        <f t="shared" si="75"/>
        <v>34209.074167445615</v>
      </c>
      <c r="I108" s="2"/>
      <c r="K108" s="3"/>
      <c r="L108" s="61">
        <f t="shared" si="101"/>
        <v>46966</v>
      </c>
      <c r="M108" s="62">
        <f t="shared" si="91"/>
        <v>46996</v>
      </c>
      <c r="N108" s="21">
        <f t="shared" si="92"/>
        <v>77</v>
      </c>
      <c r="O108" s="28">
        <f t="shared" si="47"/>
        <v>2.5000000000000001E-2</v>
      </c>
      <c r="P108" s="23">
        <f t="shared" si="93"/>
        <v>252</v>
      </c>
      <c r="Q108" s="24">
        <f t="shared" si="94"/>
        <v>25200</v>
      </c>
      <c r="R108" s="24">
        <f t="shared" si="95"/>
        <v>25200</v>
      </c>
      <c r="S108" s="24">
        <f t="shared" si="96"/>
        <v>35982.396762581106</v>
      </c>
      <c r="T108" s="28">
        <f t="shared" si="76"/>
        <v>3.7500000000000006E-2</v>
      </c>
      <c r="U108" s="24">
        <f t="shared" si="77"/>
        <v>36544.621711996435</v>
      </c>
      <c r="V108" s="24" t="str">
        <f t="shared" si="78"/>
        <v>nie</v>
      </c>
      <c r="W108" s="24">
        <f t="shared" si="79"/>
        <v>504</v>
      </c>
      <c r="X108" s="24">
        <f t="shared" si="80"/>
        <v>33980.903586717111</v>
      </c>
      <c r="Y108" s="24">
        <f t="shared" si="81"/>
        <v>0</v>
      </c>
      <c r="Z108" s="25">
        <f t="shared" si="97"/>
        <v>0.04</v>
      </c>
      <c r="AA108" s="24">
        <f t="shared" si="82"/>
        <v>0</v>
      </c>
      <c r="AB108" s="24">
        <f t="shared" si="83"/>
        <v>33980.903586717111</v>
      </c>
      <c r="AC108" s="1">
        <v>77</v>
      </c>
      <c r="AD108" s="61">
        <f t="shared" si="102"/>
        <v>47696</v>
      </c>
      <c r="AE108" s="62">
        <f t="shared" si="103"/>
        <v>47726</v>
      </c>
      <c r="AF108" s="59">
        <f t="shared" si="104"/>
        <v>101</v>
      </c>
      <c r="AG108" s="28">
        <f t="shared" si="48"/>
        <v>2.5000000000000001E-2</v>
      </c>
      <c r="AH108" s="23">
        <f>IF(AN107="tak",
ROUNDDOWN(AP107/'ZAMIANA EDO NA EDO'!$AP$29,0),
AH107)</f>
        <v>294</v>
      </c>
      <c r="AI108" s="24">
        <f>IF(AN107="tak",
AH108*'ZAMIANA EDO NA EDO'!$AP$29,
AI107)</f>
        <v>29400</v>
      </c>
      <c r="AJ108" s="24">
        <f t="shared" si="98"/>
        <v>29400</v>
      </c>
      <c r="AK108" s="24">
        <f t="shared" si="99"/>
        <v>38201.927813038084</v>
      </c>
      <c r="AL108" s="25">
        <f t="shared" ref="AL108:AL139" si="105">IF(AND(MOD($N108,zapadalnosc_ROD)&lt;=12,MOD($N108,zapadalnosc_ROD)&lt;&gt;0),proc_I_okres_ROD,(marza_ROD+AG108))</f>
        <v>0.04</v>
      </c>
      <c r="AM108" s="24">
        <f t="shared" si="84"/>
        <v>38838.626609922052</v>
      </c>
      <c r="AN108" s="24" t="str">
        <f t="shared" si="85"/>
        <v>nie</v>
      </c>
      <c r="AO108" s="24">
        <f t="shared" si="86"/>
        <v>588</v>
      </c>
      <c r="AP108" s="24">
        <f t="shared" si="87"/>
        <v>36569.007554036863</v>
      </c>
      <c r="AQ108" s="24">
        <f t="shared" si="88"/>
        <v>0</v>
      </c>
      <c r="AR108" s="25">
        <f t="shared" si="100"/>
        <v>0.04</v>
      </c>
      <c r="AS108" s="24">
        <f t="shared" si="89"/>
        <v>76.475880286269089</v>
      </c>
      <c r="AT108" s="24">
        <f t="shared" si="90"/>
        <v>36645.483434323134</v>
      </c>
    </row>
    <row r="109" spans="1:46">
      <c r="A109" s="181"/>
      <c r="B109" s="46">
        <f t="shared" si="72"/>
        <v>78</v>
      </c>
      <c r="C109" s="24">
        <f t="shared" si="73"/>
        <v>34071.984028522391</v>
      </c>
      <c r="D109" s="24">
        <f t="shared" si="49"/>
        <v>34362.840503814863</v>
      </c>
      <c r="E109" s="24"/>
      <c r="F109" s="24">
        <f t="shared" si="74"/>
        <v>31098.518930612383</v>
      </c>
      <c r="G109" s="24">
        <f t="shared" si="75"/>
        <v>34279.608340986735</v>
      </c>
      <c r="I109" s="2"/>
      <c r="K109" s="3"/>
      <c r="L109" s="61">
        <f t="shared" si="101"/>
        <v>46997</v>
      </c>
      <c r="M109" s="62">
        <f t="shared" si="91"/>
        <v>47026</v>
      </c>
      <c r="N109" s="21">
        <f t="shared" si="92"/>
        <v>78</v>
      </c>
      <c r="O109" s="28">
        <f t="shared" ref="O109:O172" si="106">VLOOKUP(ROUNDUP($N109/12,0)-1,$Q$12:$AB$28,2,1)</f>
        <v>2.5000000000000001E-2</v>
      </c>
      <c r="P109" s="23">
        <f t="shared" si="93"/>
        <v>252</v>
      </c>
      <c r="Q109" s="24">
        <f t="shared" si="94"/>
        <v>25200</v>
      </c>
      <c r="R109" s="24">
        <f t="shared" si="95"/>
        <v>25200</v>
      </c>
      <c r="S109" s="24">
        <f t="shared" si="96"/>
        <v>35982.396762581106</v>
      </c>
      <c r="T109" s="28">
        <f t="shared" si="76"/>
        <v>3.7500000000000006E-2</v>
      </c>
      <c r="U109" s="24">
        <f t="shared" si="77"/>
        <v>36657.066701879499</v>
      </c>
      <c r="V109" s="24" t="str">
        <f t="shared" si="78"/>
        <v>nie</v>
      </c>
      <c r="W109" s="24">
        <f t="shared" si="79"/>
        <v>504</v>
      </c>
      <c r="X109" s="24">
        <f t="shared" si="80"/>
        <v>34071.984028522391</v>
      </c>
      <c r="Y109" s="24">
        <f t="shared" si="81"/>
        <v>0</v>
      </c>
      <c r="Z109" s="25">
        <f t="shared" si="97"/>
        <v>0.04</v>
      </c>
      <c r="AA109" s="24">
        <f t="shared" si="82"/>
        <v>0</v>
      </c>
      <c r="AB109" s="24">
        <f t="shared" si="83"/>
        <v>34071.984028522391</v>
      </c>
      <c r="AC109" s="1">
        <v>78</v>
      </c>
      <c r="AD109" s="61">
        <f t="shared" si="102"/>
        <v>47727</v>
      </c>
      <c r="AE109" s="62">
        <f t="shared" si="103"/>
        <v>47756</v>
      </c>
      <c r="AF109" s="59">
        <f t="shared" si="104"/>
        <v>102</v>
      </c>
      <c r="AG109" s="28">
        <f t="shared" ref="AG109:AG172" si="107">VLOOKUP(ROUNDUP($N109/12,0)-1,$Q$12:$AB$28,4,1)</f>
        <v>2.5000000000000001E-2</v>
      </c>
      <c r="AH109" s="23">
        <f>IF(AN108="tak",
ROUNDDOWN(AP108/'ZAMIANA EDO NA EDO'!$AP$29,0),
AH108)</f>
        <v>294</v>
      </c>
      <c r="AI109" s="24">
        <f>IF(AN108="tak",
AH109*'ZAMIANA EDO NA EDO'!$AP$29,
AI108)</f>
        <v>29400</v>
      </c>
      <c r="AJ109" s="24">
        <f t="shared" si="98"/>
        <v>29400</v>
      </c>
      <c r="AK109" s="24">
        <f t="shared" si="99"/>
        <v>38201.927813038084</v>
      </c>
      <c r="AL109" s="25">
        <f t="shared" si="105"/>
        <v>0.04</v>
      </c>
      <c r="AM109" s="24">
        <f t="shared" si="84"/>
        <v>38965.966369298847</v>
      </c>
      <c r="AN109" s="24" t="str">
        <f t="shared" si="85"/>
        <v>nie</v>
      </c>
      <c r="AO109" s="24">
        <f t="shared" si="86"/>
        <v>588</v>
      </c>
      <c r="AP109" s="24">
        <f t="shared" si="87"/>
        <v>36672.152759132063</v>
      </c>
      <c r="AQ109" s="24">
        <f t="shared" si="88"/>
        <v>0</v>
      </c>
      <c r="AR109" s="25">
        <f t="shared" si="100"/>
        <v>0.04</v>
      </c>
      <c r="AS109" s="24">
        <f t="shared" si="89"/>
        <v>76.682365163042007</v>
      </c>
      <c r="AT109" s="24">
        <f t="shared" si="90"/>
        <v>36748.835124295103</v>
      </c>
    </row>
    <row r="110" spans="1:46">
      <c r="A110" s="181"/>
      <c r="B110" s="46">
        <f t="shared" si="72"/>
        <v>79</v>
      </c>
      <c r="C110" s="24">
        <f t="shared" si="73"/>
        <v>34163.064470327685</v>
      </c>
      <c r="D110" s="24">
        <f t="shared" ref="D110:D173" si="108">IFERROR(VLOOKUP(B110,$AF$30:$AT$211,15),"")</f>
        <v>34458.398112464318</v>
      </c>
      <c r="E110" s="24"/>
      <c r="F110" s="24">
        <f t="shared" si="74"/>
        <v>31182.484931725034</v>
      </c>
      <c r="G110" s="24">
        <f t="shared" si="75"/>
        <v>34350.142514527863</v>
      </c>
      <c r="I110" s="2"/>
      <c r="K110" s="3"/>
      <c r="L110" s="61">
        <f t="shared" si="101"/>
        <v>47027</v>
      </c>
      <c r="M110" s="62">
        <f t="shared" si="91"/>
        <v>47057</v>
      </c>
      <c r="N110" s="21">
        <f t="shared" si="92"/>
        <v>79</v>
      </c>
      <c r="O110" s="28">
        <f t="shared" si="106"/>
        <v>2.5000000000000001E-2</v>
      </c>
      <c r="P110" s="23">
        <f t="shared" si="93"/>
        <v>252</v>
      </c>
      <c r="Q110" s="24">
        <f t="shared" si="94"/>
        <v>25200</v>
      </c>
      <c r="R110" s="24">
        <f t="shared" si="95"/>
        <v>25200</v>
      </c>
      <c r="S110" s="24">
        <f t="shared" si="96"/>
        <v>35982.396762581106</v>
      </c>
      <c r="T110" s="28">
        <f t="shared" si="76"/>
        <v>3.7500000000000006E-2</v>
      </c>
      <c r="U110" s="24">
        <f t="shared" si="77"/>
        <v>36769.511691762571</v>
      </c>
      <c r="V110" s="24" t="str">
        <f t="shared" si="78"/>
        <v>nie</v>
      </c>
      <c r="W110" s="24">
        <f t="shared" si="79"/>
        <v>504</v>
      </c>
      <c r="X110" s="24">
        <f t="shared" si="80"/>
        <v>34163.064470327685</v>
      </c>
      <c r="Y110" s="24">
        <f t="shared" si="81"/>
        <v>0</v>
      </c>
      <c r="Z110" s="25">
        <f t="shared" si="97"/>
        <v>0.04</v>
      </c>
      <c r="AA110" s="24">
        <f t="shared" si="82"/>
        <v>0</v>
      </c>
      <c r="AB110" s="24">
        <f t="shared" si="83"/>
        <v>34163.064470327685</v>
      </c>
      <c r="AC110" s="1">
        <v>79</v>
      </c>
      <c r="AD110" s="61">
        <f t="shared" si="102"/>
        <v>47757</v>
      </c>
      <c r="AE110" s="62">
        <f t="shared" si="103"/>
        <v>47787</v>
      </c>
      <c r="AF110" s="59">
        <f t="shared" si="104"/>
        <v>103</v>
      </c>
      <c r="AG110" s="28">
        <f t="shared" si="107"/>
        <v>2.5000000000000001E-2</v>
      </c>
      <c r="AH110" s="23">
        <f>IF(AN109="tak",
ROUNDDOWN(AP109/'ZAMIANA EDO NA EDO'!$AP$29,0),
AH109)</f>
        <v>294</v>
      </c>
      <c r="AI110" s="24">
        <f>IF(AN109="tak",
AH110*'ZAMIANA EDO NA EDO'!$AP$29,
AI109)</f>
        <v>29400</v>
      </c>
      <c r="AJ110" s="24">
        <f t="shared" si="98"/>
        <v>29400</v>
      </c>
      <c r="AK110" s="24">
        <f t="shared" si="99"/>
        <v>38201.927813038084</v>
      </c>
      <c r="AL110" s="25">
        <f t="shared" si="105"/>
        <v>0.04</v>
      </c>
      <c r="AM110" s="24">
        <f t="shared" si="84"/>
        <v>39093.306128675642</v>
      </c>
      <c r="AN110" s="24" t="str">
        <f t="shared" si="85"/>
        <v>nie</v>
      </c>
      <c r="AO110" s="24">
        <f t="shared" si="86"/>
        <v>588</v>
      </c>
      <c r="AP110" s="24">
        <f t="shared" si="87"/>
        <v>36775.297964227269</v>
      </c>
      <c r="AQ110" s="24">
        <f t="shared" si="88"/>
        <v>0</v>
      </c>
      <c r="AR110" s="25">
        <f t="shared" si="100"/>
        <v>0.04</v>
      </c>
      <c r="AS110" s="24">
        <f t="shared" si="89"/>
        <v>76.88940754898222</v>
      </c>
      <c r="AT110" s="24">
        <f t="shared" si="90"/>
        <v>36852.18737177625</v>
      </c>
    </row>
    <row r="111" spans="1:46">
      <c r="A111" s="181"/>
      <c r="B111" s="46">
        <f t="shared" si="72"/>
        <v>80</v>
      </c>
      <c r="C111" s="24">
        <f t="shared" si="73"/>
        <v>34254.144912132957</v>
      </c>
      <c r="D111" s="24">
        <f t="shared" si="108"/>
        <v>34553.956245098547</v>
      </c>
      <c r="E111" s="24"/>
      <c r="F111" s="24">
        <f t="shared" si="74"/>
        <v>31266.677641040689</v>
      </c>
      <c r="G111" s="24">
        <f t="shared" si="75"/>
        <v>34420.676688068983</v>
      </c>
      <c r="I111" s="2"/>
      <c r="K111" s="3"/>
      <c r="L111" s="61">
        <f t="shared" si="101"/>
        <v>47058</v>
      </c>
      <c r="M111" s="62">
        <f t="shared" si="91"/>
        <v>47087</v>
      </c>
      <c r="N111" s="21">
        <f t="shared" si="92"/>
        <v>80</v>
      </c>
      <c r="O111" s="28">
        <f t="shared" si="106"/>
        <v>2.5000000000000001E-2</v>
      </c>
      <c r="P111" s="23">
        <f t="shared" si="93"/>
        <v>252</v>
      </c>
      <c r="Q111" s="24">
        <f t="shared" si="94"/>
        <v>25200</v>
      </c>
      <c r="R111" s="24">
        <f t="shared" si="95"/>
        <v>25200</v>
      </c>
      <c r="S111" s="24">
        <f t="shared" si="96"/>
        <v>35982.396762581106</v>
      </c>
      <c r="T111" s="28">
        <f t="shared" si="76"/>
        <v>3.7500000000000006E-2</v>
      </c>
      <c r="U111" s="24">
        <f t="shared" si="77"/>
        <v>36881.956681645628</v>
      </c>
      <c r="V111" s="24" t="str">
        <f t="shared" si="78"/>
        <v>nie</v>
      </c>
      <c r="W111" s="24">
        <f t="shared" si="79"/>
        <v>504</v>
      </c>
      <c r="X111" s="24">
        <f t="shared" si="80"/>
        <v>34254.144912132957</v>
      </c>
      <c r="Y111" s="24">
        <f t="shared" si="81"/>
        <v>0</v>
      </c>
      <c r="Z111" s="25">
        <f t="shared" si="97"/>
        <v>0.04</v>
      </c>
      <c r="AA111" s="24">
        <f t="shared" si="82"/>
        <v>0</v>
      </c>
      <c r="AB111" s="24">
        <f t="shared" si="83"/>
        <v>34254.144912132957</v>
      </c>
      <c r="AC111" s="1">
        <v>80</v>
      </c>
      <c r="AD111" s="61">
        <f t="shared" si="102"/>
        <v>47788</v>
      </c>
      <c r="AE111" s="62">
        <f t="shared" si="103"/>
        <v>47817</v>
      </c>
      <c r="AF111" s="59">
        <f t="shared" si="104"/>
        <v>104</v>
      </c>
      <c r="AG111" s="28">
        <f t="shared" si="107"/>
        <v>2.5000000000000001E-2</v>
      </c>
      <c r="AH111" s="23">
        <f>IF(AN110="tak",
ROUNDDOWN(AP110/'ZAMIANA EDO NA EDO'!$AP$29,0),
AH110)</f>
        <v>294</v>
      </c>
      <c r="AI111" s="24">
        <f>IF(AN110="tak",
AH111*'ZAMIANA EDO NA EDO'!$AP$29,
AI110)</f>
        <v>29400</v>
      </c>
      <c r="AJ111" s="24">
        <f t="shared" si="98"/>
        <v>29400</v>
      </c>
      <c r="AK111" s="24">
        <f t="shared" si="99"/>
        <v>38201.927813038084</v>
      </c>
      <c r="AL111" s="25">
        <f t="shared" si="105"/>
        <v>0.04</v>
      </c>
      <c r="AM111" s="24">
        <f t="shared" si="84"/>
        <v>39220.64588805243</v>
      </c>
      <c r="AN111" s="24" t="str">
        <f t="shared" si="85"/>
        <v>nie</v>
      </c>
      <c r="AO111" s="24">
        <f t="shared" si="86"/>
        <v>588</v>
      </c>
      <c r="AP111" s="24">
        <f t="shared" si="87"/>
        <v>36878.443169322469</v>
      </c>
      <c r="AQ111" s="24">
        <f t="shared" si="88"/>
        <v>0</v>
      </c>
      <c r="AR111" s="25">
        <f t="shared" si="100"/>
        <v>0.04</v>
      </c>
      <c r="AS111" s="24">
        <f t="shared" si="89"/>
        <v>77.097008949364465</v>
      </c>
      <c r="AT111" s="24">
        <f t="shared" si="90"/>
        <v>36955.540178271833</v>
      </c>
    </row>
    <row r="112" spans="1:46">
      <c r="A112" s="181"/>
      <c r="B112" s="46">
        <f t="shared" si="72"/>
        <v>81</v>
      </c>
      <c r="C112" s="24">
        <f t="shared" si="73"/>
        <v>34345.225353938244</v>
      </c>
      <c r="D112" s="24">
        <f t="shared" si="108"/>
        <v>34649.514903132309</v>
      </c>
      <c r="E112" s="24"/>
      <c r="F112" s="24">
        <f t="shared" si="74"/>
        <v>31351.097670671497</v>
      </c>
      <c r="G112" s="24">
        <f t="shared" si="75"/>
        <v>34491.21086161011</v>
      </c>
      <c r="I112" s="2"/>
      <c r="K112" s="3"/>
      <c r="L112" s="61">
        <f t="shared" si="101"/>
        <v>47088</v>
      </c>
      <c r="M112" s="62">
        <f t="shared" si="91"/>
        <v>47118</v>
      </c>
      <c r="N112" s="21">
        <f t="shared" si="92"/>
        <v>81</v>
      </c>
      <c r="O112" s="28">
        <f t="shared" si="106"/>
        <v>2.5000000000000001E-2</v>
      </c>
      <c r="P112" s="23">
        <f t="shared" si="93"/>
        <v>252</v>
      </c>
      <c r="Q112" s="24">
        <f t="shared" si="94"/>
        <v>25200</v>
      </c>
      <c r="R112" s="24">
        <f t="shared" si="95"/>
        <v>25200</v>
      </c>
      <c r="S112" s="24">
        <f t="shared" si="96"/>
        <v>35982.396762581106</v>
      </c>
      <c r="T112" s="28">
        <f t="shared" si="76"/>
        <v>3.7500000000000006E-2</v>
      </c>
      <c r="U112" s="24">
        <f t="shared" si="77"/>
        <v>36994.4016715287</v>
      </c>
      <c r="V112" s="24" t="str">
        <f t="shared" si="78"/>
        <v>nie</v>
      </c>
      <c r="W112" s="24">
        <f t="shared" si="79"/>
        <v>504</v>
      </c>
      <c r="X112" s="24">
        <f t="shared" si="80"/>
        <v>34345.225353938244</v>
      </c>
      <c r="Y112" s="24">
        <f t="shared" si="81"/>
        <v>0</v>
      </c>
      <c r="Z112" s="25">
        <f t="shared" si="97"/>
        <v>0.04</v>
      </c>
      <c r="AA112" s="24">
        <f t="shared" si="82"/>
        <v>0</v>
      </c>
      <c r="AB112" s="24">
        <f t="shared" si="83"/>
        <v>34345.225353938244</v>
      </c>
      <c r="AC112" s="1">
        <v>81</v>
      </c>
      <c r="AD112" s="61">
        <f t="shared" si="102"/>
        <v>47818</v>
      </c>
      <c r="AE112" s="62">
        <f t="shared" si="103"/>
        <v>47848</v>
      </c>
      <c r="AF112" s="59">
        <f t="shared" si="104"/>
        <v>105</v>
      </c>
      <c r="AG112" s="28">
        <f t="shared" si="107"/>
        <v>2.5000000000000001E-2</v>
      </c>
      <c r="AH112" s="23">
        <f>IF(AN111="tak",
ROUNDDOWN(AP111/'ZAMIANA EDO NA EDO'!$AP$29,0),
AH111)</f>
        <v>294</v>
      </c>
      <c r="AI112" s="24">
        <f>IF(AN111="tak",
AH112*'ZAMIANA EDO NA EDO'!$AP$29,
AI111)</f>
        <v>29400</v>
      </c>
      <c r="AJ112" s="24">
        <f t="shared" si="98"/>
        <v>29400</v>
      </c>
      <c r="AK112" s="24">
        <f t="shared" si="99"/>
        <v>38201.927813038084</v>
      </c>
      <c r="AL112" s="25">
        <f t="shared" si="105"/>
        <v>0.04</v>
      </c>
      <c r="AM112" s="24">
        <f t="shared" si="84"/>
        <v>39347.985647429225</v>
      </c>
      <c r="AN112" s="24" t="str">
        <f t="shared" si="85"/>
        <v>nie</v>
      </c>
      <c r="AO112" s="24">
        <f t="shared" si="86"/>
        <v>588</v>
      </c>
      <c r="AP112" s="24">
        <f t="shared" si="87"/>
        <v>36981.588374417675</v>
      </c>
      <c r="AQ112" s="24">
        <f t="shared" si="88"/>
        <v>0</v>
      </c>
      <c r="AR112" s="25">
        <f t="shared" si="100"/>
        <v>0.04</v>
      </c>
      <c r="AS112" s="24">
        <f t="shared" si="89"/>
        <v>77.305170873527743</v>
      </c>
      <c r="AT112" s="24">
        <f t="shared" si="90"/>
        <v>37058.893545291205</v>
      </c>
    </row>
    <row r="113" spans="1:46">
      <c r="A113" s="181"/>
      <c r="B113" s="46">
        <f t="shared" si="72"/>
        <v>82</v>
      </c>
      <c r="C113" s="24">
        <f t="shared" si="73"/>
        <v>34436.30579574353</v>
      </c>
      <c r="D113" s="24">
        <f t="shared" si="108"/>
        <v>34745.074087984191</v>
      </c>
      <c r="E113" s="24"/>
      <c r="F113" s="24">
        <f t="shared" si="74"/>
        <v>31435.745634382307</v>
      </c>
      <c r="G113" s="24">
        <f t="shared" si="75"/>
        <v>34561.745035151231</v>
      </c>
      <c r="I113" s="2"/>
      <c r="K113" s="3"/>
      <c r="L113" s="61">
        <f t="shared" si="101"/>
        <v>47119</v>
      </c>
      <c r="M113" s="62">
        <f t="shared" si="91"/>
        <v>47149</v>
      </c>
      <c r="N113" s="21">
        <f t="shared" si="92"/>
        <v>82</v>
      </c>
      <c r="O113" s="28">
        <f t="shared" si="106"/>
        <v>2.5000000000000001E-2</v>
      </c>
      <c r="P113" s="23">
        <f t="shared" si="93"/>
        <v>252</v>
      </c>
      <c r="Q113" s="24">
        <f t="shared" si="94"/>
        <v>25200</v>
      </c>
      <c r="R113" s="24">
        <f t="shared" si="95"/>
        <v>25200</v>
      </c>
      <c r="S113" s="24">
        <f t="shared" si="96"/>
        <v>35982.396762581106</v>
      </c>
      <c r="T113" s="28">
        <f t="shared" si="76"/>
        <v>3.7500000000000006E-2</v>
      </c>
      <c r="U113" s="24">
        <f t="shared" si="77"/>
        <v>37106.846661411764</v>
      </c>
      <c r="V113" s="24" t="str">
        <f t="shared" si="78"/>
        <v>nie</v>
      </c>
      <c r="W113" s="24">
        <f t="shared" si="79"/>
        <v>504</v>
      </c>
      <c r="X113" s="24">
        <f t="shared" si="80"/>
        <v>34436.30579574353</v>
      </c>
      <c r="Y113" s="24">
        <f t="shared" si="81"/>
        <v>0</v>
      </c>
      <c r="Z113" s="25">
        <f t="shared" si="97"/>
        <v>0.04</v>
      </c>
      <c r="AA113" s="24">
        <f t="shared" si="82"/>
        <v>0</v>
      </c>
      <c r="AB113" s="24">
        <f t="shared" si="83"/>
        <v>34436.30579574353</v>
      </c>
      <c r="AC113" s="1">
        <v>82</v>
      </c>
      <c r="AD113" s="61">
        <f t="shared" si="102"/>
        <v>47849</v>
      </c>
      <c r="AE113" s="62">
        <f t="shared" si="103"/>
        <v>47879</v>
      </c>
      <c r="AF113" s="59">
        <f t="shared" si="104"/>
        <v>106</v>
      </c>
      <c r="AG113" s="28">
        <f t="shared" si="107"/>
        <v>2.5000000000000001E-2</v>
      </c>
      <c r="AH113" s="23">
        <f>IF(AN112="tak",
ROUNDDOWN(AP112/'ZAMIANA EDO NA EDO'!$AP$29,0),
AH112)</f>
        <v>294</v>
      </c>
      <c r="AI113" s="24">
        <f>IF(AN112="tak",
AH113*'ZAMIANA EDO NA EDO'!$AP$29,
AI112)</f>
        <v>29400</v>
      </c>
      <c r="AJ113" s="24">
        <f t="shared" si="98"/>
        <v>29400</v>
      </c>
      <c r="AK113" s="24">
        <f t="shared" si="99"/>
        <v>38201.927813038084</v>
      </c>
      <c r="AL113" s="25">
        <f t="shared" si="105"/>
        <v>0.04</v>
      </c>
      <c r="AM113" s="24">
        <f t="shared" si="84"/>
        <v>39475.325406806027</v>
      </c>
      <c r="AN113" s="24" t="str">
        <f t="shared" si="85"/>
        <v>nie</v>
      </c>
      <c r="AO113" s="24">
        <f t="shared" si="86"/>
        <v>588</v>
      </c>
      <c r="AP113" s="24">
        <f t="shared" si="87"/>
        <v>37084.733579512882</v>
      </c>
      <c r="AQ113" s="24">
        <f t="shared" si="88"/>
        <v>0</v>
      </c>
      <c r="AR113" s="25">
        <f t="shared" si="100"/>
        <v>0.04</v>
      </c>
      <c r="AS113" s="24">
        <f t="shared" si="89"/>
        <v>77.513894834886258</v>
      </c>
      <c r="AT113" s="24">
        <f t="shared" si="90"/>
        <v>37162.247474347765</v>
      </c>
    </row>
    <row r="114" spans="1:46" ht="14.25" customHeight="1">
      <c r="A114" s="181"/>
      <c r="B114" s="46">
        <f t="shared" si="72"/>
        <v>83</v>
      </c>
      <c r="C114" s="24">
        <f t="shared" si="73"/>
        <v>34527.386237548817</v>
      </c>
      <c r="D114" s="24">
        <f t="shared" si="108"/>
        <v>34840.633801076583</v>
      </c>
      <c r="E114" s="24"/>
      <c r="F114" s="24">
        <f t="shared" si="74"/>
        <v>31520.622147595135</v>
      </c>
      <c r="G114" s="24">
        <f t="shared" si="75"/>
        <v>34632.279208692358</v>
      </c>
      <c r="I114" s="2"/>
      <c r="K114" s="3"/>
      <c r="L114" s="61">
        <f t="shared" si="101"/>
        <v>47150</v>
      </c>
      <c r="M114" s="62">
        <f t="shared" si="91"/>
        <v>47177</v>
      </c>
      <c r="N114" s="21">
        <f t="shared" si="92"/>
        <v>83</v>
      </c>
      <c r="O114" s="28">
        <f t="shared" si="106"/>
        <v>2.5000000000000001E-2</v>
      </c>
      <c r="P114" s="23">
        <f t="shared" si="93"/>
        <v>252</v>
      </c>
      <c r="Q114" s="24">
        <f t="shared" si="94"/>
        <v>25200</v>
      </c>
      <c r="R114" s="24">
        <f t="shared" si="95"/>
        <v>25200</v>
      </c>
      <c r="S114" s="24">
        <f t="shared" si="96"/>
        <v>35982.396762581106</v>
      </c>
      <c r="T114" s="28">
        <f t="shared" si="76"/>
        <v>3.7500000000000006E-2</v>
      </c>
      <c r="U114" s="24">
        <f t="shared" si="77"/>
        <v>37219.291651294836</v>
      </c>
      <c r="V114" s="24" t="str">
        <f t="shared" si="78"/>
        <v>nie</v>
      </c>
      <c r="W114" s="24">
        <f t="shared" si="79"/>
        <v>504</v>
      </c>
      <c r="X114" s="24">
        <f t="shared" si="80"/>
        <v>34527.386237548817</v>
      </c>
      <c r="Y114" s="24">
        <f t="shared" si="81"/>
        <v>0</v>
      </c>
      <c r="Z114" s="25">
        <f t="shared" si="97"/>
        <v>0.04</v>
      </c>
      <c r="AA114" s="24">
        <f t="shared" si="82"/>
        <v>0</v>
      </c>
      <c r="AB114" s="24">
        <f t="shared" si="83"/>
        <v>34527.386237548817</v>
      </c>
      <c r="AC114" s="1">
        <v>83</v>
      </c>
      <c r="AD114" s="61">
        <f t="shared" si="102"/>
        <v>47880</v>
      </c>
      <c r="AE114" s="62">
        <f t="shared" si="103"/>
        <v>47907</v>
      </c>
      <c r="AF114" s="59">
        <f t="shared" si="104"/>
        <v>107</v>
      </c>
      <c r="AG114" s="28">
        <f t="shared" si="107"/>
        <v>2.5000000000000001E-2</v>
      </c>
      <c r="AH114" s="23">
        <f>IF(AN113="tak",
ROUNDDOWN(AP113/'ZAMIANA EDO NA EDO'!$AP$29,0),
AH113)</f>
        <v>294</v>
      </c>
      <c r="AI114" s="24">
        <f>IF(AN113="tak",
AH114*'ZAMIANA EDO NA EDO'!$AP$29,
AI113)</f>
        <v>29400</v>
      </c>
      <c r="AJ114" s="24">
        <f t="shared" si="98"/>
        <v>29400</v>
      </c>
      <c r="AK114" s="24">
        <f t="shared" si="99"/>
        <v>38201.927813038084</v>
      </c>
      <c r="AL114" s="25">
        <f t="shared" si="105"/>
        <v>0.04</v>
      </c>
      <c r="AM114" s="24">
        <f t="shared" si="84"/>
        <v>39602.665166182815</v>
      </c>
      <c r="AN114" s="24" t="str">
        <f t="shared" si="85"/>
        <v>nie</v>
      </c>
      <c r="AO114" s="24">
        <f t="shared" si="86"/>
        <v>588</v>
      </c>
      <c r="AP114" s="24">
        <f t="shared" si="87"/>
        <v>37187.878784608081</v>
      </c>
      <c r="AQ114" s="24">
        <f t="shared" si="88"/>
        <v>0</v>
      </c>
      <c r="AR114" s="25">
        <f t="shared" si="100"/>
        <v>0.04</v>
      </c>
      <c r="AS114" s="24">
        <f t="shared" si="89"/>
        <v>77.723182350940448</v>
      </c>
      <c r="AT114" s="24">
        <f t="shared" si="90"/>
        <v>37265.601966959024</v>
      </c>
    </row>
    <row r="115" spans="1:46">
      <c r="A115" s="181"/>
      <c r="B115" s="46">
        <f t="shared" si="72"/>
        <v>84</v>
      </c>
      <c r="C115" s="24">
        <f t="shared" si="73"/>
        <v>34618.466679354096</v>
      </c>
      <c r="D115" s="24">
        <f t="shared" si="108"/>
        <v>34936.194043835756</v>
      </c>
      <c r="E115" s="24"/>
      <c r="F115" s="24">
        <f t="shared" si="74"/>
        <v>31605.727827393639</v>
      </c>
      <c r="G115" s="24">
        <f t="shared" si="75"/>
        <v>34702.813382233486</v>
      </c>
      <c r="I115" s="2"/>
      <c r="K115" s="3"/>
      <c r="L115" s="61">
        <f t="shared" si="101"/>
        <v>47178</v>
      </c>
      <c r="M115" s="62">
        <f t="shared" si="91"/>
        <v>47208</v>
      </c>
      <c r="N115" s="21">
        <f t="shared" si="92"/>
        <v>84</v>
      </c>
      <c r="O115" s="28">
        <f t="shared" si="106"/>
        <v>2.5000000000000001E-2</v>
      </c>
      <c r="P115" s="23">
        <f t="shared" si="93"/>
        <v>252</v>
      </c>
      <c r="Q115" s="24">
        <f t="shared" si="94"/>
        <v>25200</v>
      </c>
      <c r="R115" s="24">
        <f t="shared" si="95"/>
        <v>25200</v>
      </c>
      <c r="S115" s="24">
        <f t="shared" si="96"/>
        <v>35982.396762581106</v>
      </c>
      <c r="T115" s="28">
        <f t="shared" si="76"/>
        <v>3.7500000000000006E-2</v>
      </c>
      <c r="U115" s="24">
        <f t="shared" si="77"/>
        <v>37331.7366411779</v>
      </c>
      <c r="V115" s="24" t="str">
        <f t="shared" si="78"/>
        <v>nie</v>
      </c>
      <c r="W115" s="24">
        <f t="shared" si="79"/>
        <v>504</v>
      </c>
      <c r="X115" s="24">
        <f t="shared" si="80"/>
        <v>34618.466679354096</v>
      </c>
      <c r="Y115" s="24">
        <f t="shared" si="81"/>
        <v>0</v>
      </c>
      <c r="Z115" s="25">
        <f t="shared" si="97"/>
        <v>0.04</v>
      </c>
      <c r="AA115" s="24">
        <f t="shared" si="82"/>
        <v>0</v>
      </c>
      <c r="AB115" s="24">
        <f t="shared" si="83"/>
        <v>34618.466679354096</v>
      </c>
      <c r="AC115" s="1">
        <v>84</v>
      </c>
      <c r="AD115" s="61">
        <f t="shared" si="102"/>
        <v>47908</v>
      </c>
      <c r="AE115" s="62">
        <f t="shared" si="103"/>
        <v>47938</v>
      </c>
      <c r="AF115" s="59">
        <f t="shared" si="104"/>
        <v>108</v>
      </c>
      <c r="AG115" s="28">
        <f t="shared" si="107"/>
        <v>2.5000000000000001E-2</v>
      </c>
      <c r="AH115" s="23">
        <f>IF(AN114="tak",
ROUNDDOWN(AP114/'ZAMIANA EDO NA EDO'!$AP$29,0),
AH114)</f>
        <v>294</v>
      </c>
      <c r="AI115" s="24">
        <f>IF(AN114="tak",
AH115*'ZAMIANA EDO NA EDO'!$AP$29,
AI114)</f>
        <v>29400</v>
      </c>
      <c r="AJ115" s="24">
        <f t="shared" si="98"/>
        <v>29400</v>
      </c>
      <c r="AK115" s="24">
        <f t="shared" si="99"/>
        <v>38201.927813038084</v>
      </c>
      <c r="AL115" s="25">
        <f t="shared" si="105"/>
        <v>0.04</v>
      </c>
      <c r="AM115" s="24">
        <f t="shared" si="84"/>
        <v>39730.00492555961</v>
      </c>
      <c r="AN115" s="24" t="str">
        <f t="shared" si="85"/>
        <v>nie</v>
      </c>
      <c r="AO115" s="24">
        <f t="shared" si="86"/>
        <v>588</v>
      </c>
      <c r="AP115" s="24">
        <f t="shared" si="87"/>
        <v>37291.023989703281</v>
      </c>
      <c r="AQ115" s="24">
        <f t="shared" si="88"/>
        <v>0</v>
      </c>
      <c r="AR115" s="25">
        <f t="shared" si="100"/>
        <v>0.04</v>
      </c>
      <c r="AS115" s="24">
        <f t="shared" si="89"/>
        <v>77.933034943287979</v>
      </c>
      <c r="AT115" s="24">
        <f t="shared" si="90"/>
        <v>37368.957024646566</v>
      </c>
    </row>
    <row r="116" spans="1:46">
      <c r="A116" s="181"/>
      <c r="B116" s="46">
        <f t="shared" si="72"/>
        <v>85</v>
      </c>
      <c r="C116" s="24">
        <f t="shared" si="73"/>
        <v>34712.962637727083</v>
      </c>
      <c r="D116" s="24">
        <f t="shared" si="108"/>
        <v>35035.56935930036</v>
      </c>
      <c r="E116" s="24"/>
      <c r="F116" s="24">
        <f t="shared" si="74"/>
        <v>31691.0632925276</v>
      </c>
      <c r="G116" s="24">
        <f t="shared" si="75"/>
        <v>34775.110910113144</v>
      </c>
      <c r="I116" s="2"/>
      <c r="K116" s="3"/>
      <c r="L116" s="61">
        <f t="shared" si="101"/>
        <v>47209</v>
      </c>
      <c r="M116" s="62">
        <f t="shared" si="91"/>
        <v>47238</v>
      </c>
      <c r="N116" s="21">
        <f t="shared" si="92"/>
        <v>85</v>
      </c>
      <c r="O116" s="28">
        <f t="shared" si="106"/>
        <v>2.5000000000000001E-2</v>
      </c>
      <c r="P116" s="23">
        <f t="shared" si="93"/>
        <v>252</v>
      </c>
      <c r="Q116" s="24">
        <f t="shared" si="94"/>
        <v>25200</v>
      </c>
      <c r="R116" s="24">
        <f t="shared" si="95"/>
        <v>25200</v>
      </c>
      <c r="S116" s="24">
        <f t="shared" si="96"/>
        <v>37331.7366411779</v>
      </c>
      <c r="T116" s="28">
        <f t="shared" si="76"/>
        <v>3.7500000000000006E-2</v>
      </c>
      <c r="U116" s="24">
        <f t="shared" si="77"/>
        <v>37448.398318181586</v>
      </c>
      <c r="V116" s="24" t="str">
        <f t="shared" si="78"/>
        <v>nie</v>
      </c>
      <c r="W116" s="24">
        <f t="shared" si="79"/>
        <v>504</v>
      </c>
      <c r="X116" s="24">
        <f t="shared" si="80"/>
        <v>34712.962637727083</v>
      </c>
      <c r="Y116" s="24">
        <f t="shared" si="81"/>
        <v>0</v>
      </c>
      <c r="Z116" s="25">
        <f t="shared" si="97"/>
        <v>0.04</v>
      </c>
      <c r="AA116" s="24">
        <f t="shared" si="82"/>
        <v>0</v>
      </c>
      <c r="AB116" s="24">
        <f t="shared" si="83"/>
        <v>34712.962637727083</v>
      </c>
      <c r="AC116" s="1">
        <v>85</v>
      </c>
      <c r="AD116" s="61">
        <f t="shared" si="102"/>
        <v>47939</v>
      </c>
      <c r="AE116" s="62">
        <f t="shared" si="103"/>
        <v>47968</v>
      </c>
      <c r="AF116" s="59">
        <f t="shared" si="104"/>
        <v>109</v>
      </c>
      <c r="AG116" s="28">
        <f t="shared" si="107"/>
        <v>2.5000000000000001E-2</v>
      </c>
      <c r="AH116" s="23">
        <f>IF(AN115="tak",
ROUNDDOWN(AP115/'ZAMIANA EDO NA EDO'!$AP$29,0),
AH115)</f>
        <v>294</v>
      </c>
      <c r="AI116" s="24">
        <f>IF(AN115="tak",
AH116*'ZAMIANA EDO NA EDO'!$AP$29,
AI115)</f>
        <v>29400</v>
      </c>
      <c r="AJ116" s="24">
        <f t="shared" si="98"/>
        <v>29400</v>
      </c>
      <c r="AK116" s="24">
        <f t="shared" si="99"/>
        <v>39730.00492555961</v>
      </c>
      <c r="AL116" s="25">
        <f t="shared" si="105"/>
        <v>0.04</v>
      </c>
      <c r="AM116" s="24">
        <f t="shared" si="84"/>
        <v>39862.438275311477</v>
      </c>
      <c r="AN116" s="24" t="str">
        <f t="shared" si="85"/>
        <v>nie</v>
      </c>
      <c r="AO116" s="24">
        <f t="shared" si="86"/>
        <v>588</v>
      </c>
      <c r="AP116" s="24">
        <f t="shared" si="87"/>
        <v>37398.295003002298</v>
      </c>
      <c r="AQ116" s="24">
        <f t="shared" si="88"/>
        <v>0</v>
      </c>
      <c r="AR116" s="25">
        <f t="shared" si="100"/>
        <v>0.04</v>
      </c>
      <c r="AS116" s="24">
        <f t="shared" si="89"/>
        <v>78.143454137634848</v>
      </c>
      <c r="AT116" s="24">
        <f t="shared" si="90"/>
        <v>37476.438457139935</v>
      </c>
    </row>
    <row r="117" spans="1:46">
      <c r="A117" s="181"/>
      <c r="B117" s="46">
        <f t="shared" si="72"/>
        <v>86</v>
      </c>
      <c r="C117" s="24">
        <f t="shared" si="73"/>
        <v>34807.458596100063</v>
      </c>
      <c r="D117" s="24">
        <f t="shared" si="108"/>
        <v>35134.945207295779</v>
      </c>
      <c r="E117" s="24"/>
      <c r="F117" s="24">
        <f t="shared" si="74"/>
        <v>31776.629163417423</v>
      </c>
      <c r="G117" s="24">
        <f t="shared" si="75"/>
        <v>34847.408437992788</v>
      </c>
      <c r="I117" s="2"/>
      <c r="K117" s="3"/>
      <c r="L117" s="61">
        <f t="shared" si="101"/>
        <v>47239</v>
      </c>
      <c r="M117" s="62">
        <f t="shared" si="91"/>
        <v>47269</v>
      </c>
      <c r="N117" s="21">
        <f t="shared" si="92"/>
        <v>86</v>
      </c>
      <c r="O117" s="28">
        <f t="shared" si="106"/>
        <v>2.5000000000000001E-2</v>
      </c>
      <c r="P117" s="23">
        <f t="shared" si="93"/>
        <v>252</v>
      </c>
      <c r="Q117" s="24">
        <f t="shared" si="94"/>
        <v>25200</v>
      </c>
      <c r="R117" s="24">
        <f t="shared" si="95"/>
        <v>25200</v>
      </c>
      <c r="S117" s="24">
        <f t="shared" si="96"/>
        <v>37331.7366411779</v>
      </c>
      <c r="T117" s="28">
        <f t="shared" si="76"/>
        <v>3.7500000000000006E-2</v>
      </c>
      <c r="U117" s="24">
        <f t="shared" si="77"/>
        <v>37565.059995185264</v>
      </c>
      <c r="V117" s="24" t="str">
        <f t="shared" si="78"/>
        <v>nie</v>
      </c>
      <c r="W117" s="24">
        <f t="shared" si="79"/>
        <v>504</v>
      </c>
      <c r="X117" s="24">
        <f t="shared" si="80"/>
        <v>34807.458596100063</v>
      </c>
      <c r="Y117" s="24">
        <f t="shared" si="81"/>
        <v>0</v>
      </c>
      <c r="Z117" s="25">
        <f t="shared" si="97"/>
        <v>0.04</v>
      </c>
      <c r="AA117" s="24">
        <f t="shared" si="82"/>
        <v>0</v>
      </c>
      <c r="AB117" s="24">
        <f t="shared" si="83"/>
        <v>34807.458596100063</v>
      </c>
      <c r="AC117" s="1">
        <v>86</v>
      </c>
      <c r="AD117" s="61">
        <f t="shared" si="102"/>
        <v>47969</v>
      </c>
      <c r="AE117" s="62">
        <f t="shared" si="103"/>
        <v>47999</v>
      </c>
      <c r="AF117" s="59">
        <f t="shared" si="104"/>
        <v>110</v>
      </c>
      <c r="AG117" s="28">
        <f t="shared" si="107"/>
        <v>2.5000000000000001E-2</v>
      </c>
      <c r="AH117" s="23">
        <f>IF(AN116="tak",
ROUNDDOWN(AP116/'ZAMIANA EDO NA EDO'!$AP$29,0),
AH116)</f>
        <v>294</v>
      </c>
      <c r="AI117" s="24">
        <f>IF(AN116="tak",
AH117*'ZAMIANA EDO NA EDO'!$AP$29,
AI116)</f>
        <v>29400</v>
      </c>
      <c r="AJ117" s="24">
        <f t="shared" si="98"/>
        <v>29400</v>
      </c>
      <c r="AK117" s="24">
        <f t="shared" si="99"/>
        <v>39730.00492555961</v>
      </c>
      <c r="AL117" s="25">
        <f t="shared" si="105"/>
        <v>0.04</v>
      </c>
      <c r="AM117" s="24">
        <f t="shared" si="84"/>
        <v>39994.871625063337</v>
      </c>
      <c r="AN117" s="24" t="str">
        <f t="shared" si="85"/>
        <v>nie</v>
      </c>
      <c r="AO117" s="24">
        <f t="shared" si="86"/>
        <v>588</v>
      </c>
      <c r="AP117" s="24">
        <f t="shared" si="87"/>
        <v>37505.566016301302</v>
      </c>
      <c r="AQ117" s="24">
        <f t="shared" si="88"/>
        <v>0</v>
      </c>
      <c r="AR117" s="25">
        <f t="shared" si="100"/>
        <v>0.04</v>
      </c>
      <c r="AS117" s="24">
        <f t="shared" si="89"/>
        <v>78.354441463806452</v>
      </c>
      <c r="AT117" s="24">
        <f t="shared" si="90"/>
        <v>37583.920457765111</v>
      </c>
    </row>
    <row r="118" spans="1:46">
      <c r="A118" s="181"/>
      <c r="B118" s="46">
        <f t="shared" si="72"/>
        <v>87</v>
      </c>
      <c r="C118" s="24">
        <f t="shared" si="73"/>
        <v>34901.954554473043</v>
      </c>
      <c r="D118" s="24">
        <f t="shared" si="108"/>
        <v>35234.321589259882</v>
      </c>
      <c r="E118" s="24"/>
      <c r="F118" s="24">
        <f t="shared" si="74"/>
        <v>31862.426062158647</v>
      </c>
      <c r="G118" s="24">
        <f t="shared" si="75"/>
        <v>34919.705965872447</v>
      </c>
      <c r="I118" s="2"/>
      <c r="K118" s="3"/>
      <c r="L118" s="61">
        <f t="shared" si="101"/>
        <v>47270</v>
      </c>
      <c r="M118" s="62">
        <f t="shared" si="91"/>
        <v>47299</v>
      </c>
      <c r="N118" s="21">
        <f t="shared" si="92"/>
        <v>87</v>
      </c>
      <c r="O118" s="28">
        <f t="shared" si="106"/>
        <v>2.5000000000000001E-2</v>
      </c>
      <c r="P118" s="23">
        <f t="shared" si="93"/>
        <v>252</v>
      </c>
      <c r="Q118" s="24">
        <f t="shared" si="94"/>
        <v>25200</v>
      </c>
      <c r="R118" s="24">
        <f t="shared" si="95"/>
        <v>25200</v>
      </c>
      <c r="S118" s="24">
        <f t="shared" si="96"/>
        <v>37331.7366411779</v>
      </c>
      <c r="T118" s="28">
        <f t="shared" si="76"/>
        <v>3.7500000000000006E-2</v>
      </c>
      <c r="U118" s="24">
        <f t="shared" si="77"/>
        <v>37681.721672188942</v>
      </c>
      <c r="V118" s="24" t="str">
        <f t="shared" si="78"/>
        <v>nie</v>
      </c>
      <c r="W118" s="24">
        <f t="shared" si="79"/>
        <v>504</v>
      </c>
      <c r="X118" s="24">
        <f t="shared" si="80"/>
        <v>34901.954554473043</v>
      </c>
      <c r="Y118" s="24">
        <f t="shared" si="81"/>
        <v>0</v>
      </c>
      <c r="Z118" s="25">
        <f t="shared" si="97"/>
        <v>0.04</v>
      </c>
      <c r="AA118" s="24">
        <f t="shared" si="82"/>
        <v>0</v>
      </c>
      <c r="AB118" s="24">
        <f t="shared" si="83"/>
        <v>34901.954554473043</v>
      </c>
      <c r="AC118" s="1">
        <v>87</v>
      </c>
      <c r="AD118" s="61">
        <f t="shared" si="102"/>
        <v>48000</v>
      </c>
      <c r="AE118" s="62">
        <f t="shared" si="103"/>
        <v>48029</v>
      </c>
      <c r="AF118" s="59">
        <f t="shared" si="104"/>
        <v>111</v>
      </c>
      <c r="AG118" s="28">
        <f t="shared" si="107"/>
        <v>2.5000000000000001E-2</v>
      </c>
      <c r="AH118" s="23">
        <f>IF(AN117="tak",
ROUNDDOWN(AP117/'ZAMIANA EDO NA EDO'!$AP$29,0),
AH117)</f>
        <v>294</v>
      </c>
      <c r="AI118" s="24">
        <f>IF(AN117="tak",
AH118*'ZAMIANA EDO NA EDO'!$AP$29,
AI117)</f>
        <v>29400</v>
      </c>
      <c r="AJ118" s="24">
        <f t="shared" si="98"/>
        <v>29400</v>
      </c>
      <c r="AK118" s="24">
        <f t="shared" si="99"/>
        <v>39730.00492555961</v>
      </c>
      <c r="AL118" s="25">
        <f t="shared" si="105"/>
        <v>0.04</v>
      </c>
      <c r="AM118" s="24">
        <f t="shared" si="84"/>
        <v>40127.304974815204</v>
      </c>
      <c r="AN118" s="24" t="str">
        <f t="shared" si="85"/>
        <v>nie</v>
      </c>
      <c r="AO118" s="24">
        <f t="shared" si="86"/>
        <v>588</v>
      </c>
      <c r="AP118" s="24">
        <f t="shared" si="87"/>
        <v>37612.837029600312</v>
      </c>
      <c r="AQ118" s="24">
        <f t="shared" si="88"/>
        <v>0</v>
      </c>
      <c r="AR118" s="25">
        <f t="shared" si="100"/>
        <v>0.04</v>
      </c>
      <c r="AS118" s="24">
        <f t="shared" si="89"/>
        <v>78.565998455758731</v>
      </c>
      <c r="AT118" s="24">
        <f t="shared" si="90"/>
        <v>37691.403028056069</v>
      </c>
    </row>
    <row r="119" spans="1:46">
      <c r="A119" s="181"/>
      <c r="B119" s="46">
        <f t="shared" si="72"/>
        <v>88</v>
      </c>
      <c r="C119" s="24">
        <f t="shared" si="73"/>
        <v>34996.450512846022</v>
      </c>
      <c r="D119" s="24">
        <f t="shared" si="108"/>
        <v>35333.698506634362</v>
      </c>
      <c r="E119" s="24"/>
      <c r="F119" s="24">
        <f t="shared" si="74"/>
        <v>31948.454612526471</v>
      </c>
      <c r="G119" s="24">
        <f t="shared" si="75"/>
        <v>34992.003493752098</v>
      </c>
      <c r="I119" s="2"/>
      <c r="K119" s="3"/>
      <c r="L119" s="61">
        <f t="shared" si="101"/>
        <v>47300</v>
      </c>
      <c r="M119" s="62">
        <f t="shared" si="91"/>
        <v>47330</v>
      </c>
      <c r="N119" s="21">
        <f t="shared" si="92"/>
        <v>88</v>
      </c>
      <c r="O119" s="28">
        <f t="shared" si="106"/>
        <v>2.5000000000000001E-2</v>
      </c>
      <c r="P119" s="23">
        <f t="shared" si="93"/>
        <v>252</v>
      </c>
      <c r="Q119" s="24">
        <f t="shared" si="94"/>
        <v>25200</v>
      </c>
      <c r="R119" s="24">
        <f t="shared" si="95"/>
        <v>25200</v>
      </c>
      <c r="S119" s="24">
        <f t="shared" si="96"/>
        <v>37331.7366411779</v>
      </c>
      <c r="T119" s="28">
        <f t="shared" si="76"/>
        <v>3.7500000000000006E-2</v>
      </c>
      <c r="U119" s="24">
        <f t="shared" si="77"/>
        <v>37798.38334919262</v>
      </c>
      <c r="V119" s="24" t="str">
        <f t="shared" si="78"/>
        <v>nie</v>
      </c>
      <c r="W119" s="24">
        <f t="shared" si="79"/>
        <v>504</v>
      </c>
      <c r="X119" s="24">
        <f t="shared" si="80"/>
        <v>34996.450512846022</v>
      </c>
      <c r="Y119" s="24">
        <f t="shared" si="81"/>
        <v>0</v>
      </c>
      <c r="Z119" s="25">
        <f t="shared" si="97"/>
        <v>0.04</v>
      </c>
      <c r="AA119" s="24">
        <f t="shared" si="82"/>
        <v>0</v>
      </c>
      <c r="AB119" s="24">
        <f t="shared" si="83"/>
        <v>34996.450512846022</v>
      </c>
      <c r="AC119" s="1">
        <v>88</v>
      </c>
      <c r="AD119" s="61">
        <f t="shared" si="102"/>
        <v>48030</v>
      </c>
      <c r="AE119" s="62">
        <f t="shared" si="103"/>
        <v>48060</v>
      </c>
      <c r="AF119" s="59">
        <f t="shared" si="104"/>
        <v>112</v>
      </c>
      <c r="AG119" s="28">
        <f t="shared" si="107"/>
        <v>2.5000000000000001E-2</v>
      </c>
      <c r="AH119" s="23">
        <f>IF(AN118="tak",
ROUNDDOWN(AP118/'ZAMIANA EDO NA EDO'!$AP$29,0),
AH118)</f>
        <v>294</v>
      </c>
      <c r="AI119" s="24">
        <f>IF(AN118="tak",
AH119*'ZAMIANA EDO NA EDO'!$AP$29,
AI118)</f>
        <v>29400</v>
      </c>
      <c r="AJ119" s="24">
        <f t="shared" si="98"/>
        <v>29400</v>
      </c>
      <c r="AK119" s="24">
        <f t="shared" si="99"/>
        <v>39730.00492555961</v>
      </c>
      <c r="AL119" s="25">
        <f t="shared" si="105"/>
        <v>0.04</v>
      </c>
      <c r="AM119" s="24">
        <f t="shared" si="84"/>
        <v>40259.738324567072</v>
      </c>
      <c r="AN119" s="24" t="str">
        <f t="shared" si="85"/>
        <v>nie</v>
      </c>
      <c r="AO119" s="24">
        <f t="shared" si="86"/>
        <v>588</v>
      </c>
      <c r="AP119" s="24">
        <f t="shared" si="87"/>
        <v>37720.10804289933</v>
      </c>
      <c r="AQ119" s="24">
        <f t="shared" si="88"/>
        <v>0</v>
      </c>
      <c r="AR119" s="25">
        <f t="shared" si="100"/>
        <v>0.04</v>
      </c>
      <c r="AS119" s="24">
        <f t="shared" si="89"/>
        <v>78.778126651589275</v>
      </c>
      <c r="AT119" s="24">
        <f t="shared" si="90"/>
        <v>37798.886169550919</v>
      </c>
    </row>
    <row r="120" spans="1:46">
      <c r="A120" s="181"/>
      <c r="B120" s="46">
        <f t="shared" si="72"/>
        <v>89</v>
      </c>
      <c r="C120" s="24">
        <f t="shared" si="73"/>
        <v>35090.946471219009</v>
      </c>
      <c r="D120" s="24">
        <f t="shared" si="108"/>
        <v>35433.07596086483</v>
      </c>
      <c r="E120" s="24"/>
      <c r="F120" s="24">
        <f t="shared" si="74"/>
        <v>32034.715439980289</v>
      </c>
      <c r="G120" s="24">
        <f t="shared" si="75"/>
        <v>35064.301021631756</v>
      </c>
      <c r="I120" s="2"/>
      <c r="K120" s="3"/>
      <c r="L120" s="61">
        <f t="shared" si="101"/>
        <v>47331</v>
      </c>
      <c r="M120" s="62">
        <f t="shared" si="91"/>
        <v>47361</v>
      </c>
      <c r="N120" s="21">
        <f t="shared" si="92"/>
        <v>89</v>
      </c>
      <c r="O120" s="28">
        <f t="shared" si="106"/>
        <v>2.5000000000000001E-2</v>
      </c>
      <c r="P120" s="23">
        <f t="shared" si="93"/>
        <v>252</v>
      </c>
      <c r="Q120" s="24">
        <f t="shared" si="94"/>
        <v>25200</v>
      </c>
      <c r="R120" s="24">
        <f t="shared" si="95"/>
        <v>25200</v>
      </c>
      <c r="S120" s="24">
        <f t="shared" si="96"/>
        <v>37331.7366411779</v>
      </c>
      <c r="T120" s="28">
        <f t="shared" si="76"/>
        <v>3.7500000000000006E-2</v>
      </c>
      <c r="U120" s="24">
        <f t="shared" si="77"/>
        <v>37915.045026196305</v>
      </c>
      <c r="V120" s="24" t="str">
        <f t="shared" si="78"/>
        <v>nie</v>
      </c>
      <c r="W120" s="24">
        <f t="shared" si="79"/>
        <v>504</v>
      </c>
      <c r="X120" s="24">
        <f t="shared" si="80"/>
        <v>35090.946471219009</v>
      </c>
      <c r="Y120" s="24">
        <f t="shared" si="81"/>
        <v>0</v>
      </c>
      <c r="Z120" s="25">
        <f t="shared" si="97"/>
        <v>0.04</v>
      </c>
      <c r="AA120" s="24">
        <f t="shared" si="82"/>
        <v>0</v>
      </c>
      <c r="AB120" s="24">
        <f t="shared" si="83"/>
        <v>35090.946471219009</v>
      </c>
      <c r="AC120" s="1">
        <v>89</v>
      </c>
      <c r="AD120" s="61">
        <f t="shared" si="102"/>
        <v>48061</v>
      </c>
      <c r="AE120" s="62">
        <f t="shared" si="103"/>
        <v>48091</v>
      </c>
      <c r="AF120" s="59">
        <f t="shared" si="104"/>
        <v>113</v>
      </c>
      <c r="AG120" s="28">
        <f t="shared" si="107"/>
        <v>2.5000000000000001E-2</v>
      </c>
      <c r="AH120" s="23">
        <f>IF(AN119="tak",
ROUNDDOWN(AP119/'ZAMIANA EDO NA EDO'!$AP$29,0),
AH119)</f>
        <v>294</v>
      </c>
      <c r="AI120" s="24">
        <f>IF(AN119="tak",
AH120*'ZAMIANA EDO NA EDO'!$AP$29,
AI119)</f>
        <v>29400</v>
      </c>
      <c r="AJ120" s="24">
        <f t="shared" si="98"/>
        <v>29400</v>
      </c>
      <c r="AK120" s="24">
        <f t="shared" si="99"/>
        <v>39730.00492555961</v>
      </c>
      <c r="AL120" s="25">
        <f t="shared" si="105"/>
        <v>0.04</v>
      </c>
      <c r="AM120" s="24">
        <f t="shared" si="84"/>
        <v>40392.171674318932</v>
      </c>
      <c r="AN120" s="24" t="str">
        <f t="shared" si="85"/>
        <v>nie</v>
      </c>
      <c r="AO120" s="24">
        <f t="shared" si="86"/>
        <v>588</v>
      </c>
      <c r="AP120" s="24">
        <f t="shared" si="87"/>
        <v>37827.379056198333</v>
      </c>
      <c r="AQ120" s="24">
        <f t="shared" si="88"/>
        <v>0</v>
      </c>
      <c r="AR120" s="25">
        <f t="shared" si="100"/>
        <v>0.04</v>
      </c>
      <c r="AS120" s="24">
        <f t="shared" si="89"/>
        <v>78.990827593548559</v>
      </c>
      <c r="AT120" s="24">
        <f t="shared" si="90"/>
        <v>37906.369883791878</v>
      </c>
    </row>
    <row r="121" spans="1:46">
      <c r="A121" s="181"/>
      <c r="B121" s="46">
        <f t="shared" si="72"/>
        <v>90</v>
      </c>
      <c r="C121" s="24">
        <f t="shared" si="73"/>
        <v>35185.442429591989</v>
      </c>
      <c r="D121" s="24">
        <f t="shared" si="108"/>
        <v>35532.4539534008</v>
      </c>
      <c r="E121" s="24"/>
      <c r="F121" s="24">
        <f t="shared" si="74"/>
        <v>32121.209171668233</v>
      </c>
      <c r="G121" s="24">
        <f t="shared" si="75"/>
        <v>35136.5985495114</v>
      </c>
      <c r="I121" s="2"/>
      <c r="K121" s="3"/>
      <c r="L121" s="61">
        <f t="shared" si="101"/>
        <v>47362</v>
      </c>
      <c r="M121" s="62">
        <f t="shared" si="91"/>
        <v>47391</v>
      </c>
      <c r="N121" s="21">
        <f t="shared" si="92"/>
        <v>90</v>
      </c>
      <c r="O121" s="28">
        <f t="shared" si="106"/>
        <v>2.5000000000000001E-2</v>
      </c>
      <c r="P121" s="23">
        <f t="shared" si="93"/>
        <v>252</v>
      </c>
      <c r="Q121" s="24">
        <f t="shared" si="94"/>
        <v>25200</v>
      </c>
      <c r="R121" s="24">
        <f t="shared" si="95"/>
        <v>25200</v>
      </c>
      <c r="S121" s="24">
        <f t="shared" si="96"/>
        <v>37331.7366411779</v>
      </c>
      <c r="T121" s="28">
        <f t="shared" si="76"/>
        <v>3.7500000000000006E-2</v>
      </c>
      <c r="U121" s="24">
        <f t="shared" si="77"/>
        <v>38031.70670319999</v>
      </c>
      <c r="V121" s="24" t="str">
        <f t="shared" si="78"/>
        <v>nie</v>
      </c>
      <c r="W121" s="24">
        <f t="shared" si="79"/>
        <v>504</v>
      </c>
      <c r="X121" s="24">
        <f t="shared" si="80"/>
        <v>35185.442429591989</v>
      </c>
      <c r="Y121" s="24">
        <f t="shared" si="81"/>
        <v>0</v>
      </c>
      <c r="Z121" s="25">
        <f t="shared" si="97"/>
        <v>0.04</v>
      </c>
      <c r="AA121" s="24">
        <f t="shared" si="82"/>
        <v>0</v>
      </c>
      <c r="AB121" s="24">
        <f t="shared" si="83"/>
        <v>35185.442429591989</v>
      </c>
      <c r="AC121" s="1">
        <v>90</v>
      </c>
      <c r="AD121" s="61">
        <f t="shared" si="102"/>
        <v>48092</v>
      </c>
      <c r="AE121" s="62">
        <f t="shared" si="103"/>
        <v>48121</v>
      </c>
      <c r="AF121" s="59">
        <f t="shared" si="104"/>
        <v>114</v>
      </c>
      <c r="AG121" s="28">
        <f t="shared" si="107"/>
        <v>2.5000000000000001E-2</v>
      </c>
      <c r="AH121" s="23">
        <f>IF(AN120="tak",
ROUNDDOWN(AP120/'ZAMIANA EDO NA EDO'!$AP$29,0),
AH120)</f>
        <v>294</v>
      </c>
      <c r="AI121" s="24">
        <f>IF(AN120="tak",
AH121*'ZAMIANA EDO NA EDO'!$AP$29,
AI120)</f>
        <v>29400</v>
      </c>
      <c r="AJ121" s="24">
        <f t="shared" si="98"/>
        <v>29400</v>
      </c>
      <c r="AK121" s="24">
        <f t="shared" si="99"/>
        <v>39730.00492555961</v>
      </c>
      <c r="AL121" s="25">
        <f t="shared" si="105"/>
        <v>0.04</v>
      </c>
      <c r="AM121" s="24">
        <f t="shared" si="84"/>
        <v>40524.605024070799</v>
      </c>
      <c r="AN121" s="24" t="str">
        <f t="shared" si="85"/>
        <v>nie</v>
      </c>
      <c r="AO121" s="24">
        <f t="shared" si="86"/>
        <v>588</v>
      </c>
      <c r="AP121" s="24">
        <f t="shared" si="87"/>
        <v>37934.650069497344</v>
      </c>
      <c r="AQ121" s="24">
        <f t="shared" si="88"/>
        <v>0</v>
      </c>
      <c r="AR121" s="25">
        <f t="shared" si="100"/>
        <v>0.04</v>
      </c>
      <c r="AS121" s="24">
        <f t="shared" si="89"/>
        <v>79.204102828051134</v>
      </c>
      <c r="AT121" s="24">
        <f t="shared" si="90"/>
        <v>38013.854172325395</v>
      </c>
    </row>
    <row r="122" spans="1:46">
      <c r="A122" s="181"/>
      <c r="B122" s="46">
        <f t="shared" si="72"/>
        <v>91</v>
      </c>
      <c r="C122" s="24">
        <f t="shared" si="73"/>
        <v>35279.938387964969</v>
      </c>
      <c r="D122" s="24">
        <f t="shared" si="108"/>
        <v>35631.832485695704</v>
      </c>
      <c r="E122" s="24"/>
      <c r="F122" s="24">
        <f t="shared" si="74"/>
        <v>32207.936436431737</v>
      </c>
      <c r="G122" s="24">
        <f t="shared" si="75"/>
        <v>35208.896077391058</v>
      </c>
      <c r="I122" s="2"/>
      <c r="K122" s="3"/>
      <c r="L122" s="61">
        <f t="shared" si="101"/>
        <v>47392</v>
      </c>
      <c r="M122" s="62">
        <f t="shared" si="91"/>
        <v>47422</v>
      </c>
      <c r="N122" s="21">
        <f t="shared" si="92"/>
        <v>91</v>
      </c>
      <c r="O122" s="28">
        <f t="shared" si="106"/>
        <v>2.5000000000000001E-2</v>
      </c>
      <c r="P122" s="23">
        <f t="shared" si="93"/>
        <v>252</v>
      </c>
      <c r="Q122" s="24">
        <f t="shared" si="94"/>
        <v>25200</v>
      </c>
      <c r="R122" s="24">
        <f t="shared" si="95"/>
        <v>25200</v>
      </c>
      <c r="S122" s="24">
        <f t="shared" si="96"/>
        <v>37331.7366411779</v>
      </c>
      <c r="T122" s="28">
        <f t="shared" si="76"/>
        <v>3.7500000000000006E-2</v>
      </c>
      <c r="U122" s="24">
        <f t="shared" si="77"/>
        <v>38148.368380203668</v>
      </c>
      <c r="V122" s="24" t="str">
        <f t="shared" si="78"/>
        <v>nie</v>
      </c>
      <c r="W122" s="24">
        <f t="shared" si="79"/>
        <v>504</v>
      </c>
      <c r="X122" s="24">
        <f t="shared" si="80"/>
        <v>35279.938387964969</v>
      </c>
      <c r="Y122" s="24">
        <f t="shared" si="81"/>
        <v>0</v>
      </c>
      <c r="Z122" s="25">
        <f t="shared" si="97"/>
        <v>0.04</v>
      </c>
      <c r="AA122" s="24">
        <f t="shared" si="82"/>
        <v>0</v>
      </c>
      <c r="AB122" s="24">
        <f t="shared" si="83"/>
        <v>35279.938387964969</v>
      </c>
      <c r="AC122" s="1">
        <v>91</v>
      </c>
      <c r="AD122" s="61">
        <f t="shared" si="102"/>
        <v>48122</v>
      </c>
      <c r="AE122" s="62">
        <f t="shared" si="103"/>
        <v>48152</v>
      </c>
      <c r="AF122" s="59">
        <f t="shared" si="104"/>
        <v>115</v>
      </c>
      <c r="AG122" s="28">
        <f t="shared" si="107"/>
        <v>2.5000000000000001E-2</v>
      </c>
      <c r="AH122" s="23">
        <f>IF(AN121="tak",
ROUNDDOWN(AP121/'ZAMIANA EDO NA EDO'!$AP$29,0),
AH121)</f>
        <v>294</v>
      </c>
      <c r="AI122" s="24">
        <f>IF(AN121="tak",
AH122*'ZAMIANA EDO NA EDO'!$AP$29,
AI121)</f>
        <v>29400</v>
      </c>
      <c r="AJ122" s="24">
        <f t="shared" si="98"/>
        <v>29400</v>
      </c>
      <c r="AK122" s="24">
        <f t="shared" si="99"/>
        <v>39730.00492555961</v>
      </c>
      <c r="AL122" s="25">
        <f t="shared" si="105"/>
        <v>0.04</v>
      </c>
      <c r="AM122" s="24">
        <f t="shared" si="84"/>
        <v>40657.038373822674</v>
      </c>
      <c r="AN122" s="24" t="str">
        <f t="shared" si="85"/>
        <v>nie</v>
      </c>
      <c r="AO122" s="24">
        <f t="shared" si="86"/>
        <v>588</v>
      </c>
      <c r="AP122" s="24">
        <f t="shared" si="87"/>
        <v>38041.921082796369</v>
      </c>
      <c r="AQ122" s="24">
        <f t="shared" si="88"/>
        <v>0</v>
      </c>
      <c r="AR122" s="25">
        <f t="shared" si="100"/>
        <v>0.04</v>
      </c>
      <c r="AS122" s="24">
        <f t="shared" si="89"/>
        <v>79.417953905686872</v>
      </c>
      <c r="AT122" s="24">
        <f t="shared" si="90"/>
        <v>38121.339036702055</v>
      </c>
    </row>
    <row r="123" spans="1:46">
      <c r="A123" s="181"/>
      <c r="B123" s="46">
        <f t="shared" si="72"/>
        <v>92</v>
      </c>
      <c r="C123" s="24">
        <f t="shared" si="73"/>
        <v>35374.434346337948</v>
      </c>
      <c r="D123" s="24">
        <f t="shared" si="108"/>
        <v>35731.211559206873</v>
      </c>
      <c r="E123" s="24"/>
      <c r="F123" s="24">
        <f t="shared" si="74"/>
        <v>32294.8978648101</v>
      </c>
      <c r="G123" s="24">
        <f t="shared" si="75"/>
        <v>35281.19360527071</v>
      </c>
      <c r="I123" s="2"/>
      <c r="K123" s="3"/>
      <c r="L123" s="61">
        <f t="shared" si="101"/>
        <v>47423</v>
      </c>
      <c r="M123" s="62">
        <f t="shared" si="91"/>
        <v>47452</v>
      </c>
      <c r="N123" s="21">
        <f t="shared" si="92"/>
        <v>92</v>
      </c>
      <c r="O123" s="28">
        <f t="shared" si="106"/>
        <v>2.5000000000000001E-2</v>
      </c>
      <c r="P123" s="23">
        <f t="shared" si="93"/>
        <v>252</v>
      </c>
      <c r="Q123" s="24">
        <f t="shared" si="94"/>
        <v>25200</v>
      </c>
      <c r="R123" s="24">
        <f t="shared" si="95"/>
        <v>25200</v>
      </c>
      <c r="S123" s="24">
        <f t="shared" si="96"/>
        <v>37331.7366411779</v>
      </c>
      <c r="T123" s="28">
        <f t="shared" si="76"/>
        <v>3.7500000000000006E-2</v>
      </c>
      <c r="U123" s="24">
        <f t="shared" si="77"/>
        <v>38265.030057207347</v>
      </c>
      <c r="V123" s="24" t="str">
        <f t="shared" si="78"/>
        <v>nie</v>
      </c>
      <c r="W123" s="24">
        <f t="shared" si="79"/>
        <v>504</v>
      </c>
      <c r="X123" s="24">
        <f t="shared" si="80"/>
        <v>35374.434346337948</v>
      </c>
      <c r="Y123" s="24">
        <f t="shared" si="81"/>
        <v>0</v>
      </c>
      <c r="Z123" s="25">
        <f t="shared" si="97"/>
        <v>0.04</v>
      </c>
      <c r="AA123" s="24">
        <f t="shared" si="82"/>
        <v>0</v>
      </c>
      <c r="AB123" s="24">
        <f t="shared" si="83"/>
        <v>35374.434346337948</v>
      </c>
      <c r="AC123" s="1">
        <v>92</v>
      </c>
      <c r="AD123" s="61">
        <f t="shared" si="102"/>
        <v>48153</v>
      </c>
      <c r="AE123" s="62">
        <f t="shared" si="103"/>
        <v>48182</v>
      </c>
      <c r="AF123" s="59">
        <f t="shared" si="104"/>
        <v>116</v>
      </c>
      <c r="AG123" s="28">
        <f t="shared" si="107"/>
        <v>2.5000000000000001E-2</v>
      </c>
      <c r="AH123" s="23">
        <f>IF(AN122="tak",
ROUNDDOWN(AP122/'ZAMIANA EDO NA EDO'!$AP$29,0),
AH122)</f>
        <v>294</v>
      </c>
      <c r="AI123" s="24">
        <f>IF(AN122="tak",
AH123*'ZAMIANA EDO NA EDO'!$AP$29,
AI122)</f>
        <v>29400</v>
      </c>
      <c r="AJ123" s="24">
        <f t="shared" si="98"/>
        <v>29400</v>
      </c>
      <c r="AK123" s="24">
        <f t="shared" si="99"/>
        <v>39730.00492555961</v>
      </c>
      <c r="AL123" s="25">
        <f t="shared" si="105"/>
        <v>0.04</v>
      </c>
      <c r="AM123" s="24">
        <f t="shared" si="84"/>
        <v>40789.471723574534</v>
      </c>
      <c r="AN123" s="24" t="str">
        <f t="shared" si="85"/>
        <v>nie</v>
      </c>
      <c r="AO123" s="24">
        <f t="shared" si="86"/>
        <v>588</v>
      </c>
      <c r="AP123" s="24">
        <f t="shared" si="87"/>
        <v>38149.192096095372</v>
      </c>
      <c r="AQ123" s="24">
        <f t="shared" si="88"/>
        <v>0</v>
      </c>
      <c r="AR123" s="25">
        <f t="shared" si="100"/>
        <v>0.04</v>
      </c>
      <c r="AS123" s="24">
        <f t="shared" si="89"/>
        <v>79.632382381232219</v>
      </c>
      <c r="AT123" s="24">
        <f t="shared" si="90"/>
        <v>38228.824478476607</v>
      </c>
    </row>
    <row r="124" spans="1:46">
      <c r="A124" s="181"/>
      <c r="B124" s="46">
        <f t="shared" si="72"/>
        <v>93</v>
      </c>
      <c r="C124" s="24">
        <f t="shared" si="73"/>
        <v>35468.930304710928</v>
      </c>
      <c r="D124" s="24">
        <f t="shared" si="108"/>
        <v>35830.59117539561</v>
      </c>
      <c r="E124" s="24"/>
      <c r="F124" s="24">
        <f t="shared" si="74"/>
        <v>32382.094089045084</v>
      </c>
      <c r="G124" s="24">
        <f t="shared" si="75"/>
        <v>35353.491133150368</v>
      </c>
      <c r="I124" s="2"/>
      <c r="K124" s="3"/>
      <c r="L124" s="61">
        <f t="shared" si="101"/>
        <v>47453</v>
      </c>
      <c r="M124" s="62">
        <f t="shared" si="91"/>
        <v>47483</v>
      </c>
      <c r="N124" s="21">
        <f t="shared" si="92"/>
        <v>93</v>
      </c>
      <c r="O124" s="28">
        <f t="shared" si="106"/>
        <v>2.5000000000000001E-2</v>
      </c>
      <c r="P124" s="23">
        <f t="shared" si="93"/>
        <v>252</v>
      </c>
      <c r="Q124" s="24">
        <f t="shared" si="94"/>
        <v>25200</v>
      </c>
      <c r="R124" s="24">
        <f t="shared" si="95"/>
        <v>25200</v>
      </c>
      <c r="S124" s="24">
        <f t="shared" si="96"/>
        <v>37331.7366411779</v>
      </c>
      <c r="T124" s="28">
        <f t="shared" si="76"/>
        <v>3.7500000000000006E-2</v>
      </c>
      <c r="U124" s="24">
        <f t="shared" si="77"/>
        <v>38381.691734211025</v>
      </c>
      <c r="V124" s="24" t="str">
        <f t="shared" si="78"/>
        <v>nie</v>
      </c>
      <c r="W124" s="24">
        <f t="shared" si="79"/>
        <v>504</v>
      </c>
      <c r="X124" s="24">
        <f t="shared" si="80"/>
        <v>35468.930304710928</v>
      </c>
      <c r="Y124" s="24">
        <f t="shared" si="81"/>
        <v>0</v>
      </c>
      <c r="Z124" s="25">
        <f t="shared" si="97"/>
        <v>0.04</v>
      </c>
      <c r="AA124" s="24">
        <f t="shared" si="82"/>
        <v>0</v>
      </c>
      <c r="AB124" s="24">
        <f t="shared" si="83"/>
        <v>35468.930304710928</v>
      </c>
      <c r="AC124" s="1">
        <v>93</v>
      </c>
      <c r="AD124" s="61">
        <f t="shared" si="102"/>
        <v>48183</v>
      </c>
      <c r="AE124" s="62">
        <f t="shared" si="103"/>
        <v>48213</v>
      </c>
      <c r="AF124" s="59">
        <f t="shared" si="104"/>
        <v>117</v>
      </c>
      <c r="AG124" s="28">
        <f t="shared" si="107"/>
        <v>2.5000000000000001E-2</v>
      </c>
      <c r="AH124" s="23">
        <f>IF(AN123="tak",
ROUNDDOWN(AP123/'ZAMIANA EDO NA EDO'!$AP$29,0),
AH123)</f>
        <v>294</v>
      </c>
      <c r="AI124" s="24">
        <f>IF(AN123="tak",
AH124*'ZAMIANA EDO NA EDO'!$AP$29,
AI123)</f>
        <v>29400</v>
      </c>
      <c r="AJ124" s="24">
        <f t="shared" si="98"/>
        <v>29400</v>
      </c>
      <c r="AK124" s="24">
        <f t="shared" si="99"/>
        <v>39730.00492555961</v>
      </c>
      <c r="AL124" s="25">
        <f t="shared" si="105"/>
        <v>0.04</v>
      </c>
      <c r="AM124" s="24">
        <f t="shared" si="84"/>
        <v>40921.905073326401</v>
      </c>
      <c r="AN124" s="24" t="str">
        <f t="shared" si="85"/>
        <v>nie</v>
      </c>
      <c r="AO124" s="24">
        <f t="shared" si="86"/>
        <v>588</v>
      </c>
      <c r="AP124" s="24">
        <f t="shared" si="87"/>
        <v>38256.463109394383</v>
      </c>
      <c r="AQ124" s="24">
        <f t="shared" si="88"/>
        <v>0</v>
      </c>
      <c r="AR124" s="25">
        <f t="shared" si="100"/>
        <v>0.04</v>
      </c>
      <c r="AS124" s="24">
        <f t="shared" si="89"/>
        <v>79.847389813661536</v>
      </c>
      <c r="AT124" s="24">
        <f t="shared" si="90"/>
        <v>38336.310499208041</v>
      </c>
    </row>
    <row r="125" spans="1:46">
      <c r="A125" s="181"/>
      <c r="B125" s="46">
        <f t="shared" si="72"/>
        <v>94</v>
      </c>
      <c r="C125" s="24">
        <f t="shared" si="73"/>
        <v>35563.426263083915</v>
      </c>
      <c r="D125" s="24">
        <f t="shared" si="108"/>
        <v>35929.971335727147</v>
      </c>
      <c r="E125" s="24"/>
      <c r="F125" s="24">
        <f t="shared" si="74"/>
        <v>32469.525743085502</v>
      </c>
      <c r="G125" s="24">
        <f t="shared" si="75"/>
        <v>35425.788661030012</v>
      </c>
      <c r="I125" s="2"/>
      <c r="K125" s="3"/>
      <c r="L125" s="61">
        <f t="shared" si="101"/>
        <v>47484</v>
      </c>
      <c r="M125" s="62">
        <f t="shared" si="91"/>
        <v>47514</v>
      </c>
      <c r="N125" s="21">
        <f t="shared" si="92"/>
        <v>94</v>
      </c>
      <c r="O125" s="28">
        <f t="shared" si="106"/>
        <v>2.5000000000000001E-2</v>
      </c>
      <c r="P125" s="23">
        <f t="shared" si="93"/>
        <v>252</v>
      </c>
      <c r="Q125" s="24">
        <f t="shared" si="94"/>
        <v>25200</v>
      </c>
      <c r="R125" s="24">
        <f t="shared" si="95"/>
        <v>25200</v>
      </c>
      <c r="S125" s="24">
        <f t="shared" si="96"/>
        <v>37331.7366411779</v>
      </c>
      <c r="T125" s="28">
        <f t="shared" si="76"/>
        <v>3.7500000000000006E-2</v>
      </c>
      <c r="U125" s="24">
        <f t="shared" si="77"/>
        <v>38498.35341121471</v>
      </c>
      <c r="V125" s="24" t="str">
        <f t="shared" si="78"/>
        <v>nie</v>
      </c>
      <c r="W125" s="24">
        <f t="shared" si="79"/>
        <v>504</v>
      </c>
      <c r="X125" s="24">
        <f t="shared" si="80"/>
        <v>35563.426263083915</v>
      </c>
      <c r="Y125" s="24">
        <f t="shared" si="81"/>
        <v>0</v>
      </c>
      <c r="Z125" s="25">
        <f t="shared" si="97"/>
        <v>0.04</v>
      </c>
      <c r="AA125" s="24">
        <f t="shared" si="82"/>
        <v>0</v>
      </c>
      <c r="AB125" s="24">
        <f t="shared" si="83"/>
        <v>35563.426263083915</v>
      </c>
      <c r="AC125" s="1">
        <v>94</v>
      </c>
      <c r="AD125" s="61">
        <f t="shared" si="102"/>
        <v>48214</v>
      </c>
      <c r="AE125" s="62">
        <f t="shared" si="103"/>
        <v>48244</v>
      </c>
      <c r="AF125" s="59">
        <f t="shared" si="104"/>
        <v>118</v>
      </c>
      <c r="AG125" s="28">
        <f t="shared" si="107"/>
        <v>2.5000000000000001E-2</v>
      </c>
      <c r="AH125" s="23">
        <f>IF(AN124="tak",
ROUNDDOWN(AP124/'ZAMIANA EDO NA EDO'!$AP$29,0),
AH124)</f>
        <v>294</v>
      </c>
      <c r="AI125" s="24">
        <f>IF(AN124="tak",
AH125*'ZAMIANA EDO NA EDO'!$AP$29,
AI124)</f>
        <v>29400</v>
      </c>
      <c r="AJ125" s="24">
        <f t="shared" si="98"/>
        <v>29400</v>
      </c>
      <c r="AK125" s="24">
        <f t="shared" si="99"/>
        <v>39730.00492555961</v>
      </c>
      <c r="AL125" s="25">
        <f t="shared" si="105"/>
        <v>0.04</v>
      </c>
      <c r="AM125" s="24">
        <f t="shared" si="84"/>
        <v>41054.338423078269</v>
      </c>
      <c r="AN125" s="24" t="str">
        <f t="shared" si="85"/>
        <v>nie</v>
      </c>
      <c r="AO125" s="24">
        <f t="shared" si="86"/>
        <v>588</v>
      </c>
      <c r="AP125" s="24">
        <f t="shared" si="87"/>
        <v>38363.7341226934</v>
      </c>
      <c r="AQ125" s="24">
        <f t="shared" si="88"/>
        <v>0</v>
      </c>
      <c r="AR125" s="25">
        <f t="shared" si="100"/>
        <v>0.04</v>
      </c>
      <c r="AS125" s="24">
        <f t="shared" si="89"/>
        <v>80.062977766158411</v>
      </c>
      <c r="AT125" s="24">
        <f t="shared" si="90"/>
        <v>38443.79710045956</v>
      </c>
    </row>
    <row r="126" spans="1:46" ht="14.25" customHeight="1">
      <c r="A126" s="181"/>
      <c r="B126" s="46">
        <f t="shared" si="72"/>
        <v>95</v>
      </c>
      <c r="C126" s="24">
        <f t="shared" si="73"/>
        <v>35657.922221456902</v>
      </c>
      <c r="D126" s="24">
        <f t="shared" si="108"/>
        <v>36029.352041670631</v>
      </c>
      <c r="E126" s="24"/>
      <c r="F126" s="24">
        <f t="shared" si="74"/>
        <v>32557.193462591829</v>
      </c>
      <c r="G126" s="24">
        <f t="shared" si="75"/>
        <v>35498.08618890967</v>
      </c>
      <c r="I126" s="2"/>
      <c r="K126" s="3"/>
      <c r="L126" s="61">
        <f t="shared" si="101"/>
        <v>47515</v>
      </c>
      <c r="M126" s="62">
        <f t="shared" si="91"/>
        <v>47542</v>
      </c>
      <c r="N126" s="21">
        <f t="shared" si="92"/>
        <v>95</v>
      </c>
      <c r="O126" s="28">
        <f t="shared" si="106"/>
        <v>2.5000000000000001E-2</v>
      </c>
      <c r="P126" s="23">
        <f t="shared" si="93"/>
        <v>252</v>
      </c>
      <c r="Q126" s="24">
        <f t="shared" si="94"/>
        <v>25200</v>
      </c>
      <c r="R126" s="24">
        <f t="shared" si="95"/>
        <v>25200</v>
      </c>
      <c r="S126" s="24">
        <f t="shared" si="96"/>
        <v>37331.7366411779</v>
      </c>
      <c r="T126" s="28">
        <f t="shared" si="76"/>
        <v>3.7500000000000006E-2</v>
      </c>
      <c r="U126" s="24">
        <f t="shared" si="77"/>
        <v>38615.015088218395</v>
      </c>
      <c r="V126" s="24" t="str">
        <f t="shared" si="78"/>
        <v>nie</v>
      </c>
      <c r="W126" s="24">
        <f t="shared" si="79"/>
        <v>504</v>
      </c>
      <c r="X126" s="24">
        <f t="shared" si="80"/>
        <v>35657.922221456902</v>
      </c>
      <c r="Y126" s="24">
        <f t="shared" si="81"/>
        <v>0</v>
      </c>
      <c r="Z126" s="25">
        <f t="shared" si="97"/>
        <v>0.04</v>
      </c>
      <c r="AA126" s="24">
        <f t="shared" si="82"/>
        <v>0</v>
      </c>
      <c r="AB126" s="24">
        <f t="shared" si="83"/>
        <v>35657.922221456902</v>
      </c>
      <c r="AC126" s="1">
        <v>95</v>
      </c>
      <c r="AD126" s="61">
        <f t="shared" si="102"/>
        <v>48245</v>
      </c>
      <c r="AE126" s="62">
        <f t="shared" si="103"/>
        <v>48273</v>
      </c>
      <c r="AF126" s="59">
        <f t="shared" si="104"/>
        <v>119</v>
      </c>
      <c r="AG126" s="28">
        <f t="shared" si="107"/>
        <v>2.5000000000000001E-2</v>
      </c>
      <c r="AH126" s="23">
        <f>IF(AN125="tak",
ROUNDDOWN(AP125/'ZAMIANA EDO NA EDO'!$AP$29,0),
AH125)</f>
        <v>294</v>
      </c>
      <c r="AI126" s="24">
        <f>IF(AN125="tak",
AH126*'ZAMIANA EDO NA EDO'!$AP$29,
AI125)</f>
        <v>29400</v>
      </c>
      <c r="AJ126" s="24">
        <f t="shared" si="98"/>
        <v>29400</v>
      </c>
      <c r="AK126" s="24">
        <f t="shared" si="99"/>
        <v>39730.00492555961</v>
      </c>
      <c r="AL126" s="25">
        <f t="shared" si="105"/>
        <v>0.04</v>
      </c>
      <c r="AM126" s="24">
        <f t="shared" si="84"/>
        <v>41186.771772830129</v>
      </c>
      <c r="AN126" s="24" t="str">
        <f t="shared" si="85"/>
        <v>nie</v>
      </c>
      <c r="AO126" s="24">
        <f t="shared" si="86"/>
        <v>588</v>
      </c>
      <c r="AP126" s="24">
        <f t="shared" si="87"/>
        <v>38471.005135992404</v>
      </c>
      <c r="AQ126" s="24">
        <f t="shared" si="88"/>
        <v>0</v>
      </c>
      <c r="AR126" s="25">
        <f t="shared" si="100"/>
        <v>0.04</v>
      </c>
      <c r="AS126" s="24">
        <f t="shared" si="89"/>
        <v>80.279147806127028</v>
      </c>
      <c r="AT126" s="24">
        <f t="shared" si="90"/>
        <v>38551.28428379853</v>
      </c>
    </row>
    <row r="127" spans="1:46">
      <c r="A127" s="181"/>
      <c r="B127" s="46">
        <f t="shared" si="72"/>
        <v>96</v>
      </c>
      <c r="C127" s="24">
        <f t="shared" si="73"/>
        <v>35752.418179829881</v>
      </c>
      <c r="D127" s="24">
        <f t="shared" si="108"/>
        <v>36128.733294699261</v>
      </c>
      <c r="E127" s="24"/>
      <c r="F127" s="24">
        <f t="shared" si="74"/>
        <v>32645.097884940824</v>
      </c>
      <c r="G127" s="24">
        <f t="shared" si="75"/>
        <v>35570.383716789314</v>
      </c>
      <c r="I127" s="2"/>
      <c r="K127" s="3"/>
      <c r="L127" s="61">
        <f t="shared" si="101"/>
        <v>47543</v>
      </c>
      <c r="M127" s="62">
        <f t="shared" si="91"/>
        <v>47573</v>
      </c>
      <c r="N127" s="21">
        <f t="shared" si="92"/>
        <v>96</v>
      </c>
      <c r="O127" s="28">
        <f t="shared" si="106"/>
        <v>2.5000000000000001E-2</v>
      </c>
      <c r="P127" s="23">
        <f t="shared" si="93"/>
        <v>252</v>
      </c>
      <c r="Q127" s="24">
        <f t="shared" si="94"/>
        <v>25200</v>
      </c>
      <c r="R127" s="24">
        <f t="shared" si="95"/>
        <v>25200</v>
      </c>
      <c r="S127" s="24">
        <f t="shared" si="96"/>
        <v>37331.7366411779</v>
      </c>
      <c r="T127" s="28">
        <f t="shared" si="76"/>
        <v>3.7500000000000006E-2</v>
      </c>
      <c r="U127" s="24">
        <f t="shared" si="77"/>
        <v>38731.676765222073</v>
      </c>
      <c r="V127" s="24" t="str">
        <f t="shared" si="78"/>
        <v>nie</v>
      </c>
      <c r="W127" s="24">
        <f t="shared" si="79"/>
        <v>504</v>
      </c>
      <c r="X127" s="24">
        <f t="shared" si="80"/>
        <v>35752.418179829881</v>
      </c>
      <c r="Y127" s="24">
        <f t="shared" si="81"/>
        <v>0</v>
      </c>
      <c r="Z127" s="25">
        <f t="shared" si="97"/>
        <v>0.04</v>
      </c>
      <c r="AA127" s="24">
        <f t="shared" si="82"/>
        <v>0</v>
      </c>
      <c r="AB127" s="24">
        <f t="shared" si="83"/>
        <v>35752.418179829881</v>
      </c>
      <c r="AC127" s="1">
        <v>96</v>
      </c>
      <c r="AD127" s="61">
        <f t="shared" si="102"/>
        <v>48274</v>
      </c>
      <c r="AE127" s="62">
        <f t="shared" si="103"/>
        <v>48304</v>
      </c>
      <c r="AF127" s="59">
        <f t="shared" si="104"/>
        <v>120</v>
      </c>
      <c r="AG127" s="28">
        <f t="shared" si="107"/>
        <v>2.5000000000000001E-2</v>
      </c>
      <c r="AH127" s="23">
        <f>IF(AN126="tak",
ROUNDDOWN(AP126/'ZAMIANA EDO NA EDO'!$AP$29,0),
AH126)</f>
        <v>294</v>
      </c>
      <c r="AI127" s="24">
        <f>IF(AN126="tak",
AH127*'ZAMIANA EDO NA EDO'!$AP$29,
AI126)</f>
        <v>29400</v>
      </c>
      <c r="AJ127" s="24">
        <f t="shared" si="98"/>
        <v>29400</v>
      </c>
      <c r="AK127" s="24">
        <f t="shared" si="99"/>
        <v>39730.00492555961</v>
      </c>
      <c r="AL127" s="25">
        <f t="shared" si="105"/>
        <v>0.04</v>
      </c>
      <c r="AM127" s="24">
        <f t="shared" si="84"/>
        <v>41319.205122581996</v>
      </c>
      <c r="AN127" s="24" t="str">
        <f t="shared" si="85"/>
        <v>nie</v>
      </c>
      <c r="AO127" s="24">
        <f t="shared" si="86"/>
        <v>588</v>
      </c>
      <c r="AP127" s="24">
        <f t="shared" si="87"/>
        <v>38578.276149291414</v>
      </c>
      <c r="AQ127" s="24">
        <f t="shared" si="88"/>
        <v>0</v>
      </c>
      <c r="AR127" s="25">
        <f t="shared" si="100"/>
        <v>0.04</v>
      </c>
      <c r="AS127" s="24">
        <f t="shared" si="89"/>
        <v>80.495901505203562</v>
      </c>
      <c r="AT127" s="24">
        <f t="shared" si="90"/>
        <v>38658.772050796615</v>
      </c>
    </row>
    <row r="128" spans="1:46">
      <c r="A128" s="181"/>
      <c r="B128" s="46">
        <f t="shared" ref="B128:B159" si="109">N128</f>
        <v>97</v>
      </c>
      <c r="C128" s="24">
        <f t="shared" ref="C128:C159" si="110">AB128</f>
        <v>35850.457736641845</v>
      </c>
      <c r="D128" s="24">
        <f t="shared" si="108"/>
        <v>36232.082219563046</v>
      </c>
      <c r="E128" s="24"/>
      <c r="F128" s="24">
        <f t="shared" ref="F128:F159" si="111">FV($V$14/12*(1-podatek_Belki),1,0,-F127,1)</f>
        <v>32733.239649230163</v>
      </c>
      <c r="G128" s="24">
        <f t="shared" ref="G128:G159" si="112">zakup_domyslny_wartosc*IFERROR((INDEX(scenariusz_I_inflacja_skumulowana,MATCH(ROUNDDOWN(N128/12,0),scenariusz_I_rok,0))+1),1)
*(1+MOD(N128,12)*INDEX(scenariusz_I_inflacja,MATCH(ROUNDUP(N128/12,0),scenariusz_I_rok,0))/12)</f>
        <v>35644.488682865966</v>
      </c>
      <c r="I128" s="2"/>
      <c r="K128" s="3"/>
      <c r="L128" s="61">
        <f t="shared" si="101"/>
        <v>47574</v>
      </c>
      <c r="M128" s="62">
        <f t="shared" si="91"/>
        <v>47603</v>
      </c>
      <c r="N128" s="21">
        <f t="shared" si="92"/>
        <v>97</v>
      </c>
      <c r="O128" s="28">
        <f t="shared" si="106"/>
        <v>2.5000000000000001E-2</v>
      </c>
      <c r="P128" s="23">
        <f t="shared" si="93"/>
        <v>252</v>
      </c>
      <c r="Q128" s="24">
        <f t="shared" si="94"/>
        <v>25200</v>
      </c>
      <c r="R128" s="24">
        <f t="shared" si="95"/>
        <v>25200</v>
      </c>
      <c r="S128" s="24">
        <f t="shared" si="96"/>
        <v>38731.676765222073</v>
      </c>
      <c r="T128" s="28">
        <f t="shared" ref="T128:T151" si="113">IF(AND(MOD($N128,zapadalnosc_EDO)&lt;=12,MOD($N128,zapadalnosc_EDO)&lt;&gt;0),proc_I_okres_EDO,(marza_EDO+O128))</f>
        <v>3.7500000000000006E-2</v>
      </c>
      <c r="U128" s="24">
        <f t="shared" ref="U128:U159" si="114">S128*(1+T128*IF(MOD($N128,12)&lt;&gt;0,MOD($N128,12),12)/12)</f>
        <v>38852.713255113391</v>
      </c>
      <c r="V128" s="24" t="str">
        <f t="shared" ref="V128:V159" si="115">IF(MOD($N128,zapadalnosc_EDO)=0,"tak","nie")</f>
        <v>nie</v>
      </c>
      <c r="W128" s="24">
        <f t="shared" ref="W128:W159" si="116">IF(AND(MOD($N128,zapadalnosc_EDO)&lt;zapadalnosc_EDO,MOD($N128,zapadalnosc_EDO)&lt;&gt;0),MIN(U128-R128,P128*koszt_wczesniejszy_wykup_EDO),0)</f>
        <v>504</v>
      </c>
      <c r="X128" s="24">
        <f t="shared" ref="X128:X159" si="117">U128-W128
-(U128-R128-W128)*podatek_Belki</f>
        <v>35850.457736641845</v>
      </c>
      <c r="Y128" s="24">
        <f t="shared" si="81"/>
        <v>0</v>
      </c>
      <c r="Z128" s="25">
        <f t="shared" si="97"/>
        <v>0.04</v>
      </c>
      <c r="AA128" s="24">
        <f t="shared" ref="AA128:AA159" si="118">AA127*(1+Z128/12*(1-podatek_Belki))+Y128</f>
        <v>0</v>
      </c>
      <c r="AB128" s="24">
        <f t="shared" ref="AB128:AB159" si="119">AA127*(1+Z128/12*(1-podatek_Belki))+X128</f>
        <v>35850.457736641845</v>
      </c>
      <c r="AC128" s="1">
        <v>97</v>
      </c>
      <c r="AD128" s="61">
        <f t="shared" si="102"/>
        <v>48305</v>
      </c>
      <c r="AE128" s="62">
        <f t="shared" si="103"/>
        <v>48334</v>
      </c>
      <c r="AF128" s="59">
        <f t="shared" si="104"/>
        <v>121</v>
      </c>
      <c r="AG128" s="28">
        <f t="shared" si="107"/>
        <v>2.5000000000000001E-2</v>
      </c>
      <c r="AH128" s="23">
        <f>IF(AN127="tak",
ROUNDDOWN(AP127/'ZAMIANA EDO NA EDO'!$AP$29,0),
AH127)</f>
        <v>294</v>
      </c>
      <c r="AI128" s="24">
        <f>IF(AN127="tak",
AH128*'ZAMIANA EDO NA EDO'!$AP$29,
AI127)</f>
        <v>29400</v>
      </c>
      <c r="AJ128" s="24">
        <f t="shared" si="98"/>
        <v>29400</v>
      </c>
      <c r="AK128" s="24">
        <f t="shared" si="99"/>
        <v>41319.205122581996</v>
      </c>
      <c r="AL128" s="25">
        <f t="shared" si="105"/>
        <v>0.04</v>
      </c>
      <c r="AM128" s="24">
        <f t="shared" ref="AM128:AM159" si="120">AK128*(1+AL128*IF(MOD($N128,12)&lt;&gt;0,MOD($N128,12),12)/12)</f>
        <v>41456.935806323942</v>
      </c>
      <c r="AN128" s="24" t="str">
        <f t="shared" ref="AN128:AN159" si="121">IF(MOD($AC128,zapadalnosc_ROD)=0,"tak","nie")</f>
        <v>nie</v>
      </c>
      <c r="AO128" s="24">
        <f t="shared" ref="AO128:AO159" si="122">IF(AND(MOD($N128,zapadalnosc_ROD)&lt;zapadalnosc_ROD,MOD($N128,zapadalnosc_ROD)&lt;&gt;0),MIN(AM128-AJ128,AH128*koszt_wczesniejszy_wykup_ROD),0)</f>
        <v>588</v>
      </c>
      <c r="AP128" s="24">
        <f t="shared" si="87"/>
        <v>38689.838003122393</v>
      </c>
      <c r="AQ128" s="24">
        <f t="shared" si="88"/>
        <v>0</v>
      </c>
      <c r="AR128" s="25">
        <f t="shared" si="100"/>
        <v>0.04</v>
      </c>
      <c r="AS128" s="24">
        <f t="shared" ref="AS128:AS159" si="123">AS127*(1+AR128/12*(1-podatek_Belki))+AQ128</f>
        <v>80.713240439267608</v>
      </c>
      <c r="AT128" s="24">
        <f t="shared" ref="AT128:AT159" si="124">AS127*(1+AR128/12*(1-podatek_Belki))+AP128</f>
        <v>38770.551243561662</v>
      </c>
    </row>
    <row r="129" spans="1:48">
      <c r="A129" s="181"/>
      <c r="B129" s="46">
        <f t="shared" si="109"/>
        <v>98</v>
      </c>
      <c r="C129" s="24">
        <f t="shared" si="110"/>
        <v>35948.497293453816</v>
      </c>
      <c r="D129" s="24">
        <f t="shared" si="108"/>
        <v>36335.431694470193</v>
      </c>
      <c r="E129" s="24"/>
      <c r="F129" s="24">
        <f t="shared" si="111"/>
        <v>32821.61939628308</v>
      </c>
      <c r="G129" s="24">
        <f t="shared" si="112"/>
        <v>35718.593648942602</v>
      </c>
      <c r="I129" s="2"/>
      <c r="K129" s="3"/>
      <c r="L129" s="61">
        <f t="shared" si="101"/>
        <v>47604</v>
      </c>
      <c r="M129" s="62">
        <f t="shared" si="91"/>
        <v>47634</v>
      </c>
      <c r="N129" s="21">
        <f t="shared" ref="N129:N160" si="125">N128+1</f>
        <v>98</v>
      </c>
      <c r="O129" s="28">
        <f t="shared" si="106"/>
        <v>2.5000000000000001E-2</v>
      </c>
      <c r="P129" s="23">
        <f t="shared" ref="P129:P160" si="126">IF(V128="tak",
ROUNDDOWN(X128/zamiana_EDO,0),
P128)</f>
        <v>252</v>
      </c>
      <c r="Q129" s="24">
        <f t="shared" ref="Q129:Q160" si="127">IF(V128="tak",
P129*zamiana_EDO,
Q128)</f>
        <v>25200</v>
      </c>
      <c r="R129" s="24">
        <f t="shared" si="95"/>
        <v>25200</v>
      </c>
      <c r="S129" s="24">
        <f t="shared" ref="S129:S160" si="128">IF(V128="tak",
 R129,
IF(MOD($N129,12)&lt;&gt;1,S128,U128))</f>
        <v>38731.676765222073</v>
      </c>
      <c r="T129" s="28">
        <f t="shared" si="113"/>
        <v>3.7500000000000006E-2</v>
      </c>
      <c r="U129" s="24">
        <f t="shared" si="114"/>
        <v>38973.749745004716</v>
      </c>
      <c r="V129" s="24" t="str">
        <f t="shared" si="115"/>
        <v>nie</v>
      </c>
      <c r="W129" s="24">
        <f t="shared" si="116"/>
        <v>504</v>
      </c>
      <c r="X129" s="24">
        <f t="shared" si="117"/>
        <v>35948.497293453816</v>
      </c>
      <c r="Y129" s="24">
        <f t="shared" si="81"/>
        <v>0</v>
      </c>
      <c r="Z129" s="25">
        <f t="shared" si="97"/>
        <v>0.04</v>
      </c>
      <c r="AA129" s="24">
        <f t="shared" si="118"/>
        <v>0</v>
      </c>
      <c r="AB129" s="24">
        <f t="shared" si="119"/>
        <v>35948.497293453816</v>
      </c>
      <c r="AC129" s="1">
        <v>98</v>
      </c>
      <c r="AD129" s="61">
        <f t="shared" si="102"/>
        <v>48335</v>
      </c>
      <c r="AE129" s="62">
        <f t="shared" si="103"/>
        <v>48365</v>
      </c>
      <c r="AF129" s="59">
        <f t="shared" si="104"/>
        <v>122</v>
      </c>
      <c r="AG129" s="28">
        <f t="shared" si="107"/>
        <v>2.5000000000000001E-2</v>
      </c>
      <c r="AH129" s="23">
        <f>IF(AN128="tak",
ROUNDDOWN(AP128/'ZAMIANA EDO NA EDO'!$AP$29,0),
AH128)</f>
        <v>294</v>
      </c>
      <c r="AI129" s="24">
        <f>IF(AN128="tak",
AH129*'ZAMIANA EDO NA EDO'!$AP$29,
AI128)</f>
        <v>29400</v>
      </c>
      <c r="AJ129" s="24">
        <f t="shared" si="98"/>
        <v>29400</v>
      </c>
      <c r="AK129" s="24">
        <f t="shared" ref="AK129:AK160" si="129">IF(AN128="tak",
 AJ129,
IF(MOD($N129,kapitalizacja_odsetek_mc_ROD)&lt;&gt;1,AK128,AM128))</f>
        <v>41319.205122581996</v>
      </c>
      <c r="AL129" s="25">
        <f t="shared" si="105"/>
        <v>0.04</v>
      </c>
      <c r="AM129" s="24">
        <f t="shared" si="120"/>
        <v>41594.666490065872</v>
      </c>
      <c r="AN129" s="24" t="str">
        <f t="shared" si="121"/>
        <v>nie</v>
      </c>
      <c r="AO129" s="24">
        <f t="shared" si="122"/>
        <v>588</v>
      </c>
      <c r="AP129" s="24">
        <f t="shared" si="87"/>
        <v>38801.399856953358</v>
      </c>
      <c r="AQ129" s="24">
        <f t="shared" si="88"/>
        <v>0</v>
      </c>
      <c r="AR129" s="25">
        <f t="shared" si="100"/>
        <v>0.04</v>
      </c>
      <c r="AS129" s="24">
        <f t="shared" si="123"/>
        <v>80.931166188453631</v>
      </c>
      <c r="AT129" s="24">
        <f t="shared" si="124"/>
        <v>38882.331023141815</v>
      </c>
    </row>
    <row r="130" spans="1:48">
      <c r="A130" s="181"/>
      <c r="B130" s="46">
        <f t="shared" si="109"/>
        <v>99</v>
      </c>
      <c r="C130" s="24">
        <f t="shared" si="110"/>
        <v>36046.53685026578</v>
      </c>
      <c r="D130" s="24">
        <f t="shared" si="108"/>
        <v>36438.781720905841</v>
      </c>
      <c r="E130" s="24"/>
      <c r="F130" s="24">
        <f t="shared" si="111"/>
        <v>32910.237768653045</v>
      </c>
      <c r="G130" s="24">
        <f t="shared" si="112"/>
        <v>35792.698615019253</v>
      </c>
      <c r="I130" s="2"/>
      <c r="K130" s="3"/>
      <c r="L130" s="61">
        <f t="shared" si="101"/>
        <v>47635</v>
      </c>
      <c r="M130" s="62">
        <f t="shared" si="91"/>
        <v>47664</v>
      </c>
      <c r="N130" s="21">
        <f t="shared" si="125"/>
        <v>99</v>
      </c>
      <c r="O130" s="28">
        <f t="shared" si="106"/>
        <v>2.5000000000000001E-2</v>
      </c>
      <c r="P130" s="23">
        <f t="shared" si="126"/>
        <v>252</v>
      </c>
      <c r="Q130" s="24">
        <f t="shared" si="127"/>
        <v>25200</v>
      </c>
      <c r="R130" s="24">
        <f t="shared" si="95"/>
        <v>25200</v>
      </c>
      <c r="S130" s="24">
        <f t="shared" si="128"/>
        <v>38731.676765222073</v>
      </c>
      <c r="T130" s="28">
        <f t="shared" si="113"/>
        <v>3.7500000000000006E-2</v>
      </c>
      <c r="U130" s="24">
        <f t="shared" si="114"/>
        <v>39094.786234896026</v>
      </c>
      <c r="V130" s="24" t="str">
        <f t="shared" si="115"/>
        <v>nie</v>
      </c>
      <c r="W130" s="24">
        <f t="shared" si="116"/>
        <v>504</v>
      </c>
      <c r="X130" s="24">
        <f t="shared" si="117"/>
        <v>36046.53685026578</v>
      </c>
      <c r="Y130" s="24">
        <f t="shared" si="81"/>
        <v>0</v>
      </c>
      <c r="Z130" s="25">
        <f t="shared" si="97"/>
        <v>0.04</v>
      </c>
      <c r="AA130" s="24">
        <f t="shared" si="118"/>
        <v>0</v>
      </c>
      <c r="AB130" s="24">
        <f t="shared" si="119"/>
        <v>36046.53685026578</v>
      </c>
      <c r="AC130" s="1">
        <v>99</v>
      </c>
      <c r="AD130" s="61">
        <f t="shared" si="102"/>
        <v>48366</v>
      </c>
      <c r="AE130" s="62">
        <f t="shared" si="103"/>
        <v>48395</v>
      </c>
      <c r="AF130" s="59">
        <f t="shared" si="104"/>
        <v>123</v>
      </c>
      <c r="AG130" s="28">
        <f t="shared" si="107"/>
        <v>2.5000000000000001E-2</v>
      </c>
      <c r="AH130" s="23">
        <f>IF(AN129="tak",
ROUNDDOWN(AP129/'ZAMIANA EDO NA EDO'!$AP$29,0),
AH129)</f>
        <v>294</v>
      </c>
      <c r="AI130" s="24">
        <f>IF(AN129="tak",
AH130*'ZAMIANA EDO NA EDO'!$AP$29,
AI129)</f>
        <v>29400</v>
      </c>
      <c r="AJ130" s="24">
        <f t="shared" si="98"/>
        <v>29400</v>
      </c>
      <c r="AK130" s="24">
        <f t="shared" si="129"/>
        <v>41319.205122581996</v>
      </c>
      <c r="AL130" s="25">
        <f t="shared" si="105"/>
        <v>0.04</v>
      </c>
      <c r="AM130" s="24">
        <f t="shared" si="120"/>
        <v>41732.397173807818</v>
      </c>
      <c r="AN130" s="24" t="str">
        <f t="shared" si="121"/>
        <v>nie</v>
      </c>
      <c r="AO130" s="24">
        <f t="shared" si="122"/>
        <v>588</v>
      </c>
      <c r="AP130" s="24">
        <f t="shared" si="87"/>
        <v>38912.96171078433</v>
      </c>
      <c r="AQ130" s="24">
        <f t="shared" si="88"/>
        <v>0</v>
      </c>
      <c r="AR130" s="25">
        <f t="shared" si="100"/>
        <v>0.04</v>
      </c>
      <c r="AS130" s="24">
        <f t="shared" si="123"/>
        <v>81.149680337162451</v>
      </c>
      <c r="AT130" s="24">
        <f t="shared" si="124"/>
        <v>38994.111391121492</v>
      </c>
    </row>
    <row r="131" spans="1:48">
      <c r="A131" s="181"/>
      <c r="B131" s="46">
        <f t="shared" si="109"/>
        <v>100</v>
      </c>
      <c r="C131" s="24">
        <f t="shared" si="110"/>
        <v>36144.576407077751</v>
      </c>
      <c r="D131" s="24">
        <f t="shared" si="108"/>
        <v>36542.13230035911</v>
      </c>
      <c r="E131" s="24"/>
      <c r="F131" s="24">
        <f t="shared" si="111"/>
        <v>32999.095410628404</v>
      </c>
      <c r="G131" s="24">
        <f t="shared" si="112"/>
        <v>35866.80358109589</v>
      </c>
      <c r="I131" s="2"/>
      <c r="K131" s="3"/>
      <c r="L131" s="61">
        <f t="shared" si="101"/>
        <v>47665</v>
      </c>
      <c r="M131" s="62">
        <f t="shared" si="91"/>
        <v>47695</v>
      </c>
      <c r="N131" s="21">
        <f t="shared" si="125"/>
        <v>100</v>
      </c>
      <c r="O131" s="28">
        <f t="shared" si="106"/>
        <v>2.5000000000000001E-2</v>
      </c>
      <c r="P131" s="23">
        <f t="shared" si="126"/>
        <v>252</v>
      </c>
      <c r="Q131" s="24">
        <f t="shared" si="127"/>
        <v>25200</v>
      </c>
      <c r="R131" s="24">
        <f t="shared" si="95"/>
        <v>25200</v>
      </c>
      <c r="S131" s="24">
        <f t="shared" si="128"/>
        <v>38731.676765222073</v>
      </c>
      <c r="T131" s="28">
        <f t="shared" si="113"/>
        <v>3.7500000000000006E-2</v>
      </c>
      <c r="U131" s="24">
        <f t="shared" si="114"/>
        <v>39215.822724787351</v>
      </c>
      <c r="V131" s="24" t="str">
        <f t="shared" si="115"/>
        <v>nie</v>
      </c>
      <c r="W131" s="24">
        <f t="shared" si="116"/>
        <v>504</v>
      </c>
      <c r="X131" s="24">
        <f t="shared" si="117"/>
        <v>36144.576407077751</v>
      </c>
      <c r="Y131" s="24">
        <f t="shared" si="81"/>
        <v>0</v>
      </c>
      <c r="Z131" s="25">
        <f t="shared" si="97"/>
        <v>0.04</v>
      </c>
      <c r="AA131" s="24">
        <f t="shared" si="118"/>
        <v>0</v>
      </c>
      <c r="AB131" s="24">
        <f t="shared" si="119"/>
        <v>36144.576407077751</v>
      </c>
      <c r="AC131" s="1">
        <v>100</v>
      </c>
      <c r="AD131" s="61">
        <f t="shared" si="102"/>
        <v>48396</v>
      </c>
      <c r="AE131" s="62">
        <f t="shared" si="103"/>
        <v>48426</v>
      </c>
      <c r="AF131" s="59">
        <f t="shared" si="104"/>
        <v>124</v>
      </c>
      <c r="AG131" s="28">
        <f t="shared" si="107"/>
        <v>2.5000000000000001E-2</v>
      </c>
      <c r="AH131" s="23">
        <f>IF(AN130="tak",
ROUNDDOWN(AP130/'ZAMIANA EDO NA EDO'!$AP$29,0),
AH130)</f>
        <v>294</v>
      </c>
      <c r="AI131" s="24">
        <f>IF(AN130="tak",
AH131*'ZAMIANA EDO NA EDO'!$AP$29,
AI130)</f>
        <v>29400</v>
      </c>
      <c r="AJ131" s="24">
        <f t="shared" si="98"/>
        <v>29400</v>
      </c>
      <c r="AK131" s="24">
        <f t="shared" si="129"/>
        <v>41319.205122581996</v>
      </c>
      <c r="AL131" s="25">
        <f t="shared" si="105"/>
        <v>0.04</v>
      </c>
      <c r="AM131" s="24">
        <f t="shared" si="120"/>
        <v>41870.127857549756</v>
      </c>
      <c r="AN131" s="24" t="str">
        <f t="shared" si="121"/>
        <v>nie</v>
      </c>
      <c r="AO131" s="24">
        <f t="shared" si="122"/>
        <v>588</v>
      </c>
      <c r="AP131" s="24">
        <f t="shared" si="87"/>
        <v>39024.523564615301</v>
      </c>
      <c r="AQ131" s="24">
        <f t="shared" si="88"/>
        <v>0</v>
      </c>
      <c r="AR131" s="25">
        <f t="shared" si="100"/>
        <v>0.04</v>
      </c>
      <c r="AS131" s="24">
        <f t="shared" si="123"/>
        <v>81.368784474072783</v>
      </c>
      <c r="AT131" s="24">
        <f t="shared" si="124"/>
        <v>39105.892349089372</v>
      </c>
    </row>
    <row r="132" spans="1:48">
      <c r="A132" s="181"/>
      <c r="B132" s="46">
        <f t="shared" si="109"/>
        <v>101</v>
      </c>
      <c r="C132" s="24">
        <f t="shared" si="110"/>
        <v>36242.615963889722</v>
      </c>
      <c r="D132" s="24">
        <f t="shared" si="108"/>
        <v>36645.483434323134</v>
      </c>
      <c r="E132" s="24"/>
      <c r="F132" s="24">
        <f t="shared" si="111"/>
        <v>33088.192968237097</v>
      </c>
      <c r="G132" s="24">
        <f t="shared" si="112"/>
        <v>35940.908547172541</v>
      </c>
      <c r="I132" s="2"/>
      <c r="K132" s="3"/>
      <c r="L132" s="61">
        <f t="shared" si="101"/>
        <v>47696</v>
      </c>
      <c r="M132" s="62">
        <f t="shared" si="91"/>
        <v>47726</v>
      </c>
      <c r="N132" s="21">
        <f t="shared" si="125"/>
        <v>101</v>
      </c>
      <c r="O132" s="28">
        <f t="shared" si="106"/>
        <v>2.5000000000000001E-2</v>
      </c>
      <c r="P132" s="23">
        <f t="shared" si="126"/>
        <v>252</v>
      </c>
      <c r="Q132" s="24">
        <f t="shared" si="127"/>
        <v>25200</v>
      </c>
      <c r="R132" s="24">
        <f t="shared" si="95"/>
        <v>25200</v>
      </c>
      <c r="S132" s="24">
        <f t="shared" si="128"/>
        <v>38731.676765222073</v>
      </c>
      <c r="T132" s="28">
        <f t="shared" si="113"/>
        <v>3.7500000000000006E-2</v>
      </c>
      <c r="U132" s="24">
        <f t="shared" si="114"/>
        <v>39336.859214678669</v>
      </c>
      <c r="V132" s="24" t="str">
        <f t="shared" si="115"/>
        <v>nie</v>
      </c>
      <c r="W132" s="24">
        <f t="shared" si="116"/>
        <v>504</v>
      </c>
      <c r="X132" s="24">
        <f t="shared" si="117"/>
        <v>36242.615963889722</v>
      </c>
      <c r="Y132" s="24">
        <f t="shared" si="81"/>
        <v>0</v>
      </c>
      <c r="Z132" s="25">
        <f t="shared" si="97"/>
        <v>0.04</v>
      </c>
      <c r="AA132" s="24">
        <f t="shared" si="118"/>
        <v>0</v>
      </c>
      <c r="AB132" s="24">
        <f t="shared" si="119"/>
        <v>36242.615963889722</v>
      </c>
      <c r="AC132" s="1">
        <v>101</v>
      </c>
      <c r="AD132" s="61">
        <f t="shared" si="102"/>
        <v>48427</v>
      </c>
      <c r="AE132" s="62">
        <f t="shared" si="103"/>
        <v>48457</v>
      </c>
      <c r="AF132" s="59">
        <f t="shared" si="104"/>
        <v>125</v>
      </c>
      <c r="AG132" s="28">
        <f t="shared" si="107"/>
        <v>2.5000000000000001E-2</v>
      </c>
      <c r="AH132" s="23">
        <f>IF(AN131="tak",
ROUNDDOWN(AP131/'ZAMIANA EDO NA EDO'!$AP$29,0),
AH131)</f>
        <v>294</v>
      </c>
      <c r="AI132" s="24">
        <f>IF(AN131="tak",
AH132*'ZAMIANA EDO NA EDO'!$AP$29,
AI131)</f>
        <v>29400</v>
      </c>
      <c r="AJ132" s="24">
        <f t="shared" si="98"/>
        <v>29400</v>
      </c>
      <c r="AK132" s="24">
        <f t="shared" si="129"/>
        <v>41319.205122581996</v>
      </c>
      <c r="AL132" s="25">
        <f t="shared" si="105"/>
        <v>0.04</v>
      </c>
      <c r="AM132" s="24">
        <f t="shared" si="120"/>
        <v>42007.858541291695</v>
      </c>
      <c r="AN132" s="24" t="str">
        <f t="shared" si="121"/>
        <v>nie</v>
      </c>
      <c r="AO132" s="24">
        <f t="shared" si="122"/>
        <v>588</v>
      </c>
      <c r="AP132" s="24">
        <f t="shared" si="87"/>
        <v>39136.085418446273</v>
      </c>
      <c r="AQ132" s="24">
        <f t="shared" si="88"/>
        <v>0</v>
      </c>
      <c r="AR132" s="25">
        <f t="shared" si="100"/>
        <v>0.04</v>
      </c>
      <c r="AS132" s="24">
        <f t="shared" si="123"/>
        <v>81.588480192152772</v>
      </c>
      <c r="AT132" s="24">
        <f t="shared" si="124"/>
        <v>39217.673898638423</v>
      </c>
    </row>
    <row r="133" spans="1:48">
      <c r="A133" s="181"/>
      <c r="B133" s="46">
        <f t="shared" si="109"/>
        <v>102</v>
      </c>
      <c r="C133" s="24">
        <f t="shared" si="110"/>
        <v>36340.655520701686</v>
      </c>
      <c r="D133" s="24">
        <f t="shared" si="108"/>
        <v>36748.835124295103</v>
      </c>
      <c r="E133" s="24"/>
      <c r="F133" s="24">
        <f t="shared" si="111"/>
        <v>33177.531089251337</v>
      </c>
      <c r="G133" s="24">
        <f t="shared" si="112"/>
        <v>36015.013513249178</v>
      </c>
      <c r="I133" s="2"/>
      <c r="K133" s="3"/>
      <c r="L133" s="61">
        <f t="shared" si="101"/>
        <v>47727</v>
      </c>
      <c r="M133" s="62">
        <f t="shared" si="91"/>
        <v>47756</v>
      </c>
      <c r="N133" s="21">
        <f t="shared" si="125"/>
        <v>102</v>
      </c>
      <c r="O133" s="28">
        <f t="shared" si="106"/>
        <v>2.5000000000000001E-2</v>
      </c>
      <c r="P133" s="23">
        <f t="shared" si="126"/>
        <v>252</v>
      </c>
      <c r="Q133" s="24">
        <f t="shared" si="127"/>
        <v>25200</v>
      </c>
      <c r="R133" s="24">
        <f t="shared" si="95"/>
        <v>25200</v>
      </c>
      <c r="S133" s="24">
        <f t="shared" si="128"/>
        <v>38731.676765222073</v>
      </c>
      <c r="T133" s="28">
        <f t="shared" si="113"/>
        <v>3.7500000000000006E-2</v>
      </c>
      <c r="U133" s="24">
        <f t="shared" si="114"/>
        <v>39457.895704569986</v>
      </c>
      <c r="V133" s="24" t="str">
        <f t="shared" si="115"/>
        <v>nie</v>
      </c>
      <c r="W133" s="24">
        <f t="shared" si="116"/>
        <v>504</v>
      </c>
      <c r="X133" s="24">
        <f t="shared" si="117"/>
        <v>36340.655520701686</v>
      </c>
      <c r="Y133" s="24">
        <f t="shared" si="81"/>
        <v>0</v>
      </c>
      <c r="Z133" s="25">
        <f t="shared" si="97"/>
        <v>0.04</v>
      </c>
      <c r="AA133" s="24">
        <f t="shared" si="118"/>
        <v>0</v>
      </c>
      <c r="AB133" s="24">
        <f t="shared" si="119"/>
        <v>36340.655520701686</v>
      </c>
      <c r="AC133" s="1">
        <v>102</v>
      </c>
      <c r="AD133" s="61">
        <f t="shared" si="102"/>
        <v>48458</v>
      </c>
      <c r="AE133" s="62">
        <f t="shared" si="103"/>
        <v>48487</v>
      </c>
      <c r="AF133" s="59">
        <f t="shared" si="104"/>
        <v>126</v>
      </c>
      <c r="AG133" s="28">
        <f t="shared" si="107"/>
        <v>2.5000000000000001E-2</v>
      </c>
      <c r="AH133" s="23">
        <f>IF(AN132="tak",
ROUNDDOWN(AP132/'ZAMIANA EDO NA EDO'!$AP$29,0),
AH132)</f>
        <v>294</v>
      </c>
      <c r="AI133" s="24">
        <f>IF(AN132="tak",
AH133*'ZAMIANA EDO NA EDO'!$AP$29,
AI132)</f>
        <v>29400</v>
      </c>
      <c r="AJ133" s="24">
        <f t="shared" si="98"/>
        <v>29400</v>
      </c>
      <c r="AK133" s="24">
        <f t="shared" si="129"/>
        <v>41319.205122581996</v>
      </c>
      <c r="AL133" s="25">
        <f t="shared" si="105"/>
        <v>0.04</v>
      </c>
      <c r="AM133" s="24">
        <f t="shared" si="120"/>
        <v>42145.58922503364</v>
      </c>
      <c r="AN133" s="24" t="str">
        <f t="shared" si="121"/>
        <v>nie</v>
      </c>
      <c r="AO133" s="24">
        <f t="shared" si="122"/>
        <v>588</v>
      </c>
      <c r="AP133" s="24">
        <f t="shared" si="87"/>
        <v>39247.647272277245</v>
      </c>
      <c r="AQ133" s="24">
        <f t="shared" si="88"/>
        <v>0</v>
      </c>
      <c r="AR133" s="25">
        <f t="shared" si="100"/>
        <v>0.04</v>
      </c>
      <c r="AS133" s="24">
        <f t="shared" si="123"/>
        <v>81.808769088671582</v>
      </c>
      <c r="AT133" s="24">
        <f t="shared" si="124"/>
        <v>39329.45604136592</v>
      </c>
    </row>
    <row r="134" spans="1:48">
      <c r="A134" s="181"/>
      <c r="B134" s="46">
        <f t="shared" si="109"/>
        <v>103</v>
      </c>
      <c r="C134" s="24">
        <f t="shared" si="110"/>
        <v>36438.695077513665</v>
      </c>
      <c r="D134" s="24">
        <f t="shared" si="108"/>
        <v>36852.18737177625</v>
      </c>
      <c r="E134" s="24"/>
      <c r="F134" s="24">
        <f t="shared" si="111"/>
        <v>33267.110423192316</v>
      </c>
      <c r="G134" s="24">
        <f t="shared" si="112"/>
        <v>36089.118479325829</v>
      </c>
      <c r="I134" s="2"/>
      <c r="K134" s="3"/>
      <c r="L134" s="61">
        <f t="shared" si="101"/>
        <v>47757</v>
      </c>
      <c r="M134" s="62">
        <f t="shared" si="91"/>
        <v>47787</v>
      </c>
      <c r="N134" s="21">
        <f t="shared" si="125"/>
        <v>103</v>
      </c>
      <c r="O134" s="28">
        <f t="shared" si="106"/>
        <v>2.5000000000000001E-2</v>
      </c>
      <c r="P134" s="23">
        <f t="shared" si="126"/>
        <v>252</v>
      </c>
      <c r="Q134" s="24">
        <f t="shared" si="127"/>
        <v>25200</v>
      </c>
      <c r="R134" s="24">
        <f t="shared" si="95"/>
        <v>25200</v>
      </c>
      <c r="S134" s="24">
        <f t="shared" si="128"/>
        <v>38731.676765222073</v>
      </c>
      <c r="T134" s="28">
        <f t="shared" si="113"/>
        <v>3.7500000000000006E-2</v>
      </c>
      <c r="U134" s="24">
        <f t="shared" si="114"/>
        <v>39578.932194461311</v>
      </c>
      <c r="V134" s="24" t="str">
        <f t="shared" si="115"/>
        <v>nie</v>
      </c>
      <c r="W134" s="24">
        <f t="shared" si="116"/>
        <v>504</v>
      </c>
      <c r="X134" s="24">
        <f t="shared" si="117"/>
        <v>36438.695077513665</v>
      </c>
      <c r="Y134" s="24">
        <f t="shared" si="81"/>
        <v>0</v>
      </c>
      <c r="Z134" s="25">
        <f t="shared" si="97"/>
        <v>0.04</v>
      </c>
      <c r="AA134" s="24">
        <f t="shared" si="118"/>
        <v>0</v>
      </c>
      <c r="AB134" s="24">
        <f t="shared" si="119"/>
        <v>36438.695077513665</v>
      </c>
      <c r="AC134" s="1">
        <v>103</v>
      </c>
      <c r="AD134" s="61">
        <f t="shared" si="102"/>
        <v>48488</v>
      </c>
      <c r="AE134" s="62">
        <f t="shared" si="103"/>
        <v>48518</v>
      </c>
      <c r="AF134" s="59">
        <f t="shared" si="104"/>
        <v>127</v>
      </c>
      <c r="AG134" s="28">
        <f t="shared" si="107"/>
        <v>2.5000000000000001E-2</v>
      </c>
      <c r="AH134" s="23">
        <f>IF(AN133="tak",
ROUNDDOWN(AP133/'ZAMIANA EDO NA EDO'!$AP$29,0),
AH133)</f>
        <v>294</v>
      </c>
      <c r="AI134" s="24">
        <f>IF(AN133="tak",
AH134*'ZAMIANA EDO NA EDO'!$AP$29,
AI133)</f>
        <v>29400</v>
      </c>
      <c r="AJ134" s="24">
        <f t="shared" si="98"/>
        <v>29400</v>
      </c>
      <c r="AK134" s="24">
        <f t="shared" si="129"/>
        <v>41319.205122581996</v>
      </c>
      <c r="AL134" s="25">
        <f t="shared" si="105"/>
        <v>0.04</v>
      </c>
      <c r="AM134" s="24">
        <f t="shared" si="120"/>
        <v>42283.319908775578</v>
      </c>
      <c r="AN134" s="24" t="str">
        <f t="shared" si="121"/>
        <v>nie</v>
      </c>
      <c r="AO134" s="24">
        <f t="shared" si="122"/>
        <v>588</v>
      </c>
      <c r="AP134" s="24">
        <f t="shared" si="87"/>
        <v>39359.209126108217</v>
      </c>
      <c r="AQ134" s="24">
        <f t="shared" si="88"/>
        <v>0</v>
      </c>
      <c r="AR134" s="25">
        <f t="shared" si="100"/>
        <v>0.04</v>
      </c>
      <c r="AS134" s="24">
        <f t="shared" si="123"/>
        <v>82.029652765210983</v>
      </c>
      <c r="AT134" s="24">
        <f t="shared" si="124"/>
        <v>39441.238778873427</v>
      </c>
    </row>
    <row r="135" spans="1:48">
      <c r="A135" s="181"/>
      <c r="B135" s="46">
        <f t="shared" si="109"/>
        <v>104</v>
      </c>
      <c r="C135" s="24">
        <f t="shared" si="110"/>
        <v>36536.734634325621</v>
      </c>
      <c r="D135" s="24">
        <f t="shared" si="108"/>
        <v>36955.540178271833</v>
      </c>
      <c r="E135" s="24"/>
      <c r="F135" s="24">
        <f t="shared" si="111"/>
        <v>33356.93162133493</v>
      </c>
      <c r="G135" s="24">
        <f t="shared" si="112"/>
        <v>36163.223445402466</v>
      </c>
      <c r="I135" s="2"/>
      <c r="K135" s="3"/>
      <c r="L135" s="61">
        <f t="shared" si="101"/>
        <v>47788</v>
      </c>
      <c r="M135" s="62">
        <f t="shared" si="91"/>
        <v>47817</v>
      </c>
      <c r="N135" s="21">
        <f t="shared" si="125"/>
        <v>104</v>
      </c>
      <c r="O135" s="28">
        <f t="shared" si="106"/>
        <v>2.5000000000000001E-2</v>
      </c>
      <c r="P135" s="23">
        <f t="shared" si="126"/>
        <v>252</v>
      </c>
      <c r="Q135" s="24">
        <f t="shared" si="127"/>
        <v>25200</v>
      </c>
      <c r="R135" s="24">
        <f t="shared" si="95"/>
        <v>25200</v>
      </c>
      <c r="S135" s="24">
        <f t="shared" si="128"/>
        <v>38731.676765222073</v>
      </c>
      <c r="T135" s="28">
        <f t="shared" si="113"/>
        <v>3.7500000000000006E-2</v>
      </c>
      <c r="U135" s="24">
        <f t="shared" si="114"/>
        <v>39699.968684352621</v>
      </c>
      <c r="V135" s="24" t="str">
        <f t="shared" si="115"/>
        <v>nie</v>
      </c>
      <c r="W135" s="24">
        <f t="shared" si="116"/>
        <v>504</v>
      </c>
      <c r="X135" s="24">
        <f t="shared" si="117"/>
        <v>36536.734634325621</v>
      </c>
      <c r="Y135" s="24">
        <f t="shared" si="81"/>
        <v>0</v>
      </c>
      <c r="Z135" s="25">
        <f t="shared" si="97"/>
        <v>0.04</v>
      </c>
      <c r="AA135" s="24">
        <f t="shared" si="118"/>
        <v>0</v>
      </c>
      <c r="AB135" s="24">
        <f t="shared" si="119"/>
        <v>36536.734634325621</v>
      </c>
      <c r="AC135" s="1">
        <v>104</v>
      </c>
      <c r="AD135" s="61">
        <f t="shared" si="102"/>
        <v>48519</v>
      </c>
      <c r="AE135" s="62">
        <f t="shared" si="103"/>
        <v>48548</v>
      </c>
      <c r="AF135" s="59">
        <f t="shared" si="104"/>
        <v>128</v>
      </c>
      <c r="AG135" s="28">
        <f t="shared" si="107"/>
        <v>2.5000000000000001E-2</v>
      </c>
      <c r="AH135" s="23">
        <f>IF(AN134="tak",
ROUNDDOWN(AP134/'ZAMIANA EDO NA EDO'!$AP$29,0),
AH134)</f>
        <v>294</v>
      </c>
      <c r="AI135" s="24">
        <f>IF(AN134="tak",
AH135*'ZAMIANA EDO NA EDO'!$AP$29,
AI134)</f>
        <v>29400</v>
      </c>
      <c r="AJ135" s="24">
        <f t="shared" si="98"/>
        <v>29400</v>
      </c>
      <c r="AK135" s="24">
        <f t="shared" si="129"/>
        <v>41319.205122581996</v>
      </c>
      <c r="AL135" s="25">
        <f t="shared" si="105"/>
        <v>0.04</v>
      </c>
      <c r="AM135" s="24">
        <f t="shared" si="120"/>
        <v>42421.050592517517</v>
      </c>
      <c r="AN135" s="24" t="str">
        <f t="shared" si="121"/>
        <v>nie</v>
      </c>
      <c r="AO135" s="24">
        <f t="shared" si="122"/>
        <v>588</v>
      </c>
      <c r="AP135" s="24">
        <f t="shared" si="87"/>
        <v>39470.770979939189</v>
      </c>
      <c r="AQ135" s="24">
        <f t="shared" si="88"/>
        <v>0</v>
      </c>
      <c r="AR135" s="25">
        <f t="shared" si="100"/>
        <v>0.04</v>
      </c>
      <c r="AS135" s="24">
        <f t="shared" si="123"/>
        <v>82.25113282767704</v>
      </c>
      <c r="AT135" s="24">
        <f t="shared" si="124"/>
        <v>39553.022112766863</v>
      </c>
    </row>
    <row r="136" spans="1:48">
      <c r="A136" s="181"/>
      <c r="B136" s="46">
        <f t="shared" si="109"/>
        <v>105</v>
      </c>
      <c r="C136" s="24">
        <f t="shared" si="110"/>
        <v>36634.774191137592</v>
      </c>
      <c r="D136" s="24">
        <f t="shared" si="108"/>
        <v>37058.893545291205</v>
      </c>
      <c r="E136" s="24"/>
      <c r="F136" s="24">
        <f t="shared" si="111"/>
        <v>33446.995336712534</v>
      </c>
      <c r="G136" s="24">
        <f t="shared" si="112"/>
        <v>36237.328411479117</v>
      </c>
      <c r="I136" s="2"/>
      <c r="K136" s="3"/>
      <c r="L136" s="61">
        <f t="shared" si="101"/>
        <v>47818</v>
      </c>
      <c r="M136" s="62">
        <f t="shared" si="91"/>
        <v>47848</v>
      </c>
      <c r="N136" s="21">
        <f t="shared" si="125"/>
        <v>105</v>
      </c>
      <c r="O136" s="28">
        <f t="shared" si="106"/>
        <v>2.5000000000000001E-2</v>
      </c>
      <c r="P136" s="23">
        <f t="shared" si="126"/>
        <v>252</v>
      </c>
      <c r="Q136" s="24">
        <f t="shared" si="127"/>
        <v>25200</v>
      </c>
      <c r="R136" s="24">
        <f t="shared" si="95"/>
        <v>25200</v>
      </c>
      <c r="S136" s="24">
        <f t="shared" si="128"/>
        <v>38731.676765222073</v>
      </c>
      <c r="T136" s="28">
        <f t="shared" si="113"/>
        <v>3.7500000000000006E-2</v>
      </c>
      <c r="U136" s="24">
        <f t="shared" si="114"/>
        <v>39821.005174243939</v>
      </c>
      <c r="V136" s="24" t="str">
        <f t="shared" si="115"/>
        <v>nie</v>
      </c>
      <c r="W136" s="24">
        <f t="shared" si="116"/>
        <v>504</v>
      </c>
      <c r="X136" s="24">
        <f t="shared" si="117"/>
        <v>36634.774191137592</v>
      </c>
      <c r="Y136" s="24">
        <f t="shared" si="81"/>
        <v>0</v>
      </c>
      <c r="Z136" s="25">
        <f t="shared" si="97"/>
        <v>0.04</v>
      </c>
      <c r="AA136" s="24">
        <f t="shared" si="118"/>
        <v>0</v>
      </c>
      <c r="AB136" s="24">
        <f t="shared" si="119"/>
        <v>36634.774191137592</v>
      </c>
      <c r="AC136" s="1">
        <v>105</v>
      </c>
      <c r="AD136" s="61">
        <f t="shared" si="102"/>
        <v>48549</v>
      </c>
      <c r="AE136" s="62">
        <f t="shared" si="103"/>
        <v>48579</v>
      </c>
      <c r="AF136" s="59">
        <f t="shared" si="104"/>
        <v>129</v>
      </c>
      <c r="AG136" s="28">
        <f t="shared" si="107"/>
        <v>2.5000000000000001E-2</v>
      </c>
      <c r="AH136" s="23">
        <f>IF(AN135="tak",
ROUNDDOWN(AP135/'ZAMIANA EDO NA EDO'!$AP$29,0),
AH135)</f>
        <v>294</v>
      </c>
      <c r="AI136" s="24">
        <f>IF(AN135="tak",
AH136*'ZAMIANA EDO NA EDO'!$AP$29,
AI135)</f>
        <v>29400</v>
      </c>
      <c r="AJ136" s="24">
        <f t="shared" si="98"/>
        <v>29400</v>
      </c>
      <c r="AK136" s="24">
        <f t="shared" si="129"/>
        <v>41319.205122581996</v>
      </c>
      <c r="AL136" s="25">
        <f t="shared" si="105"/>
        <v>0.04</v>
      </c>
      <c r="AM136" s="24">
        <f t="shared" si="120"/>
        <v>42558.781276259455</v>
      </c>
      <c r="AN136" s="24" t="str">
        <f t="shared" si="121"/>
        <v>nie</v>
      </c>
      <c r="AO136" s="24">
        <f t="shared" si="122"/>
        <v>588</v>
      </c>
      <c r="AP136" s="24">
        <f t="shared" si="87"/>
        <v>39582.332833770161</v>
      </c>
      <c r="AQ136" s="24">
        <f t="shared" si="88"/>
        <v>0</v>
      </c>
      <c r="AR136" s="25">
        <f t="shared" si="100"/>
        <v>0.04</v>
      </c>
      <c r="AS136" s="24">
        <f t="shared" si="123"/>
        <v>82.473210886311762</v>
      </c>
      <c r="AT136" s="24">
        <f t="shared" si="124"/>
        <v>39664.80604465647</v>
      </c>
    </row>
    <row r="137" spans="1:48">
      <c r="A137" s="181"/>
      <c r="B137" s="46">
        <f t="shared" si="109"/>
        <v>106</v>
      </c>
      <c r="C137" s="24">
        <f t="shared" si="110"/>
        <v>36732.813747949564</v>
      </c>
      <c r="D137" s="24">
        <f t="shared" si="108"/>
        <v>37162.247474347765</v>
      </c>
      <c r="E137" s="24"/>
      <c r="F137" s="24">
        <f t="shared" si="111"/>
        <v>33537.302224121653</v>
      </c>
      <c r="G137" s="24">
        <f t="shared" si="112"/>
        <v>36311.433377555753</v>
      </c>
      <c r="I137" s="2"/>
      <c r="K137" s="3"/>
      <c r="L137" s="61">
        <f t="shared" si="101"/>
        <v>47849</v>
      </c>
      <c r="M137" s="62">
        <f t="shared" si="91"/>
        <v>47879</v>
      </c>
      <c r="N137" s="21">
        <f t="shared" si="125"/>
        <v>106</v>
      </c>
      <c r="O137" s="28">
        <f t="shared" si="106"/>
        <v>2.5000000000000001E-2</v>
      </c>
      <c r="P137" s="23">
        <f t="shared" si="126"/>
        <v>252</v>
      </c>
      <c r="Q137" s="24">
        <f t="shared" si="127"/>
        <v>25200</v>
      </c>
      <c r="R137" s="24">
        <f t="shared" si="95"/>
        <v>25200</v>
      </c>
      <c r="S137" s="24">
        <f t="shared" si="128"/>
        <v>38731.676765222073</v>
      </c>
      <c r="T137" s="28">
        <f t="shared" si="113"/>
        <v>3.7500000000000006E-2</v>
      </c>
      <c r="U137" s="24">
        <f t="shared" si="114"/>
        <v>39942.041664135264</v>
      </c>
      <c r="V137" s="24" t="str">
        <f t="shared" si="115"/>
        <v>nie</v>
      </c>
      <c r="W137" s="24">
        <f t="shared" si="116"/>
        <v>504</v>
      </c>
      <c r="X137" s="24">
        <f t="shared" si="117"/>
        <v>36732.813747949564</v>
      </c>
      <c r="Y137" s="24">
        <f t="shared" si="81"/>
        <v>0</v>
      </c>
      <c r="Z137" s="25">
        <f t="shared" si="97"/>
        <v>0.04</v>
      </c>
      <c r="AA137" s="24">
        <f t="shared" si="118"/>
        <v>0</v>
      </c>
      <c r="AB137" s="24">
        <f t="shared" si="119"/>
        <v>36732.813747949564</v>
      </c>
      <c r="AC137" s="1">
        <v>106</v>
      </c>
      <c r="AD137" s="61">
        <f t="shared" si="102"/>
        <v>48580</v>
      </c>
      <c r="AE137" s="62">
        <f t="shared" si="103"/>
        <v>48610</v>
      </c>
      <c r="AF137" s="59">
        <f t="shared" si="104"/>
        <v>130</v>
      </c>
      <c r="AG137" s="28">
        <f t="shared" si="107"/>
        <v>2.5000000000000001E-2</v>
      </c>
      <c r="AH137" s="23">
        <f>IF(AN136="tak",
ROUNDDOWN(AP136/'ZAMIANA EDO NA EDO'!$AP$29,0),
AH136)</f>
        <v>294</v>
      </c>
      <c r="AI137" s="24">
        <f>IF(AN136="tak",
AH137*'ZAMIANA EDO NA EDO'!$AP$29,
AI136)</f>
        <v>29400</v>
      </c>
      <c r="AJ137" s="24">
        <f t="shared" si="98"/>
        <v>29400</v>
      </c>
      <c r="AK137" s="24">
        <f t="shared" si="129"/>
        <v>41319.205122581996</v>
      </c>
      <c r="AL137" s="25">
        <f t="shared" si="105"/>
        <v>0.04</v>
      </c>
      <c r="AM137" s="24">
        <f t="shared" si="120"/>
        <v>42696.5119600014</v>
      </c>
      <c r="AN137" s="24" t="str">
        <f t="shared" si="121"/>
        <v>nie</v>
      </c>
      <c r="AO137" s="24">
        <f t="shared" si="122"/>
        <v>588</v>
      </c>
      <c r="AP137" s="24">
        <f t="shared" si="87"/>
        <v>39693.894687601132</v>
      </c>
      <c r="AQ137" s="24">
        <f t="shared" si="88"/>
        <v>0</v>
      </c>
      <c r="AR137" s="25">
        <f t="shared" si="100"/>
        <v>0.04</v>
      </c>
      <c r="AS137" s="24">
        <f t="shared" si="123"/>
        <v>82.695888555704798</v>
      </c>
      <c r="AT137" s="24">
        <f t="shared" si="124"/>
        <v>39776.590576156836</v>
      </c>
    </row>
    <row r="138" spans="1:48" s="116" customFormat="1" ht="14" customHeight="1">
      <c r="A138" s="181"/>
      <c r="B138" s="46">
        <f t="shared" si="109"/>
        <v>107</v>
      </c>
      <c r="C138" s="24">
        <f t="shared" si="110"/>
        <v>36830.853304761535</v>
      </c>
      <c r="D138" s="24">
        <f t="shared" si="108"/>
        <v>37265.601966959024</v>
      </c>
      <c r="E138" s="24"/>
      <c r="F138" s="24">
        <f t="shared" si="111"/>
        <v>33627.852940126781</v>
      </c>
      <c r="G138" s="24">
        <f t="shared" si="112"/>
        <v>36385.538343632405</v>
      </c>
      <c r="I138" s="117"/>
      <c r="K138" s="115"/>
      <c r="L138" s="61">
        <f t="shared" si="101"/>
        <v>47880</v>
      </c>
      <c r="M138" s="61">
        <f t="shared" si="91"/>
        <v>47907</v>
      </c>
      <c r="N138" s="21">
        <f t="shared" si="125"/>
        <v>107</v>
      </c>
      <c r="O138" s="25">
        <f t="shared" si="106"/>
        <v>2.5000000000000001E-2</v>
      </c>
      <c r="P138" s="23">
        <f t="shared" si="126"/>
        <v>252</v>
      </c>
      <c r="Q138" s="24">
        <f t="shared" si="127"/>
        <v>25200</v>
      </c>
      <c r="R138" s="24">
        <f t="shared" si="95"/>
        <v>25200</v>
      </c>
      <c r="S138" s="24">
        <f t="shared" si="128"/>
        <v>38731.676765222073</v>
      </c>
      <c r="T138" s="25">
        <f t="shared" si="113"/>
        <v>3.7500000000000006E-2</v>
      </c>
      <c r="U138" s="24">
        <f t="shared" si="114"/>
        <v>40063.078154026582</v>
      </c>
      <c r="V138" s="24" t="str">
        <f t="shared" si="115"/>
        <v>nie</v>
      </c>
      <c r="W138" s="24">
        <f t="shared" si="116"/>
        <v>504</v>
      </c>
      <c r="X138" s="24">
        <f t="shared" si="117"/>
        <v>36830.853304761535</v>
      </c>
      <c r="Y138" s="24">
        <f t="shared" si="81"/>
        <v>0</v>
      </c>
      <c r="Z138" s="25">
        <f t="shared" si="97"/>
        <v>0.04</v>
      </c>
      <c r="AA138" s="24">
        <f t="shared" si="118"/>
        <v>0</v>
      </c>
      <c r="AB138" s="24">
        <f t="shared" si="119"/>
        <v>36830.853304761535</v>
      </c>
      <c r="AC138" s="116">
        <v>107</v>
      </c>
      <c r="AD138" s="61">
        <f t="shared" si="102"/>
        <v>48611</v>
      </c>
      <c r="AE138" s="61">
        <f t="shared" si="103"/>
        <v>48638</v>
      </c>
      <c r="AF138" s="118">
        <f t="shared" si="104"/>
        <v>131</v>
      </c>
      <c r="AG138" s="25">
        <f t="shared" si="107"/>
        <v>2.5000000000000001E-2</v>
      </c>
      <c r="AH138" s="23">
        <f>IF(AN137="tak",
ROUNDDOWN(AP137/'ZAMIANA EDO NA EDO'!$AP$29,0),
AH137)</f>
        <v>294</v>
      </c>
      <c r="AI138" s="24">
        <f>IF(AN137="tak",
AH138*'ZAMIANA EDO NA EDO'!$AP$29,
AI137)</f>
        <v>29400</v>
      </c>
      <c r="AJ138" s="24">
        <f t="shared" si="98"/>
        <v>29400</v>
      </c>
      <c r="AK138" s="24">
        <f t="shared" si="129"/>
        <v>41319.205122581996</v>
      </c>
      <c r="AL138" s="25">
        <f t="shared" si="105"/>
        <v>0.04</v>
      </c>
      <c r="AM138" s="24">
        <f t="shared" si="120"/>
        <v>42834.242643743331</v>
      </c>
      <c r="AN138" s="24" t="str">
        <f t="shared" si="121"/>
        <v>nie</v>
      </c>
      <c r="AO138" s="24">
        <f t="shared" si="122"/>
        <v>588</v>
      </c>
      <c r="AP138" s="24">
        <f t="shared" si="87"/>
        <v>39805.456541432097</v>
      </c>
      <c r="AQ138" s="24">
        <f t="shared" si="88"/>
        <v>0</v>
      </c>
      <c r="AR138" s="25">
        <f t="shared" si="100"/>
        <v>0.04</v>
      </c>
      <c r="AS138" s="24">
        <f t="shared" si="123"/>
        <v>82.919167454805191</v>
      </c>
      <c r="AT138" s="24">
        <f t="shared" si="124"/>
        <v>39888.375708886902</v>
      </c>
    </row>
    <row r="139" spans="1:48" s="116" customFormat="1">
      <c r="A139" s="181"/>
      <c r="B139" s="46">
        <f t="shared" si="109"/>
        <v>108</v>
      </c>
      <c r="C139" s="24">
        <f t="shared" si="110"/>
        <v>36928.892861573506</v>
      </c>
      <c r="D139" s="24">
        <f t="shared" si="108"/>
        <v>37368.957024646566</v>
      </c>
      <c r="E139" s="24"/>
      <c r="F139" s="24">
        <f t="shared" si="111"/>
        <v>33718.648143065118</v>
      </c>
      <c r="G139" s="24">
        <f t="shared" si="112"/>
        <v>36459.643309709048</v>
      </c>
      <c r="I139" s="117"/>
      <c r="K139" s="115"/>
      <c r="L139" s="61">
        <f t="shared" si="101"/>
        <v>47908</v>
      </c>
      <c r="M139" s="61">
        <f t="shared" si="91"/>
        <v>47938</v>
      </c>
      <c r="N139" s="21">
        <f t="shared" si="125"/>
        <v>108</v>
      </c>
      <c r="O139" s="25">
        <f t="shared" si="106"/>
        <v>2.5000000000000001E-2</v>
      </c>
      <c r="P139" s="23">
        <f t="shared" si="126"/>
        <v>252</v>
      </c>
      <c r="Q139" s="24">
        <f t="shared" si="127"/>
        <v>25200</v>
      </c>
      <c r="R139" s="24">
        <f t="shared" si="95"/>
        <v>25200</v>
      </c>
      <c r="S139" s="24">
        <f t="shared" si="128"/>
        <v>38731.676765222073</v>
      </c>
      <c r="T139" s="25">
        <f t="shared" si="113"/>
        <v>3.7500000000000006E-2</v>
      </c>
      <c r="U139" s="24">
        <f t="shared" si="114"/>
        <v>40184.114643917907</v>
      </c>
      <c r="V139" s="24" t="str">
        <f t="shared" si="115"/>
        <v>nie</v>
      </c>
      <c r="W139" s="24">
        <f t="shared" si="116"/>
        <v>504</v>
      </c>
      <c r="X139" s="24">
        <f t="shared" si="117"/>
        <v>36928.892861573506</v>
      </c>
      <c r="Y139" s="24">
        <f t="shared" si="81"/>
        <v>0</v>
      </c>
      <c r="Z139" s="25">
        <f t="shared" si="97"/>
        <v>0.04</v>
      </c>
      <c r="AA139" s="24">
        <f t="shared" si="118"/>
        <v>0</v>
      </c>
      <c r="AB139" s="24">
        <f t="shared" si="119"/>
        <v>36928.892861573506</v>
      </c>
      <c r="AC139" s="116">
        <v>108</v>
      </c>
      <c r="AD139" s="61">
        <f t="shared" si="102"/>
        <v>48639</v>
      </c>
      <c r="AE139" s="61">
        <f t="shared" si="103"/>
        <v>48669</v>
      </c>
      <c r="AF139" s="118">
        <f t="shared" si="104"/>
        <v>132</v>
      </c>
      <c r="AG139" s="25">
        <f t="shared" si="107"/>
        <v>2.5000000000000001E-2</v>
      </c>
      <c r="AH139" s="23">
        <f>IF(AN138="tak",
ROUNDDOWN(AP138/'ZAMIANA EDO NA EDO'!$AP$29,0),
AH138)</f>
        <v>294</v>
      </c>
      <c r="AI139" s="24">
        <f>IF(AN138="tak",
AH139*'ZAMIANA EDO NA EDO'!$AP$29,
AI138)</f>
        <v>29400</v>
      </c>
      <c r="AJ139" s="24">
        <f t="shared" si="98"/>
        <v>29400</v>
      </c>
      <c r="AK139" s="24">
        <f t="shared" si="129"/>
        <v>41319.205122581996</v>
      </c>
      <c r="AL139" s="25">
        <f t="shared" si="105"/>
        <v>0.04</v>
      </c>
      <c r="AM139" s="24">
        <f t="shared" si="120"/>
        <v>42971.973327485277</v>
      </c>
      <c r="AN139" s="24" t="str">
        <f t="shared" si="121"/>
        <v>nie</v>
      </c>
      <c r="AO139" s="24">
        <f t="shared" si="122"/>
        <v>588</v>
      </c>
      <c r="AP139" s="24">
        <f>AM139-AO139
-(AM139-AJ139-AO139)*podatek_Belki</f>
        <v>39917.018395263076</v>
      </c>
      <c r="AQ139" s="24">
        <f t="shared" si="88"/>
        <v>0</v>
      </c>
      <c r="AR139" s="25">
        <f t="shared" si="100"/>
        <v>0.04</v>
      </c>
      <c r="AS139" s="24">
        <f t="shared" si="123"/>
        <v>83.143049206933156</v>
      </c>
      <c r="AT139" s="24">
        <f t="shared" si="124"/>
        <v>40000.16144447001</v>
      </c>
    </row>
    <row r="140" spans="1:48" s="116" customFormat="1">
      <c r="A140" s="181"/>
      <c r="B140" s="46">
        <f t="shared" si="109"/>
        <v>109</v>
      </c>
      <c r="C140" s="24">
        <f t="shared" si="110"/>
        <v>37030.608901765918</v>
      </c>
      <c r="D140" s="24">
        <f t="shared" si="108"/>
        <v>37476.438457139935</v>
      </c>
      <c r="E140" s="24"/>
      <c r="F140" s="24">
        <f t="shared" si="111"/>
        <v>33809.688493051392</v>
      </c>
      <c r="G140" s="24">
        <f t="shared" si="112"/>
        <v>36535.600899937614</v>
      </c>
      <c r="I140" s="117"/>
      <c r="K140" s="115"/>
      <c r="L140" s="61">
        <f t="shared" si="101"/>
        <v>47939</v>
      </c>
      <c r="M140" s="61">
        <f t="shared" si="91"/>
        <v>47968</v>
      </c>
      <c r="N140" s="21">
        <f t="shared" si="125"/>
        <v>109</v>
      </c>
      <c r="O140" s="25">
        <f t="shared" si="106"/>
        <v>2.5000000000000001E-2</v>
      </c>
      <c r="P140" s="23">
        <f t="shared" si="126"/>
        <v>252</v>
      </c>
      <c r="Q140" s="24">
        <f t="shared" si="127"/>
        <v>25200</v>
      </c>
      <c r="R140" s="24">
        <f t="shared" si="95"/>
        <v>25200</v>
      </c>
      <c r="S140" s="24">
        <f t="shared" si="128"/>
        <v>40184.114643917907</v>
      </c>
      <c r="T140" s="25">
        <f t="shared" si="113"/>
        <v>3.7500000000000006E-2</v>
      </c>
      <c r="U140" s="24">
        <f t="shared" si="114"/>
        <v>40309.690002180148</v>
      </c>
      <c r="V140" s="24" t="str">
        <f t="shared" si="115"/>
        <v>nie</v>
      </c>
      <c r="W140" s="24">
        <f t="shared" si="116"/>
        <v>504</v>
      </c>
      <c r="X140" s="24">
        <f t="shared" si="117"/>
        <v>37030.608901765918</v>
      </c>
      <c r="Y140" s="24">
        <f t="shared" si="81"/>
        <v>0</v>
      </c>
      <c r="Z140" s="25">
        <f t="shared" si="97"/>
        <v>0.04</v>
      </c>
      <c r="AA140" s="24">
        <f t="shared" si="118"/>
        <v>0</v>
      </c>
      <c r="AB140" s="24">
        <f t="shared" si="119"/>
        <v>37030.608901765918</v>
      </c>
      <c r="AC140" s="116">
        <v>109</v>
      </c>
      <c r="AD140" s="61">
        <f t="shared" si="102"/>
        <v>48670</v>
      </c>
      <c r="AE140" s="61">
        <f t="shared" si="103"/>
        <v>48699</v>
      </c>
      <c r="AF140" s="118">
        <f t="shared" si="104"/>
        <v>133</v>
      </c>
      <c r="AG140" s="25">
        <f t="shared" si="107"/>
        <v>2.5000000000000001E-2</v>
      </c>
      <c r="AH140" s="23">
        <f>IF(AN139="tak",
ROUNDDOWN(AP139/'ZAMIANA EDO NA EDO'!$AP$29,0),
AH139)</f>
        <v>294</v>
      </c>
      <c r="AI140" s="24">
        <f>IF(AN139="tak",
AH140*'ZAMIANA EDO NA EDO'!$AP$29,
AI139)</f>
        <v>29400</v>
      </c>
      <c r="AJ140" s="24">
        <f t="shared" si="98"/>
        <v>29400</v>
      </c>
      <c r="AK140" s="24">
        <f t="shared" si="129"/>
        <v>42971.973327485277</v>
      </c>
      <c r="AL140" s="25">
        <f t="shared" ref="AL140:AL171" si="130">IF(AND(MOD($N140,zapadalnosc_ROD)&lt;=12,MOD($N140,zapadalnosc_ROD)&lt;&gt;0),proc_I_okres_ROD,(marza_ROD+AG140))</f>
        <v>0.04</v>
      </c>
      <c r="AM140" s="24">
        <f t="shared" si="120"/>
        <v>43115.2132385769</v>
      </c>
      <c r="AN140" s="24" t="str">
        <f t="shared" si="121"/>
        <v>nie</v>
      </c>
      <c r="AO140" s="24">
        <f t="shared" si="122"/>
        <v>588</v>
      </c>
      <c r="AP140" s="24">
        <f t="shared" si="87"/>
        <v>40033.042723247287</v>
      </c>
      <c r="AQ140" s="24">
        <f t="shared" si="88"/>
        <v>0</v>
      </c>
      <c r="AR140" s="25">
        <f t="shared" si="100"/>
        <v>0.04</v>
      </c>
      <c r="AS140" s="24">
        <f t="shared" si="123"/>
        <v>83.367535439791865</v>
      </c>
      <c r="AT140" s="24">
        <f t="shared" si="124"/>
        <v>40116.410258687079</v>
      </c>
    </row>
    <row r="141" spans="1:48" s="116" customFormat="1">
      <c r="A141" s="181"/>
      <c r="B141" s="46">
        <f t="shared" si="109"/>
        <v>110</v>
      </c>
      <c r="C141" s="24">
        <f t="shared" si="110"/>
        <v>37132.324941958344</v>
      </c>
      <c r="D141" s="24">
        <f t="shared" si="108"/>
        <v>37583.920457765111</v>
      </c>
      <c r="E141" s="24"/>
      <c r="F141" s="24">
        <f t="shared" si="111"/>
        <v>33900.974651982629</v>
      </c>
      <c r="G141" s="24">
        <f t="shared" si="112"/>
        <v>36611.558490166171</v>
      </c>
      <c r="I141" s="117"/>
      <c r="K141" s="115"/>
      <c r="L141" s="61">
        <f t="shared" si="101"/>
        <v>47969</v>
      </c>
      <c r="M141" s="61">
        <f t="shared" si="91"/>
        <v>47999</v>
      </c>
      <c r="N141" s="21">
        <f t="shared" si="125"/>
        <v>110</v>
      </c>
      <c r="O141" s="25">
        <f t="shared" si="106"/>
        <v>2.5000000000000001E-2</v>
      </c>
      <c r="P141" s="23">
        <f t="shared" si="126"/>
        <v>252</v>
      </c>
      <c r="Q141" s="24">
        <f t="shared" si="127"/>
        <v>25200</v>
      </c>
      <c r="R141" s="24">
        <f t="shared" si="95"/>
        <v>25200</v>
      </c>
      <c r="S141" s="24">
        <f t="shared" si="128"/>
        <v>40184.114643917907</v>
      </c>
      <c r="T141" s="25">
        <f t="shared" si="113"/>
        <v>3.7500000000000006E-2</v>
      </c>
      <c r="U141" s="24">
        <f t="shared" si="114"/>
        <v>40435.265360442398</v>
      </c>
      <c r="V141" s="24" t="str">
        <f t="shared" si="115"/>
        <v>nie</v>
      </c>
      <c r="W141" s="24">
        <f t="shared" si="116"/>
        <v>504</v>
      </c>
      <c r="X141" s="24">
        <f t="shared" si="117"/>
        <v>37132.324941958344</v>
      </c>
      <c r="Y141" s="24">
        <f t="shared" si="81"/>
        <v>0</v>
      </c>
      <c r="Z141" s="25">
        <f t="shared" si="97"/>
        <v>0.04</v>
      </c>
      <c r="AA141" s="24">
        <f t="shared" si="118"/>
        <v>0</v>
      </c>
      <c r="AB141" s="24">
        <f t="shared" si="119"/>
        <v>37132.324941958344</v>
      </c>
      <c r="AC141" s="116">
        <v>110</v>
      </c>
      <c r="AD141" s="61">
        <f t="shared" si="102"/>
        <v>48700</v>
      </c>
      <c r="AE141" s="61">
        <f t="shared" si="103"/>
        <v>48730</v>
      </c>
      <c r="AF141" s="118">
        <f t="shared" si="104"/>
        <v>134</v>
      </c>
      <c r="AG141" s="25">
        <f t="shared" si="107"/>
        <v>2.5000000000000001E-2</v>
      </c>
      <c r="AH141" s="23">
        <f>IF(AN140="tak",
ROUNDDOWN(AP140/'ZAMIANA EDO NA EDO'!$AP$29,0),
AH140)</f>
        <v>294</v>
      </c>
      <c r="AI141" s="24">
        <f>IF(AN140="tak",
AH141*'ZAMIANA EDO NA EDO'!$AP$29,
AI140)</f>
        <v>29400</v>
      </c>
      <c r="AJ141" s="24">
        <f t="shared" si="98"/>
        <v>29400</v>
      </c>
      <c r="AK141" s="24">
        <f t="shared" si="129"/>
        <v>42971.973327485277</v>
      </c>
      <c r="AL141" s="25">
        <f t="shared" si="130"/>
        <v>0.04</v>
      </c>
      <c r="AM141" s="24">
        <f t="shared" si="120"/>
        <v>43258.453149668509</v>
      </c>
      <c r="AN141" s="24" t="str">
        <f t="shared" si="121"/>
        <v>nie</v>
      </c>
      <c r="AO141" s="24">
        <f t="shared" si="122"/>
        <v>588</v>
      </c>
      <c r="AP141" s="24">
        <f t="shared" si="87"/>
        <v>40149.06705123149</v>
      </c>
      <c r="AQ141" s="24">
        <f t="shared" si="88"/>
        <v>0</v>
      </c>
      <c r="AR141" s="25">
        <f t="shared" si="100"/>
        <v>0.04</v>
      </c>
      <c r="AS141" s="24">
        <f t="shared" si="123"/>
        <v>83.592627785479294</v>
      </c>
      <c r="AT141" s="24">
        <f t="shared" si="124"/>
        <v>40232.659679016971</v>
      </c>
      <c r="AV141" s="60"/>
    </row>
    <row r="142" spans="1:48" s="116" customFormat="1">
      <c r="A142" s="181"/>
      <c r="B142" s="46">
        <f t="shared" si="109"/>
        <v>111</v>
      </c>
      <c r="C142" s="24">
        <f t="shared" si="110"/>
        <v>37234.040982150749</v>
      </c>
      <c r="D142" s="24">
        <f t="shared" si="108"/>
        <v>37691.403028056069</v>
      </c>
      <c r="E142" s="24"/>
      <c r="F142" s="24">
        <f t="shared" si="111"/>
        <v>33992.507283542982</v>
      </c>
      <c r="G142" s="24">
        <f t="shared" si="112"/>
        <v>36687.516080394736</v>
      </c>
      <c r="I142" s="117"/>
      <c r="K142" s="115"/>
      <c r="L142" s="61">
        <f t="shared" si="101"/>
        <v>48000</v>
      </c>
      <c r="M142" s="61">
        <f t="shared" si="91"/>
        <v>48029</v>
      </c>
      <c r="N142" s="21">
        <f t="shared" si="125"/>
        <v>111</v>
      </c>
      <c r="O142" s="25">
        <f t="shared" si="106"/>
        <v>2.5000000000000001E-2</v>
      </c>
      <c r="P142" s="23">
        <f t="shared" si="126"/>
        <v>252</v>
      </c>
      <c r="Q142" s="24">
        <f t="shared" si="127"/>
        <v>25200</v>
      </c>
      <c r="R142" s="24">
        <f t="shared" si="95"/>
        <v>25200</v>
      </c>
      <c r="S142" s="24">
        <f t="shared" si="128"/>
        <v>40184.114643917907</v>
      </c>
      <c r="T142" s="25">
        <f t="shared" si="113"/>
        <v>3.7500000000000006E-2</v>
      </c>
      <c r="U142" s="24">
        <f t="shared" si="114"/>
        <v>40560.840718704632</v>
      </c>
      <c r="V142" s="24" t="str">
        <f t="shared" si="115"/>
        <v>nie</v>
      </c>
      <c r="W142" s="24">
        <f t="shared" si="116"/>
        <v>504</v>
      </c>
      <c r="X142" s="24">
        <f t="shared" si="117"/>
        <v>37234.040982150749</v>
      </c>
      <c r="Y142" s="24">
        <f t="shared" si="81"/>
        <v>0</v>
      </c>
      <c r="Z142" s="25">
        <f t="shared" si="97"/>
        <v>0.04</v>
      </c>
      <c r="AA142" s="24">
        <f t="shared" si="118"/>
        <v>0</v>
      </c>
      <c r="AB142" s="24">
        <f t="shared" si="119"/>
        <v>37234.040982150749</v>
      </c>
      <c r="AC142" s="116">
        <v>111</v>
      </c>
      <c r="AD142" s="61">
        <f t="shared" si="102"/>
        <v>48731</v>
      </c>
      <c r="AE142" s="61">
        <f t="shared" si="103"/>
        <v>48760</v>
      </c>
      <c r="AF142" s="118">
        <f t="shared" si="104"/>
        <v>135</v>
      </c>
      <c r="AG142" s="25">
        <f t="shared" si="107"/>
        <v>2.5000000000000001E-2</v>
      </c>
      <c r="AH142" s="23">
        <f>IF(AN141="tak",
ROUNDDOWN(AP141/'ZAMIANA EDO NA EDO'!$AP$29,0),
AH141)</f>
        <v>294</v>
      </c>
      <c r="AI142" s="24">
        <f>IF(AN141="tak",
AH142*'ZAMIANA EDO NA EDO'!$AP$29,
AI141)</f>
        <v>29400</v>
      </c>
      <c r="AJ142" s="24">
        <f t="shared" si="98"/>
        <v>29400</v>
      </c>
      <c r="AK142" s="24">
        <f t="shared" si="129"/>
        <v>42971.973327485277</v>
      </c>
      <c r="AL142" s="25">
        <f t="shared" si="130"/>
        <v>0.04</v>
      </c>
      <c r="AM142" s="24">
        <f t="shared" si="120"/>
        <v>43401.693060760132</v>
      </c>
      <c r="AN142" s="24" t="str">
        <f t="shared" si="121"/>
        <v>nie</v>
      </c>
      <c r="AO142" s="24">
        <f t="shared" si="122"/>
        <v>588</v>
      </c>
      <c r="AP142" s="24">
        <f t="shared" si="87"/>
        <v>40265.091379215708</v>
      </c>
      <c r="AQ142" s="24">
        <f t="shared" si="88"/>
        <v>0</v>
      </c>
      <c r="AR142" s="25">
        <f t="shared" si="100"/>
        <v>0.04</v>
      </c>
      <c r="AS142" s="24">
        <f t="shared" si="123"/>
        <v>83.818327880500078</v>
      </c>
      <c r="AT142" s="24">
        <f t="shared" si="124"/>
        <v>40348.909707096209</v>
      </c>
      <c r="AV142" s="60"/>
    </row>
    <row r="143" spans="1:48" s="116" customFormat="1">
      <c r="A143" s="181"/>
      <c r="B143" s="46">
        <f t="shared" si="109"/>
        <v>112</v>
      </c>
      <c r="C143" s="24">
        <f t="shared" si="110"/>
        <v>37335.757022343176</v>
      </c>
      <c r="D143" s="24">
        <f t="shared" si="108"/>
        <v>37798.886169550919</v>
      </c>
      <c r="E143" s="24"/>
      <c r="F143" s="24">
        <f t="shared" si="111"/>
        <v>34084.287053208544</v>
      </c>
      <c r="G143" s="24">
        <f t="shared" si="112"/>
        <v>36763.473670623287</v>
      </c>
      <c r="I143" s="117"/>
      <c r="K143" s="115"/>
      <c r="L143" s="61">
        <f t="shared" si="101"/>
        <v>48030</v>
      </c>
      <c r="M143" s="61">
        <f t="shared" si="91"/>
        <v>48060</v>
      </c>
      <c r="N143" s="21">
        <f t="shared" si="125"/>
        <v>112</v>
      </c>
      <c r="O143" s="25">
        <f t="shared" si="106"/>
        <v>2.5000000000000001E-2</v>
      </c>
      <c r="P143" s="23">
        <f t="shared" si="126"/>
        <v>252</v>
      </c>
      <c r="Q143" s="24">
        <f t="shared" si="127"/>
        <v>25200</v>
      </c>
      <c r="R143" s="24">
        <f t="shared" si="95"/>
        <v>25200</v>
      </c>
      <c r="S143" s="24">
        <f t="shared" si="128"/>
        <v>40184.114643917907</v>
      </c>
      <c r="T143" s="25">
        <f t="shared" si="113"/>
        <v>3.7500000000000006E-2</v>
      </c>
      <c r="U143" s="24">
        <f t="shared" si="114"/>
        <v>40686.416076966882</v>
      </c>
      <c r="V143" s="24" t="str">
        <f t="shared" si="115"/>
        <v>nie</v>
      </c>
      <c r="W143" s="24">
        <f t="shared" si="116"/>
        <v>504</v>
      </c>
      <c r="X143" s="24">
        <f t="shared" si="117"/>
        <v>37335.757022343176</v>
      </c>
      <c r="Y143" s="24">
        <f t="shared" si="81"/>
        <v>0</v>
      </c>
      <c r="Z143" s="25">
        <f t="shared" si="97"/>
        <v>0.04</v>
      </c>
      <c r="AA143" s="24">
        <f t="shared" si="118"/>
        <v>0</v>
      </c>
      <c r="AB143" s="24">
        <f t="shared" si="119"/>
        <v>37335.757022343176</v>
      </c>
      <c r="AC143" s="116">
        <v>112</v>
      </c>
      <c r="AD143" s="61">
        <f t="shared" si="102"/>
        <v>48761</v>
      </c>
      <c r="AE143" s="61">
        <f t="shared" si="103"/>
        <v>48791</v>
      </c>
      <c r="AF143" s="118">
        <f t="shared" si="104"/>
        <v>136</v>
      </c>
      <c r="AG143" s="25">
        <f t="shared" si="107"/>
        <v>2.5000000000000001E-2</v>
      </c>
      <c r="AH143" s="23">
        <f>IF(AN142="tak",
ROUNDDOWN(AP142/'ZAMIANA EDO NA EDO'!$AP$29,0),
AH142)</f>
        <v>294</v>
      </c>
      <c r="AI143" s="24">
        <f>IF(AN142="tak",
AH143*'ZAMIANA EDO NA EDO'!$AP$29,
AI142)</f>
        <v>29400</v>
      </c>
      <c r="AJ143" s="24">
        <f t="shared" si="98"/>
        <v>29400</v>
      </c>
      <c r="AK143" s="24">
        <f t="shared" si="129"/>
        <v>42971.973327485277</v>
      </c>
      <c r="AL143" s="25">
        <f t="shared" si="130"/>
        <v>0.04</v>
      </c>
      <c r="AM143" s="24">
        <f t="shared" si="120"/>
        <v>43544.932971851747</v>
      </c>
      <c r="AN143" s="24" t="str">
        <f t="shared" si="121"/>
        <v>nie</v>
      </c>
      <c r="AO143" s="24">
        <f t="shared" si="122"/>
        <v>588</v>
      </c>
      <c r="AP143" s="24">
        <f t="shared" si="87"/>
        <v>40381.115707199919</v>
      </c>
      <c r="AQ143" s="24">
        <f t="shared" si="88"/>
        <v>0</v>
      </c>
      <c r="AR143" s="25">
        <f t="shared" si="100"/>
        <v>0.04</v>
      </c>
      <c r="AS143" s="24">
        <f t="shared" si="123"/>
        <v>84.044637365777419</v>
      </c>
      <c r="AT143" s="24">
        <f t="shared" si="124"/>
        <v>40465.160344565695</v>
      </c>
    </row>
    <row r="144" spans="1:48" s="116" customFormat="1">
      <c r="A144" s="181"/>
      <c r="B144" s="46">
        <f t="shared" si="109"/>
        <v>113</v>
      </c>
      <c r="C144" s="24">
        <f t="shared" si="110"/>
        <v>37437.473062535588</v>
      </c>
      <c r="D144" s="24">
        <f t="shared" si="108"/>
        <v>37906.369883791878</v>
      </c>
      <c r="E144" s="24"/>
      <c r="F144" s="24">
        <f t="shared" si="111"/>
        <v>34176.314628252207</v>
      </c>
      <c r="G144" s="24">
        <f t="shared" si="112"/>
        <v>36839.431260851852</v>
      </c>
      <c r="I144" s="117"/>
      <c r="K144" s="115"/>
      <c r="L144" s="61">
        <f t="shared" si="101"/>
        <v>48061</v>
      </c>
      <c r="M144" s="61">
        <f t="shared" si="91"/>
        <v>48091</v>
      </c>
      <c r="N144" s="21">
        <f t="shared" si="125"/>
        <v>113</v>
      </c>
      <c r="O144" s="25">
        <f t="shared" si="106"/>
        <v>2.5000000000000001E-2</v>
      </c>
      <c r="P144" s="23">
        <f t="shared" si="126"/>
        <v>252</v>
      </c>
      <c r="Q144" s="24">
        <f t="shared" si="127"/>
        <v>25200</v>
      </c>
      <c r="R144" s="24">
        <f t="shared" si="95"/>
        <v>25200</v>
      </c>
      <c r="S144" s="24">
        <f t="shared" si="128"/>
        <v>40184.114643917907</v>
      </c>
      <c r="T144" s="25">
        <f t="shared" si="113"/>
        <v>3.7500000000000006E-2</v>
      </c>
      <c r="U144" s="24">
        <f t="shared" si="114"/>
        <v>40811.991435229123</v>
      </c>
      <c r="V144" s="24" t="str">
        <f t="shared" si="115"/>
        <v>nie</v>
      </c>
      <c r="W144" s="24">
        <f t="shared" si="116"/>
        <v>504</v>
      </c>
      <c r="X144" s="24">
        <f t="shared" si="117"/>
        <v>37437.473062535588</v>
      </c>
      <c r="Y144" s="24">
        <f t="shared" si="81"/>
        <v>0</v>
      </c>
      <c r="Z144" s="25">
        <f t="shared" si="97"/>
        <v>0.04</v>
      </c>
      <c r="AA144" s="24">
        <f t="shared" si="118"/>
        <v>0</v>
      </c>
      <c r="AB144" s="24">
        <f t="shared" si="119"/>
        <v>37437.473062535588</v>
      </c>
      <c r="AC144" s="116">
        <v>113</v>
      </c>
      <c r="AD144" s="61">
        <f t="shared" si="102"/>
        <v>48792</v>
      </c>
      <c r="AE144" s="61">
        <f t="shared" si="103"/>
        <v>48822</v>
      </c>
      <c r="AF144" s="118">
        <f t="shared" si="104"/>
        <v>137</v>
      </c>
      <c r="AG144" s="25">
        <f t="shared" si="107"/>
        <v>2.5000000000000001E-2</v>
      </c>
      <c r="AH144" s="23">
        <f>IF(AN143="tak",
ROUNDDOWN(AP143/'ZAMIANA EDO NA EDO'!$AP$29,0),
AH143)</f>
        <v>294</v>
      </c>
      <c r="AI144" s="24">
        <f>IF(AN143="tak",
AH144*'ZAMIANA EDO NA EDO'!$AP$29,
AI143)</f>
        <v>29400</v>
      </c>
      <c r="AJ144" s="24">
        <f t="shared" si="98"/>
        <v>29400</v>
      </c>
      <c r="AK144" s="24">
        <f t="shared" si="129"/>
        <v>42971.973327485277</v>
      </c>
      <c r="AL144" s="25">
        <f t="shared" si="130"/>
        <v>0.04</v>
      </c>
      <c r="AM144" s="24">
        <f t="shared" si="120"/>
        <v>43688.172882943363</v>
      </c>
      <c r="AN144" s="24" t="str">
        <f t="shared" si="121"/>
        <v>nie</v>
      </c>
      <c r="AO144" s="24">
        <f t="shared" si="122"/>
        <v>588</v>
      </c>
      <c r="AP144" s="24">
        <f t="shared" si="87"/>
        <v>40497.140035184122</v>
      </c>
      <c r="AQ144" s="24">
        <f t="shared" si="88"/>
        <v>0</v>
      </c>
      <c r="AR144" s="25">
        <f t="shared" si="100"/>
        <v>0.04</v>
      </c>
      <c r="AS144" s="24">
        <f t="shared" si="123"/>
        <v>84.271557886665008</v>
      </c>
      <c r="AT144" s="24">
        <f t="shared" si="124"/>
        <v>40581.411593070785</v>
      </c>
    </row>
    <row r="145" spans="1:62">
      <c r="A145" s="181"/>
      <c r="B145" s="46">
        <f t="shared" si="109"/>
        <v>114</v>
      </c>
      <c r="C145" s="24">
        <f t="shared" si="110"/>
        <v>37539.189102728014</v>
      </c>
      <c r="D145" s="24">
        <f t="shared" si="108"/>
        <v>38013.854172325395</v>
      </c>
      <c r="E145" s="24"/>
      <c r="F145" s="24">
        <f t="shared" si="111"/>
        <v>34268.590677748485</v>
      </c>
      <c r="G145" s="24">
        <f t="shared" si="112"/>
        <v>36915.38885108041</v>
      </c>
      <c r="I145" s="2"/>
      <c r="K145" s="3"/>
      <c r="L145" s="61">
        <f t="shared" si="101"/>
        <v>48092</v>
      </c>
      <c r="M145" s="62">
        <f t="shared" si="91"/>
        <v>48121</v>
      </c>
      <c r="N145" s="21">
        <f t="shared" si="125"/>
        <v>114</v>
      </c>
      <c r="O145" s="28">
        <f t="shared" si="106"/>
        <v>2.5000000000000001E-2</v>
      </c>
      <c r="P145" s="23">
        <f t="shared" si="126"/>
        <v>252</v>
      </c>
      <c r="Q145" s="24">
        <f t="shared" si="127"/>
        <v>25200</v>
      </c>
      <c r="R145" s="24">
        <f t="shared" si="95"/>
        <v>25200</v>
      </c>
      <c r="S145" s="24">
        <f t="shared" si="128"/>
        <v>40184.114643917907</v>
      </c>
      <c r="T145" s="28">
        <f t="shared" si="113"/>
        <v>3.7500000000000006E-2</v>
      </c>
      <c r="U145" s="24">
        <f t="shared" si="114"/>
        <v>40937.566793491373</v>
      </c>
      <c r="V145" s="24" t="str">
        <f t="shared" si="115"/>
        <v>nie</v>
      </c>
      <c r="W145" s="24">
        <f t="shared" si="116"/>
        <v>504</v>
      </c>
      <c r="X145" s="24">
        <f t="shared" si="117"/>
        <v>37539.189102728014</v>
      </c>
      <c r="Y145" s="24">
        <f t="shared" si="81"/>
        <v>0</v>
      </c>
      <c r="Z145" s="25">
        <f t="shared" si="97"/>
        <v>0.04</v>
      </c>
      <c r="AA145" s="24">
        <f t="shared" si="118"/>
        <v>0</v>
      </c>
      <c r="AB145" s="24">
        <f t="shared" si="119"/>
        <v>37539.189102728014</v>
      </c>
      <c r="AC145" s="1">
        <v>114</v>
      </c>
      <c r="AD145" s="61">
        <f t="shared" si="102"/>
        <v>48823</v>
      </c>
      <c r="AE145" s="62">
        <f t="shared" si="103"/>
        <v>48852</v>
      </c>
      <c r="AF145" s="59">
        <f t="shared" si="104"/>
        <v>138</v>
      </c>
      <c r="AG145" s="28">
        <f t="shared" si="107"/>
        <v>2.5000000000000001E-2</v>
      </c>
      <c r="AH145" s="23">
        <f>IF(AN144="tak",
ROUNDDOWN(AP144/'ZAMIANA EDO NA EDO'!$AP$29,0),
AH144)</f>
        <v>294</v>
      </c>
      <c r="AI145" s="24">
        <f>IF(AN144="tak",
AH145*'ZAMIANA EDO NA EDO'!$AP$29,
AI144)</f>
        <v>29400</v>
      </c>
      <c r="AJ145" s="24">
        <f t="shared" si="98"/>
        <v>29400</v>
      </c>
      <c r="AK145" s="24">
        <f t="shared" si="129"/>
        <v>42971.973327485277</v>
      </c>
      <c r="AL145" s="25">
        <f t="shared" si="130"/>
        <v>0.04</v>
      </c>
      <c r="AM145" s="24">
        <f t="shared" si="120"/>
        <v>43831.412794034986</v>
      </c>
      <c r="AN145" s="24" t="str">
        <f t="shared" si="121"/>
        <v>nie</v>
      </c>
      <c r="AO145" s="24">
        <f t="shared" si="122"/>
        <v>588</v>
      </c>
      <c r="AP145" s="24">
        <f t="shared" si="87"/>
        <v>40613.16436316834</v>
      </c>
      <c r="AQ145" s="24">
        <f t="shared" si="88"/>
        <v>0</v>
      </c>
      <c r="AR145" s="25">
        <f t="shared" si="100"/>
        <v>0.04</v>
      </c>
      <c r="AS145" s="24">
        <f t="shared" si="123"/>
        <v>84.499091092958992</v>
      </c>
      <c r="AT145" s="24">
        <f t="shared" si="124"/>
        <v>40697.663454261296</v>
      </c>
    </row>
    <row r="146" spans="1:62">
      <c r="A146" s="181"/>
      <c r="B146" s="46">
        <f t="shared" si="109"/>
        <v>115</v>
      </c>
      <c r="C146" s="24">
        <f t="shared" si="110"/>
        <v>37640.905142920426</v>
      </c>
      <c r="D146" s="24">
        <f t="shared" si="108"/>
        <v>38121.339036702055</v>
      </c>
      <c r="E146" s="24"/>
      <c r="F146" s="24">
        <f t="shared" si="111"/>
        <v>34361.115872578404</v>
      </c>
      <c r="G146" s="24">
        <f t="shared" si="112"/>
        <v>36991.346441308975</v>
      </c>
      <c r="I146" s="2"/>
      <c r="K146" s="3"/>
      <c r="L146" s="61">
        <f t="shared" si="101"/>
        <v>48122</v>
      </c>
      <c r="M146" s="62">
        <f t="shared" si="91"/>
        <v>48152</v>
      </c>
      <c r="N146" s="21">
        <f t="shared" si="125"/>
        <v>115</v>
      </c>
      <c r="O146" s="28">
        <f t="shared" si="106"/>
        <v>2.5000000000000001E-2</v>
      </c>
      <c r="P146" s="23">
        <f t="shared" si="126"/>
        <v>252</v>
      </c>
      <c r="Q146" s="24">
        <f t="shared" si="127"/>
        <v>25200</v>
      </c>
      <c r="R146" s="24">
        <f t="shared" si="95"/>
        <v>25200</v>
      </c>
      <c r="S146" s="24">
        <f t="shared" si="128"/>
        <v>40184.114643917907</v>
      </c>
      <c r="T146" s="28">
        <f t="shared" si="113"/>
        <v>3.7500000000000006E-2</v>
      </c>
      <c r="U146" s="24">
        <f t="shared" si="114"/>
        <v>41063.142151753615</v>
      </c>
      <c r="V146" s="24" t="str">
        <f t="shared" si="115"/>
        <v>nie</v>
      </c>
      <c r="W146" s="24">
        <f t="shared" si="116"/>
        <v>504</v>
      </c>
      <c r="X146" s="24">
        <f t="shared" si="117"/>
        <v>37640.905142920426</v>
      </c>
      <c r="Y146" s="24">
        <f t="shared" si="81"/>
        <v>0</v>
      </c>
      <c r="Z146" s="25">
        <f t="shared" si="97"/>
        <v>0.04</v>
      </c>
      <c r="AA146" s="24">
        <f t="shared" si="118"/>
        <v>0</v>
      </c>
      <c r="AB146" s="24">
        <f t="shared" si="119"/>
        <v>37640.905142920426</v>
      </c>
      <c r="AC146" s="1">
        <v>115</v>
      </c>
      <c r="AD146" s="61">
        <f t="shared" si="102"/>
        <v>48853</v>
      </c>
      <c r="AE146" s="62">
        <f t="shared" si="103"/>
        <v>48883</v>
      </c>
      <c r="AF146" s="59">
        <f t="shared" si="104"/>
        <v>139</v>
      </c>
      <c r="AG146" s="28">
        <f t="shared" si="107"/>
        <v>2.5000000000000001E-2</v>
      </c>
      <c r="AH146" s="23">
        <f>IF(AN145="tak",
ROUNDDOWN(AP145/'ZAMIANA EDO NA EDO'!$AP$29,0),
AH145)</f>
        <v>294</v>
      </c>
      <c r="AI146" s="24">
        <f>IF(AN145="tak",
AH146*'ZAMIANA EDO NA EDO'!$AP$29,
AI145)</f>
        <v>29400</v>
      </c>
      <c r="AJ146" s="24">
        <f t="shared" si="98"/>
        <v>29400</v>
      </c>
      <c r="AK146" s="24">
        <f t="shared" si="129"/>
        <v>42971.973327485277</v>
      </c>
      <c r="AL146" s="25">
        <f t="shared" si="130"/>
        <v>0.04</v>
      </c>
      <c r="AM146" s="24">
        <f t="shared" si="120"/>
        <v>43974.652705126602</v>
      </c>
      <c r="AN146" s="24" t="str">
        <f t="shared" si="121"/>
        <v>nie</v>
      </c>
      <c r="AO146" s="24">
        <f t="shared" si="122"/>
        <v>588</v>
      </c>
      <c r="AP146" s="24">
        <f t="shared" si="87"/>
        <v>40729.188691152551</v>
      </c>
      <c r="AQ146" s="24">
        <f t="shared" si="88"/>
        <v>0</v>
      </c>
      <c r="AR146" s="25">
        <f t="shared" si="100"/>
        <v>0.04</v>
      </c>
      <c r="AS146" s="24">
        <f t="shared" si="123"/>
        <v>84.727238638909981</v>
      </c>
      <c r="AT146" s="24">
        <f t="shared" si="124"/>
        <v>40813.915929791459</v>
      </c>
    </row>
    <row r="147" spans="1:62">
      <c r="A147" s="181"/>
      <c r="B147" s="46">
        <f t="shared" si="109"/>
        <v>116</v>
      </c>
      <c r="C147" s="24">
        <f t="shared" si="110"/>
        <v>37742.621183112838</v>
      </c>
      <c r="D147" s="24">
        <f t="shared" si="108"/>
        <v>38228.824478476607</v>
      </c>
      <c r="E147" s="24"/>
      <c r="F147" s="24">
        <f t="shared" si="111"/>
        <v>34453.890885434361</v>
      </c>
      <c r="G147" s="24">
        <f t="shared" si="112"/>
        <v>37067.304031537533</v>
      </c>
      <c r="I147" s="2"/>
      <c r="K147" s="3"/>
      <c r="L147" s="61">
        <f t="shared" si="101"/>
        <v>48153</v>
      </c>
      <c r="M147" s="62">
        <f t="shared" si="91"/>
        <v>48182</v>
      </c>
      <c r="N147" s="21">
        <f t="shared" si="125"/>
        <v>116</v>
      </c>
      <c r="O147" s="28">
        <f t="shared" si="106"/>
        <v>2.5000000000000001E-2</v>
      </c>
      <c r="P147" s="23">
        <f t="shared" si="126"/>
        <v>252</v>
      </c>
      <c r="Q147" s="24">
        <f t="shared" si="127"/>
        <v>25200</v>
      </c>
      <c r="R147" s="24">
        <f t="shared" si="95"/>
        <v>25200</v>
      </c>
      <c r="S147" s="24">
        <f t="shared" si="128"/>
        <v>40184.114643917907</v>
      </c>
      <c r="T147" s="28">
        <f t="shared" si="113"/>
        <v>3.7500000000000006E-2</v>
      </c>
      <c r="U147" s="24">
        <f t="shared" si="114"/>
        <v>41188.717510015849</v>
      </c>
      <c r="V147" s="24" t="str">
        <f t="shared" si="115"/>
        <v>nie</v>
      </c>
      <c r="W147" s="24">
        <f t="shared" si="116"/>
        <v>504</v>
      </c>
      <c r="X147" s="24">
        <f t="shared" si="117"/>
        <v>37742.621183112838</v>
      </c>
      <c r="Y147" s="24">
        <f t="shared" si="81"/>
        <v>0</v>
      </c>
      <c r="Z147" s="25">
        <f t="shared" si="97"/>
        <v>0.04</v>
      </c>
      <c r="AA147" s="24">
        <f t="shared" si="118"/>
        <v>0</v>
      </c>
      <c r="AB147" s="24">
        <f t="shared" si="119"/>
        <v>37742.621183112838</v>
      </c>
      <c r="AC147" s="1">
        <v>116</v>
      </c>
      <c r="AD147" s="61">
        <f t="shared" si="102"/>
        <v>48884</v>
      </c>
      <c r="AE147" s="62">
        <f t="shared" si="103"/>
        <v>48913</v>
      </c>
      <c r="AF147" s="59">
        <f t="shared" si="104"/>
        <v>140</v>
      </c>
      <c r="AG147" s="28">
        <f t="shared" si="107"/>
        <v>2.5000000000000001E-2</v>
      </c>
      <c r="AH147" s="23">
        <f>IF(AN146="tak",
ROUNDDOWN(AP146/'ZAMIANA EDO NA EDO'!$AP$29,0),
AH146)</f>
        <v>294</v>
      </c>
      <c r="AI147" s="24">
        <f>IF(AN146="tak",
AH147*'ZAMIANA EDO NA EDO'!$AP$29,
AI146)</f>
        <v>29400</v>
      </c>
      <c r="AJ147" s="24">
        <f t="shared" si="98"/>
        <v>29400</v>
      </c>
      <c r="AK147" s="24">
        <f t="shared" si="129"/>
        <v>42971.973327485277</v>
      </c>
      <c r="AL147" s="25">
        <f t="shared" si="130"/>
        <v>0.04</v>
      </c>
      <c r="AM147" s="24">
        <f t="shared" si="120"/>
        <v>44117.892616218218</v>
      </c>
      <c r="AN147" s="24" t="str">
        <f t="shared" si="121"/>
        <v>nie</v>
      </c>
      <c r="AO147" s="24">
        <f t="shared" si="122"/>
        <v>588</v>
      </c>
      <c r="AP147" s="24">
        <f t="shared" si="87"/>
        <v>40845.213019136754</v>
      </c>
      <c r="AQ147" s="24">
        <f t="shared" si="88"/>
        <v>0</v>
      </c>
      <c r="AR147" s="25">
        <f t="shared" si="100"/>
        <v>0.04</v>
      </c>
      <c r="AS147" s="24">
        <f t="shared" si="123"/>
        <v>84.956002183235029</v>
      </c>
      <c r="AT147" s="24">
        <f t="shared" si="124"/>
        <v>40930.169021319991</v>
      </c>
    </row>
    <row r="148" spans="1:62">
      <c r="A148" s="181"/>
      <c r="B148" s="46">
        <f t="shared" si="109"/>
        <v>117</v>
      </c>
      <c r="C148" s="24">
        <f t="shared" si="110"/>
        <v>37844.337223305258</v>
      </c>
      <c r="D148" s="24">
        <f t="shared" si="108"/>
        <v>38336.310499208041</v>
      </c>
      <c r="E148" s="24"/>
      <c r="F148" s="24">
        <f t="shared" si="111"/>
        <v>34546.916390825034</v>
      </c>
      <c r="G148" s="24">
        <f t="shared" si="112"/>
        <v>37143.261621766098</v>
      </c>
      <c r="I148" s="2"/>
      <c r="K148" s="3"/>
      <c r="L148" s="61">
        <f t="shared" si="101"/>
        <v>48183</v>
      </c>
      <c r="M148" s="62">
        <f t="shared" si="91"/>
        <v>48213</v>
      </c>
      <c r="N148" s="21">
        <f t="shared" si="125"/>
        <v>117</v>
      </c>
      <c r="O148" s="28">
        <f t="shared" si="106"/>
        <v>2.5000000000000001E-2</v>
      </c>
      <c r="P148" s="23">
        <f t="shared" si="126"/>
        <v>252</v>
      </c>
      <c r="Q148" s="24">
        <f t="shared" si="127"/>
        <v>25200</v>
      </c>
      <c r="R148" s="24">
        <f t="shared" si="95"/>
        <v>25200</v>
      </c>
      <c r="S148" s="24">
        <f t="shared" si="128"/>
        <v>40184.114643917907</v>
      </c>
      <c r="T148" s="28">
        <f t="shared" si="113"/>
        <v>3.7500000000000006E-2</v>
      </c>
      <c r="U148" s="24">
        <f t="shared" si="114"/>
        <v>41314.292868278098</v>
      </c>
      <c r="V148" s="24" t="str">
        <f t="shared" si="115"/>
        <v>nie</v>
      </c>
      <c r="W148" s="24">
        <f t="shared" si="116"/>
        <v>504</v>
      </c>
      <c r="X148" s="24">
        <f t="shared" si="117"/>
        <v>37844.337223305258</v>
      </c>
      <c r="Y148" s="24">
        <f t="shared" si="81"/>
        <v>0</v>
      </c>
      <c r="Z148" s="25">
        <f t="shared" si="97"/>
        <v>0.04</v>
      </c>
      <c r="AA148" s="24">
        <f t="shared" si="118"/>
        <v>0</v>
      </c>
      <c r="AB148" s="24">
        <f t="shared" si="119"/>
        <v>37844.337223305258</v>
      </c>
      <c r="AC148" s="1">
        <v>117</v>
      </c>
      <c r="AD148" s="61">
        <f t="shared" si="102"/>
        <v>48914</v>
      </c>
      <c r="AE148" s="62">
        <f t="shared" si="103"/>
        <v>48944</v>
      </c>
      <c r="AF148" s="59">
        <f t="shared" si="104"/>
        <v>141</v>
      </c>
      <c r="AG148" s="28">
        <f t="shared" si="107"/>
        <v>2.5000000000000001E-2</v>
      </c>
      <c r="AH148" s="23">
        <f>IF(AN147="tak",
ROUNDDOWN(AP147/'ZAMIANA EDO NA EDO'!$AP$29,0),
AH147)</f>
        <v>294</v>
      </c>
      <c r="AI148" s="24">
        <f>IF(AN147="tak",
AH148*'ZAMIANA EDO NA EDO'!$AP$29,
AI147)</f>
        <v>29400</v>
      </c>
      <c r="AJ148" s="24">
        <f t="shared" si="98"/>
        <v>29400</v>
      </c>
      <c r="AK148" s="24">
        <f t="shared" si="129"/>
        <v>42971.973327485277</v>
      </c>
      <c r="AL148" s="25">
        <f t="shared" si="130"/>
        <v>0.04</v>
      </c>
      <c r="AM148" s="24">
        <f t="shared" si="120"/>
        <v>44261.132527309834</v>
      </c>
      <c r="AN148" s="24" t="str">
        <f t="shared" si="121"/>
        <v>nie</v>
      </c>
      <c r="AO148" s="24">
        <f t="shared" si="122"/>
        <v>588</v>
      </c>
      <c r="AP148" s="24">
        <f t="shared" si="87"/>
        <v>40961.237347120965</v>
      </c>
      <c r="AQ148" s="24">
        <f t="shared" si="88"/>
        <v>0</v>
      </c>
      <c r="AR148" s="25">
        <f t="shared" si="100"/>
        <v>0.04</v>
      </c>
      <c r="AS148" s="24">
        <f t="shared" si="123"/>
        <v>85.185383389129754</v>
      </c>
      <c r="AT148" s="24">
        <f t="shared" si="124"/>
        <v>41046.422730510094</v>
      </c>
    </row>
    <row r="149" spans="1:62">
      <c r="A149" s="181"/>
      <c r="B149" s="46">
        <f t="shared" si="109"/>
        <v>118</v>
      </c>
      <c r="C149" s="24">
        <f t="shared" si="110"/>
        <v>37946.053263497677</v>
      </c>
      <c r="D149" s="24">
        <f t="shared" si="108"/>
        <v>38443.79710045956</v>
      </c>
      <c r="E149" s="24"/>
      <c r="F149" s="24">
        <f t="shared" si="111"/>
        <v>34640.193065080261</v>
      </c>
      <c r="G149" s="24">
        <f t="shared" si="112"/>
        <v>37219.219211994649</v>
      </c>
      <c r="I149" s="2"/>
      <c r="K149" s="3"/>
      <c r="L149" s="61">
        <f t="shared" si="101"/>
        <v>48214</v>
      </c>
      <c r="M149" s="62">
        <f t="shared" si="91"/>
        <v>48244</v>
      </c>
      <c r="N149" s="21">
        <f t="shared" si="125"/>
        <v>118</v>
      </c>
      <c r="O149" s="28">
        <f t="shared" si="106"/>
        <v>2.5000000000000001E-2</v>
      </c>
      <c r="P149" s="23">
        <f t="shared" si="126"/>
        <v>252</v>
      </c>
      <c r="Q149" s="24">
        <f t="shared" si="127"/>
        <v>25200</v>
      </c>
      <c r="R149" s="24">
        <f t="shared" si="95"/>
        <v>25200</v>
      </c>
      <c r="S149" s="24">
        <f t="shared" si="128"/>
        <v>40184.114643917907</v>
      </c>
      <c r="T149" s="28">
        <f t="shared" si="113"/>
        <v>3.7500000000000006E-2</v>
      </c>
      <c r="U149" s="24">
        <f t="shared" si="114"/>
        <v>41439.86822654034</v>
      </c>
      <c r="V149" s="24" t="str">
        <f t="shared" si="115"/>
        <v>nie</v>
      </c>
      <c r="W149" s="24">
        <f t="shared" si="116"/>
        <v>504</v>
      </c>
      <c r="X149" s="24">
        <f t="shared" si="117"/>
        <v>37946.053263497677</v>
      </c>
      <c r="Y149" s="24">
        <f t="shared" si="81"/>
        <v>0</v>
      </c>
      <c r="Z149" s="25">
        <f t="shared" si="97"/>
        <v>0.04</v>
      </c>
      <c r="AA149" s="24">
        <f t="shared" si="118"/>
        <v>0</v>
      </c>
      <c r="AB149" s="24">
        <f t="shared" si="119"/>
        <v>37946.053263497677</v>
      </c>
      <c r="AC149" s="1">
        <v>118</v>
      </c>
      <c r="AD149" s="61">
        <f t="shared" si="102"/>
        <v>48945</v>
      </c>
      <c r="AE149" s="62">
        <f t="shared" si="103"/>
        <v>48975</v>
      </c>
      <c r="AF149" s="59">
        <f t="shared" si="104"/>
        <v>142</v>
      </c>
      <c r="AG149" s="28">
        <f t="shared" si="107"/>
        <v>2.5000000000000001E-2</v>
      </c>
      <c r="AH149" s="23">
        <f>IF(AN148="tak",
ROUNDDOWN(AP148/'ZAMIANA EDO NA EDO'!$AP$29,0),
AH148)</f>
        <v>294</v>
      </c>
      <c r="AI149" s="24">
        <f>IF(AN148="tak",
AH149*'ZAMIANA EDO NA EDO'!$AP$29,
AI148)</f>
        <v>29400</v>
      </c>
      <c r="AJ149" s="24">
        <f t="shared" si="98"/>
        <v>29400</v>
      </c>
      <c r="AK149" s="24">
        <f t="shared" si="129"/>
        <v>42971.973327485277</v>
      </c>
      <c r="AL149" s="25">
        <f t="shared" si="130"/>
        <v>0.04</v>
      </c>
      <c r="AM149" s="24">
        <f t="shared" si="120"/>
        <v>44404.372438401457</v>
      </c>
      <c r="AN149" s="24" t="str">
        <f t="shared" si="121"/>
        <v>nie</v>
      </c>
      <c r="AO149" s="24">
        <f t="shared" si="122"/>
        <v>588</v>
      </c>
      <c r="AP149" s="24">
        <f t="shared" si="87"/>
        <v>41077.261675105183</v>
      </c>
      <c r="AQ149" s="24">
        <f t="shared" si="88"/>
        <v>0</v>
      </c>
      <c r="AR149" s="25">
        <f t="shared" si="100"/>
        <v>0.04</v>
      </c>
      <c r="AS149" s="24">
        <f t="shared" si="123"/>
        <v>85.415383924280391</v>
      </c>
      <c r="AT149" s="24">
        <f t="shared" si="124"/>
        <v>41162.677059029462</v>
      </c>
    </row>
    <row r="150" spans="1:62" s="41" customFormat="1" ht="14.25" customHeight="1">
      <c r="A150" s="181"/>
      <c r="B150" s="51">
        <f t="shared" si="109"/>
        <v>119</v>
      </c>
      <c r="C150" s="52">
        <f t="shared" si="110"/>
        <v>38047.769303690096</v>
      </c>
      <c r="D150" s="24">
        <f t="shared" si="108"/>
        <v>38551.28428379853</v>
      </c>
      <c r="E150" s="24"/>
      <c r="F150" s="52">
        <f t="shared" si="111"/>
        <v>34733.721586355976</v>
      </c>
      <c r="G150" s="24">
        <f t="shared" si="112"/>
        <v>37295.176802223214</v>
      </c>
      <c r="I150" s="2"/>
      <c r="J150" s="1"/>
      <c r="K150" s="3"/>
      <c r="L150" s="61">
        <f t="shared" si="101"/>
        <v>48245</v>
      </c>
      <c r="M150" s="62">
        <f t="shared" si="91"/>
        <v>48273</v>
      </c>
      <c r="N150" s="21">
        <f t="shared" si="125"/>
        <v>119</v>
      </c>
      <c r="O150" s="28">
        <f t="shared" si="106"/>
        <v>2.5000000000000001E-2</v>
      </c>
      <c r="P150" s="23">
        <f t="shared" si="126"/>
        <v>252</v>
      </c>
      <c r="Q150" s="24">
        <f t="shared" si="127"/>
        <v>25200</v>
      </c>
      <c r="R150" s="24">
        <f t="shared" si="95"/>
        <v>25200</v>
      </c>
      <c r="S150" s="24">
        <f t="shared" si="128"/>
        <v>40184.114643917907</v>
      </c>
      <c r="T150" s="28">
        <f t="shared" si="113"/>
        <v>3.7500000000000006E-2</v>
      </c>
      <c r="U150" s="24">
        <f t="shared" si="114"/>
        <v>41565.44358480259</v>
      </c>
      <c r="V150" s="24" t="str">
        <f t="shared" si="115"/>
        <v>nie</v>
      </c>
      <c r="W150" s="24">
        <f t="shared" si="116"/>
        <v>504</v>
      </c>
      <c r="X150" s="24">
        <f t="shared" si="117"/>
        <v>38047.769303690096</v>
      </c>
      <c r="Y150" s="24">
        <f t="shared" si="81"/>
        <v>0</v>
      </c>
      <c r="Z150" s="25">
        <f t="shared" si="97"/>
        <v>0.04</v>
      </c>
      <c r="AA150" s="24">
        <f t="shared" si="118"/>
        <v>0</v>
      </c>
      <c r="AB150" s="24">
        <f t="shared" si="119"/>
        <v>38047.769303690096</v>
      </c>
      <c r="AC150" s="1">
        <v>119</v>
      </c>
      <c r="AD150" s="61">
        <f t="shared" si="102"/>
        <v>48976</v>
      </c>
      <c r="AE150" s="62">
        <f t="shared" si="103"/>
        <v>49003</v>
      </c>
      <c r="AF150" s="59">
        <f t="shared" si="104"/>
        <v>143</v>
      </c>
      <c r="AG150" s="28">
        <f t="shared" si="107"/>
        <v>2.5000000000000001E-2</v>
      </c>
      <c r="AH150" s="23">
        <f>IF(AN149="tak",
ROUNDDOWN(AP149/'ZAMIANA EDO NA EDO'!$AP$29,0),
AH149)</f>
        <v>294</v>
      </c>
      <c r="AI150" s="24">
        <f>IF(AN149="tak",
AH150*'ZAMIANA EDO NA EDO'!$AP$29,
AI149)</f>
        <v>29400</v>
      </c>
      <c r="AJ150" s="24">
        <f t="shared" si="98"/>
        <v>29400</v>
      </c>
      <c r="AK150" s="24">
        <f t="shared" si="129"/>
        <v>42971.973327485277</v>
      </c>
      <c r="AL150" s="25">
        <f t="shared" si="130"/>
        <v>0.04</v>
      </c>
      <c r="AM150" s="24">
        <f t="shared" si="120"/>
        <v>44547.612349493065</v>
      </c>
      <c r="AN150" s="24" t="str">
        <f t="shared" si="121"/>
        <v>nie</v>
      </c>
      <c r="AO150" s="24">
        <f t="shared" si="122"/>
        <v>588</v>
      </c>
      <c r="AP150" s="24">
        <f t="shared" si="87"/>
        <v>41193.286003089386</v>
      </c>
      <c r="AQ150" s="24">
        <f t="shared" si="88"/>
        <v>0</v>
      </c>
      <c r="AR150" s="25">
        <f t="shared" si="100"/>
        <v>0.04</v>
      </c>
      <c r="AS150" s="24">
        <f t="shared" si="123"/>
        <v>85.646005460875941</v>
      </c>
      <c r="AT150" s="24">
        <f t="shared" si="124"/>
        <v>41278.932008550262</v>
      </c>
      <c r="BJ150" s="1"/>
    </row>
    <row r="151" spans="1:62">
      <c r="A151" s="181"/>
      <c r="B151" s="46">
        <f t="shared" si="109"/>
        <v>120</v>
      </c>
      <c r="C151" s="24">
        <f t="shared" si="110"/>
        <v>38557.725343882514</v>
      </c>
      <c r="D151" s="24">
        <f t="shared" si="108"/>
        <v>38658.772050796615</v>
      </c>
      <c r="E151" s="24"/>
      <c r="F151" s="24">
        <f t="shared" si="111"/>
        <v>34827.502634639131</v>
      </c>
      <c r="G151" s="52">
        <f t="shared" si="112"/>
        <v>37371.134392451771</v>
      </c>
      <c r="I151" s="53"/>
      <c r="L151" s="61">
        <f t="shared" si="101"/>
        <v>48274</v>
      </c>
      <c r="M151" s="62">
        <f t="shared" si="91"/>
        <v>48304</v>
      </c>
      <c r="N151" s="54">
        <f t="shared" si="125"/>
        <v>120</v>
      </c>
      <c r="O151" s="28">
        <f t="shared" si="106"/>
        <v>2.5000000000000001E-2</v>
      </c>
      <c r="P151" s="55">
        <f t="shared" si="126"/>
        <v>252</v>
      </c>
      <c r="Q151" s="52">
        <f t="shared" si="127"/>
        <v>25200</v>
      </c>
      <c r="R151" s="52">
        <f t="shared" si="95"/>
        <v>25200</v>
      </c>
      <c r="S151" s="52">
        <f t="shared" si="128"/>
        <v>40184.114643917907</v>
      </c>
      <c r="T151" s="56">
        <f t="shared" si="113"/>
        <v>3.7500000000000006E-2</v>
      </c>
      <c r="U151" s="52">
        <f t="shared" si="114"/>
        <v>41691.018943064832</v>
      </c>
      <c r="V151" s="52" t="str">
        <f t="shared" si="115"/>
        <v>tak</v>
      </c>
      <c r="W151" s="52">
        <f t="shared" si="116"/>
        <v>0</v>
      </c>
      <c r="X151" s="52">
        <f t="shared" si="117"/>
        <v>38557.725343882514</v>
      </c>
      <c r="Y151" s="52">
        <f>IF(AND(V151="tak",Q152&lt;&gt;""),
 X151-Q152,
0)</f>
        <v>96.225343882513698</v>
      </c>
      <c r="Z151" s="56">
        <f t="shared" si="97"/>
        <v>0.04</v>
      </c>
      <c r="AA151" s="24">
        <f t="shared" si="118"/>
        <v>96.225343882513698</v>
      </c>
      <c r="AB151" s="52">
        <f t="shared" si="119"/>
        <v>38557.725343882514</v>
      </c>
      <c r="AC151" s="1">
        <v>120</v>
      </c>
      <c r="AD151" s="61">
        <f t="shared" si="102"/>
        <v>49004</v>
      </c>
      <c r="AE151" s="62">
        <f t="shared" si="103"/>
        <v>49034</v>
      </c>
      <c r="AF151" s="59">
        <f t="shared" si="104"/>
        <v>144</v>
      </c>
      <c r="AG151" s="28">
        <f t="shared" si="107"/>
        <v>2.5000000000000001E-2</v>
      </c>
      <c r="AH151" s="23">
        <f>IF(AN150="tak",
ROUNDDOWN(AP150/'ZAMIANA EDO NA EDO'!$AP$29,0),
AH150)</f>
        <v>294</v>
      </c>
      <c r="AI151" s="24">
        <f>IF(AN150="tak",
AH151*'ZAMIANA EDO NA EDO'!$AP$29,
AI150)</f>
        <v>29400</v>
      </c>
      <c r="AJ151" s="52">
        <f t="shared" si="98"/>
        <v>29400</v>
      </c>
      <c r="AK151" s="52">
        <f t="shared" si="129"/>
        <v>42971.973327485277</v>
      </c>
      <c r="AL151" s="25">
        <f t="shared" si="130"/>
        <v>0.04</v>
      </c>
      <c r="AM151" s="52">
        <f t="shared" si="120"/>
        <v>44690.852260584688</v>
      </c>
      <c r="AN151" s="24" t="str">
        <f t="shared" si="121"/>
        <v>tak</v>
      </c>
      <c r="AO151" s="52">
        <f t="shared" si="122"/>
        <v>0</v>
      </c>
      <c r="AP151" s="52">
        <f t="shared" si="87"/>
        <v>41785.590331073596</v>
      </c>
      <c r="AQ151" s="52">
        <f>IF(AND(AN151="tak",AI152&lt;&gt;""),
 AP151-AI152,
0)</f>
        <v>27.390331073591369</v>
      </c>
      <c r="AR151" s="56">
        <f t="shared" si="100"/>
        <v>0.04</v>
      </c>
      <c r="AS151" s="24">
        <f t="shared" si="123"/>
        <v>113.26758074921167</v>
      </c>
      <c r="AT151" s="52">
        <f t="shared" si="124"/>
        <v>41871.467580749217</v>
      </c>
      <c r="BJ151" s="41"/>
    </row>
    <row r="152" spans="1:62">
      <c r="A152" s="181"/>
      <c r="B152" s="46">
        <f t="shared" si="109"/>
        <v>121</v>
      </c>
      <c r="C152" s="24">
        <f t="shared" si="110"/>
        <v>38596.485152310997</v>
      </c>
      <c r="D152" s="24">
        <f t="shared" si="108"/>
        <v>38770.551243561662</v>
      </c>
      <c r="E152" s="24"/>
      <c r="F152" s="24">
        <f t="shared" si="111"/>
        <v>34921.536891752658</v>
      </c>
      <c r="G152" s="24">
        <f t="shared" si="112"/>
        <v>37448.990922436053</v>
      </c>
      <c r="I152" s="2"/>
      <c r="K152" s="3"/>
      <c r="L152" s="61">
        <f t="shared" si="101"/>
        <v>48305</v>
      </c>
      <c r="M152" s="62">
        <f t="shared" si="91"/>
        <v>48334</v>
      </c>
      <c r="N152" s="21">
        <f t="shared" si="125"/>
        <v>121</v>
      </c>
      <c r="O152" s="28">
        <f t="shared" si="106"/>
        <v>2.5000000000000001E-2</v>
      </c>
      <c r="P152" s="23">
        <f t="shared" si="126"/>
        <v>385</v>
      </c>
      <c r="Q152" s="24">
        <f t="shared" si="127"/>
        <v>38461.5</v>
      </c>
      <c r="R152" s="24">
        <f t="shared" si="95"/>
        <v>38500</v>
      </c>
      <c r="S152" s="24">
        <f t="shared" si="128"/>
        <v>38500</v>
      </c>
      <c r="T152" s="105">
        <f>$V$6</f>
        <v>0.03</v>
      </c>
      <c r="U152" s="24">
        <f t="shared" si="114"/>
        <v>38596.25</v>
      </c>
      <c r="V152" s="24" t="str">
        <f t="shared" si="115"/>
        <v>nie</v>
      </c>
      <c r="W152" s="24">
        <f t="shared" si="116"/>
        <v>96.25</v>
      </c>
      <c r="X152" s="24">
        <f t="shared" si="117"/>
        <v>38500</v>
      </c>
      <c r="Y152" s="24">
        <f t="shared" ref="Y152:Y212" si="131">IF(AND(V152="tak",Q153&lt;&gt;""),
 X152-Q153,
0)</f>
        <v>0</v>
      </c>
      <c r="Z152" s="25">
        <f t="shared" si="97"/>
        <v>0.04</v>
      </c>
      <c r="AA152" s="24">
        <f t="shared" si="118"/>
        <v>96.485152310996483</v>
      </c>
      <c r="AB152" s="24">
        <f t="shared" si="119"/>
        <v>38596.485152310997</v>
      </c>
      <c r="AC152" s="1">
        <v>121</v>
      </c>
      <c r="AD152" s="61">
        <f t="shared" si="102"/>
        <v>49035</v>
      </c>
      <c r="AE152" s="62">
        <f t="shared" si="103"/>
        <v>49064</v>
      </c>
      <c r="AF152" s="59">
        <f t="shared" si="104"/>
        <v>145</v>
      </c>
      <c r="AG152" s="28">
        <f t="shared" si="107"/>
        <v>2.5000000000000001E-2</v>
      </c>
      <c r="AH152" s="23">
        <f>IF(AN151="tak",
ROUNDDOWN(AP151/'ZAMIANA EDO NA EDO'!$AP$29,0),
AH151)</f>
        <v>418</v>
      </c>
      <c r="AI152" s="24">
        <f>IF(AN151="tak",
AH152*'ZAMIANA EDO NA EDO'!$AP$29,
AI151)</f>
        <v>41758.200000000004</v>
      </c>
      <c r="AJ152" s="24">
        <f t="shared" si="98"/>
        <v>41800</v>
      </c>
      <c r="AK152" s="24">
        <f t="shared" si="129"/>
        <v>41800</v>
      </c>
      <c r="AL152" s="25">
        <f t="shared" si="130"/>
        <v>6.8000000000000005E-2</v>
      </c>
      <c r="AM152" s="24">
        <f t="shared" si="120"/>
        <v>42036.866666666669</v>
      </c>
      <c r="AN152" s="24" t="str">
        <f t="shared" si="121"/>
        <v>nie</v>
      </c>
      <c r="AO152" s="24">
        <f t="shared" si="122"/>
        <v>236.86666666666861</v>
      </c>
      <c r="AP152" s="24">
        <f t="shared" si="87"/>
        <v>41800</v>
      </c>
      <c r="AQ152" s="24">
        <f t="shared" ref="AQ152:AQ212" si="132">IF(AND(AN152="tak",AI153&lt;&gt;""),
 AP152-AI153,
0)</f>
        <v>0</v>
      </c>
      <c r="AR152" s="25">
        <f t="shared" si="100"/>
        <v>0.04</v>
      </c>
      <c r="AS152" s="24">
        <f t="shared" si="123"/>
        <v>113.57340321723454</v>
      </c>
      <c r="AT152" s="24">
        <f t="shared" si="124"/>
        <v>41913.573403217233</v>
      </c>
    </row>
    <row r="153" spans="1:62">
      <c r="A153" s="181"/>
      <c r="B153" s="46">
        <f t="shared" si="109"/>
        <v>122</v>
      </c>
      <c r="C153" s="24">
        <f t="shared" si="110"/>
        <v>38596.745662222238</v>
      </c>
      <c r="D153" s="24">
        <f t="shared" si="108"/>
        <v>38882.331023141815</v>
      </c>
      <c r="E153" s="24"/>
      <c r="F153" s="24">
        <f t="shared" si="111"/>
        <v>35015.825041360389</v>
      </c>
      <c r="G153" s="24">
        <f t="shared" si="112"/>
        <v>37526.847452420319</v>
      </c>
      <c r="I153" s="2"/>
      <c r="K153" s="3"/>
      <c r="L153" s="61">
        <f t="shared" si="101"/>
        <v>48335</v>
      </c>
      <c r="M153" s="62">
        <f t="shared" si="91"/>
        <v>48365</v>
      </c>
      <c r="N153" s="21">
        <f t="shared" si="125"/>
        <v>122</v>
      </c>
      <c r="O153" s="28">
        <f t="shared" si="106"/>
        <v>2.5000000000000001E-2</v>
      </c>
      <c r="P153" s="23">
        <f t="shared" si="126"/>
        <v>385</v>
      </c>
      <c r="Q153" s="24">
        <f t="shared" si="127"/>
        <v>38461.5</v>
      </c>
      <c r="R153" s="24">
        <f t="shared" si="95"/>
        <v>38500</v>
      </c>
      <c r="S153" s="24">
        <f t="shared" si="128"/>
        <v>38500</v>
      </c>
      <c r="T153" s="105">
        <f t="shared" ref="T153:T163" si="133">$V$6</f>
        <v>0.03</v>
      </c>
      <c r="U153" s="24">
        <f t="shared" si="114"/>
        <v>38692.499999999993</v>
      </c>
      <c r="V153" s="24" t="str">
        <f t="shared" si="115"/>
        <v>nie</v>
      </c>
      <c r="W153" s="24">
        <f t="shared" si="116"/>
        <v>192.49999999999272</v>
      </c>
      <c r="X153" s="24">
        <f t="shared" si="117"/>
        <v>38500</v>
      </c>
      <c r="Y153" s="24">
        <f t="shared" si="131"/>
        <v>0</v>
      </c>
      <c r="Z153" s="25">
        <f t="shared" si="97"/>
        <v>0.04</v>
      </c>
      <c r="AA153" s="24">
        <f t="shared" si="118"/>
        <v>96.745662222236163</v>
      </c>
      <c r="AB153" s="24">
        <f t="shared" si="119"/>
        <v>38596.745662222238</v>
      </c>
      <c r="AC153" s="1">
        <v>122</v>
      </c>
      <c r="AD153" s="61">
        <f t="shared" si="102"/>
        <v>49065</v>
      </c>
      <c r="AE153" s="62">
        <f t="shared" si="103"/>
        <v>49095</v>
      </c>
      <c r="AF153" s="59">
        <f t="shared" si="104"/>
        <v>146</v>
      </c>
      <c r="AG153" s="28">
        <f t="shared" si="107"/>
        <v>2.5000000000000001E-2</v>
      </c>
      <c r="AH153" s="23">
        <f>IF(AN152="tak",
ROUNDDOWN(AP152/'ZAMIANA EDO NA EDO'!$AP$29,0),
AH152)</f>
        <v>418</v>
      </c>
      <c r="AI153" s="24">
        <f>IF(AN152="tak",
AH153*'ZAMIANA EDO NA EDO'!$AP$29,
AI152)</f>
        <v>41758.200000000004</v>
      </c>
      <c r="AJ153" s="24">
        <f t="shared" si="98"/>
        <v>41800</v>
      </c>
      <c r="AK153" s="24">
        <f t="shared" si="129"/>
        <v>41800</v>
      </c>
      <c r="AL153" s="25">
        <f t="shared" si="130"/>
        <v>6.8000000000000005E-2</v>
      </c>
      <c r="AM153" s="24">
        <f t="shared" si="120"/>
        <v>42273.733333333337</v>
      </c>
      <c r="AN153" s="24" t="str">
        <f t="shared" si="121"/>
        <v>nie</v>
      </c>
      <c r="AO153" s="24">
        <f t="shared" si="122"/>
        <v>473.73333333333721</v>
      </c>
      <c r="AP153" s="24">
        <f t="shared" si="87"/>
        <v>41800</v>
      </c>
      <c r="AQ153" s="24">
        <f t="shared" si="132"/>
        <v>0</v>
      </c>
      <c r="AR153" s="25">
        <f t="shared" si="100"/>
        <v>0.04</v>
      </c>
      <c r="AS153" s="24">
        <f t="shared" si="123"/>
        <v>113.88005140592107</v>
      </c>
      <c r="AT153" s="24">
        <f t="shared" si="124"/>
        <v>41913.880051405918</v>
      </c>
    </row>
    <row r="154" spans="1:62">
      <c r="A154" s="181"/>
      <c r="B154" s="46">
        <f t="shared" si="109"/>
        <v>123</v>
      </c>
      <c r="C154" s="24">
        <f t="shared" si="110"/>
        <v>38597.006875510233</v>
      </c>
      <c r="D154" s="24">
        <f t="shared" si="108"/>
        <v>38994.111391121492</v>
      </c>
      <c r="E154" s="24"/>
      <c r="F154" s="24">
        <f t="shared" si="111"/>
        <v>35110.367768972057</v>
      </c>
      <c r="G154" s="24">
        <f t="shared" si="112"/>
        <v>37604.703982404601</v>
      </c>
      <c r="I154" s="2"/>
      <c r="K154" s="3"/>
      <c r="L154" s="61">
        <f t="shared" si="101"/>
        <v>48366</v>
      </c>
      <c r="M154" s="62">
        <f t="shared" si="91"/>
        <v>48395</v>
      </c>
      <c r="N154" s="21">
        <f t="shared" si="125"/>
        <v>123</v>
      </c>
      <c r="O154" s="28">
        <f t="shared" si="106"/>
        <v>2.5000000000000001E-2</v>
      </c>
      <c r="P154" s="23">
        <f t="shared" si="126"/>
        <v>385</v>
      </c>
      <c r="Q154" s="24">
        <f t="shared" si="127"/>
        <v>38461.5</v>
      </c>
      <c r="R154" s="24">
        <f t="shared" si="95"/>
        <v>38500</v>
      </c>
      <c r="S154" s="24">
        <f t="shared" si="128"/>
        <v>38500</v>
      </c>
      <c r="T154" s="105">
        <f t="shared" si="133"/>
        <v>0.03</v>
      </c>
      <c r="U154" s="24">
        <f t="shared" si="114"/>
        <v>38788.75</v>
      </c>
      <c r="V154" s="24" t="str">
        <f t="shared" si="115"/>
        <v>nie</v>
      </c>
      <c r="W154" s="24">
        <f t="shared" si="116"/>
        <v>288.75</v>
      </c>
      <c r="X154" s="24">
        <f t="shared" si="117"/>
        <v>38500</v>
      </c>
      <c r="Y154" s="24">
        <f t="shared" si="131"/>
        <v>0</v>
      </c>
      <c r="Z154" s="25">
        <f t="shared" si="97"/>
        <v>0.04</v>
      </c>
      <c r="AA154" s="24">
        <f t="shared" si="118"/>
        <v>97.006875510236199</v>
      </c>
      <c r="AB154" s="24">
        <f t="shared" si="119"/>
        <v>38597.006875510233</v>
      </c>
      <c r="AC154" s="1">
        <v>123</v>
      </c>
      <c r="AD154" s="61">
        <f t="shared" si="102"/>
        <v>49096</v>
      </c>
      <c r="AE154" s="62">
        <f t="shared" si="103"/>
        <v>49125</v>
      </c>
      <c r="AF154" s="59">
        <f t="shared" si="104"/>
        <v>147</v>
      </c>
      <c r="AG154" s="28">
        <f t="shared" si="107"/>
        <v>2.5000000000000001E-2</v>
      </c>
      <c r="AH154" s="23">
        <f>IF(AN153="tak",
ROUNDDOWN(AP153/'ZAMIANA EDO NA EDO'!$AP$29,0),
AH153)</f>
        <v>418</v>
      </c>
      <c r="AI154" s="24">
        <f>IF(AN153="tak",
AH154*'ZAMIANA EDO NA EDO'!$AP$29,
AI153)</f>
        <v>41758.200000000004</v>
      </c>
      <c r="AJ154" s="24">
        <f t="shared" si="98"/>
        <v>41800</v>
      </c>
      <c r="AK154" s="24">
        <f t="shared" si="129"/>
        <v>41800</v>
      </c>
      <c r="AL154" s="25">
        <f t="shared" si="130"/>
        <v>6.8000000000000005E-2</v>
      </c>
      <c r="AM154" s="24">
        <f t="shared" si="120"/>
        <v>42510.6</v>
      </c>
      <c r="AN154" s="24" t="str">
        <f t="shared" si="121"/>
        <v>nie</v>
      </c>
      <c r="AO154" s="24">
        <f t="shared" si="122"/>
        <v>710.59999999999854</v>
      </c>
      <c r="AP154" s="24">
        <f t="shared" si="87"/>
        <v>41800</v>
      </c>
      <c r="AQ154" s="24">
        <f t="shared" si="132"/>
        <v>0</v>
      </c>
      <c r="AR154" s="25">
        <f t="shared" si="100"/>
        <v>0.04</v>
      </c>
      <c r="AS154" s="24">
        <f t="shared" si="123"/>
        <v>114.18752754471704</v>
      </c>
      <c r="AT154" s="24">
        <f t="shared" si="124"/>
        <v>41914.187527544716</v>
      </c>
    </row>
    <row r="155" spans="1:62">
      <c r="A155" s="181"/>
      <c r="B155" s="46">
        <f t="shared" si="109"/>
        <v>124</v>
      </c>
      <c r="C155" s="24">
        <f t="shared" si="110"/>
        <v>38597.268794074116</v>
      </c>
      <c r="D155" s="24">
        <f t="shared" si="108"/>
        <v>39105.892349089372</v>
      </c>
      <c r="E155" s="24"/>
      <c r="F155" s="24">
        <f t="shared" si="111"/>
        <v>35205.165761948279</v>
      </c>
      <c r="G155" s="24">
        <f t="shared" si="112"/>
        <v>37682.560512388867</v>
      </c>
      <c r="I155" s="2"/>
      <c r="K155" s="3"/>
      <c r="L155" s="61">
        <f t="shared" si="101"/>
        <v>48396</v>
      </c>
      <c r="M155" s="62">
        <f t="shared" si="91"/>
        <v>48426</v>
      </c>
      <c r="N155" s="21">
        <f t="shared" si="125"/>
        <v>124</v>
      </c>
      <c r="O155" s="28">
        <f t="shared" si="106"/>
        <v>2.5000000000000001E-2</v>
      </c>
      <c r="P155" s="23">
        <f t="shared" si="126"/>
        <v>385</v>
      </c>
      <c r="Q155" s="24">
        <f t="shared" si="127"/>
        <v>38461.5</v>
      </c>
      <c r="R155" s="24">
        <f t="shared" si="95"/>
        <v>38500</v>
      </c>
      <c r="S155" s="24">
        <f t="shared" si="128"/>
        <v>38500</v>
      </c>
      <c r="T155" s="105">
        <f t="shared" si="133"/>
        <v>0.03</v>
      </c>
      <c r="U155" s="24">
        <f t="shared" si="114"/>
        <v>38885</v>
      </c>
      <c r="V155" s="24" t="str">
        <f t="shared" si="115"/>
        <v>nie</v>
      </c>
      <c r="W155" s="24">
        <f t="shared" si="116"/>
        <v>385</v>
      </c>
      <c r="X155" s="24">
        <f t="shared" si="117"/>
        <v>38500</v>
      </c>
      <c r="Y155" s="24">
        <f t="shared" si="131"/>
        <v>0</v>
      </c>
      <c r="Z155" s="25">
        <f t="shared" si="97"/>
        <v>0.04</v>
      </c>
      <c r="AA155" s="24">
        <f t="shared" si="118"/>
        <v>97.268794074113828</v>
      </c>
      <c r="AB155" s="24">
        <f t="shared" si="119"/>
        <v>38597.268794074116</v>
      </c>
      <c r="AC155" s="1">
        <v>124</v>
      </c>
      <c r="AD155" s="61">
        <f t="shared" si="102"/>
        <v>49126</v>
      </c>
      <c r="AE155" s="62">
        <f t="shared" si="103"/>
        <v>49156</v>
      </c>
      <c r="AF155" s="59">
        <f t="shared" si="104"/>
        <v>148</v>
      </c>
      <c r="AG155" s="28">
        <f t="shared" si="107"/>
        <v>2.5000000000000001E-2</v>
      </c>
      <c r="AH155" s="23">
        <f>IF(AN154="tak",
ROUNDDOWN(AP154/'ZAMIANA EDO NA EDO'!$AP$29,0),
AH154)</f>
        <v>418</v>
      </c>
      <c r="AI155" s="24">
        <f>IF(AN154="tak",
AH155*'ZAMIANA EDO NA EDO'!$AP$29,
AI154)</f>
        <v>41758.200000000004</v>
      </c>
      <c r="AJ155" s="24">
        <f t="shared" si="98"/>
        <v>41800</v>
      </c>
      <c r="AK155" s="24">
        <f t="shared" si="129"/>
        <v>41800</v>
      </c>
      <c r="AL155" s="25">
        <f t="shared" si="130"/>
        <v>6.8000000000000005E-2</v>
      </c>
      <c r="AM155" s="24">
        <f t="shared" si="120"/>
        <v>42747.466666666667</v>
      </c>
      <c r="AN155" s="24" t="str">
        <f t="shared" si="121"/>
        <v>nie</v>
      </c>
      <c r="AO155" s="24">
        <f t="shared" si="122"/>
        <v>836</v>
      </c>
      <c r="AP155" s="24">
        <f t="shared" si="87"/>
        <v>41890.288</v>
      </c>
      <c r="AQ155" s="24">
        <f t="shared" si="132"/>
        <v>0</v>
      </c>
      <c r="AR155" s="25">
        <f t="shared" si="100"/>
        <v>0.04</v>
      </c>
      <c r="AS155" s="24">
        <f t="shared" si="123"/>
        <v>114.49583386908778</v>
      </c>
      <c r="AT155" s="24">
        <f t="shared" si="124"/>
        <v>42004.783833869085</v>
      </c>
    </row>
    <row r="156" spans="1:62">
      <c r="A156" s="181"/>
      <c r="B156" s="46">
        <f t="shared" si="109"/>
        <v>125</v>
      </c>
      <c r="C156" s="24">
        <f t="shared" si="110"/>
        <v>38597.531419818115</v>
      </c>
      <c r="D156" s="24">
        <f t="shared" si="108"/>
        <v>39217.673898638423</v>
      </c>
      <c r="E156" s="24"/>
      <c r="F156" s="24">
        <f t="shared" si="111"/>
        <v>35300.219709505538</v>
      </c>
      <c r="G156" s="24">
        <f t="shared" si="112"/>
        <v>37760.417042373148</v>
      </c>
      <c r="I156" s="2"/>
      <c r="K156" s="3"/>
      <c r="L156" s="61">
        <f t="shared" si="101"/>
        <v>48427</v>
      </c>
      <c r="M156" s="62">
        <f t="shared" si="91"/>
        <v>48457</v>
      </c>
      <c r="N156" s="21">
        <f t="shared" si="125"/>
        <v>125</v>
      </c>
      <c r="O156" s="28">
        <f t="shared" si="106"/>
        <v>2.5000000000000001E-2</v>
      </c>
      <c r="P156" s="23">
        <f t="shared" si="126"/>
        <v>385</v>
      </c>
      <c r="Q156" s="24">
        <f t="shared" si="127"/>
        <v>38461.5</v>
      </c>
      <c r="R156" s="24">
        <f t="shared" si="95"/>
        <v>38500</v>
      </c>
      <c r="S156" s="24">
        <f t="shared" si="128"/>
        <v>38500</v>
      </c>
      <c r="T156" s="105">
        <f t="shared" si="133"/>
        <v>0.03</v>
      </c>
      <c r="U156" s="24">
        <f t="shared" si="114"/>
        <v>38981.25</v>
      </c>
      <c r="V156" s="24" t="str">
        <f t="shared" si="115"/>
        <v>nie</v>
      </c>
      <c r="W156" s="24">
        <f t="shared" si="116"/>
        <v>481.25</v>
      </c>
      <c r="X156" s="24">
        <f t="shared" si="117"/>
        <v>38500</v>
      </c>
      <c r="Y156" s="24">
        <f t="shared" si="131"/>
        <v>0</v>
      </c>
      <c r="Z156" s="25">
        <f t="shared" si="97"/>
        <v>0.04</v>
      </c>
      <c r="AA156" s="24">
        <f t="shared" si="118"/>
        <v>97.531419818113932</v>
      </c>
      <c r="AB156" s="24">
        <f t="shared" si="119"/>
        <v>38597.531419818115</v>
      </c>
      <c r="AC156" s="1">
        <v>125</v>
      </c>
      <c r="AD156" s="61">
        <f t="shared" si="102"/>
        <v>49157</v>
      </c>
      <c r="AE156" s="62">
        <f t="shared" si="103"/>
        <v>49187</v>
      </c>
      <c r="AF156" s="59">
        <f t="shared" si="104"/>
        <v>149</v>
      </c>
      <c r="AG156" s="28">
        <f t="shared" si="107"/>
        <v>2.5000000000000001E-2</v>
      </c>
      <c r="AH156" s="23">
        <f>IF(AN155="tak",
ROUNDDOWN(AP155/'ZAMIANA EDO NA EDO'!$AP$29,0),
AH155)</f>
        <v>418</v>
      </c>
      <c r="AI156" s="24">
        <f>IF(AN155="tak",
AH156*'ZAMIANA EDO NA EDO'!$AP$29,
AI155)</f>
        <v>41758.200000000004</v>
      </c>
      <c r="AJ156" s="24">
        <f t="shared" si="98"/>
        <v>41800</v>
      </c>
      <c r="AK156" s="24">
        <f t="shared" si="129"/>
        <v>41800</v>
      </c>
      <c r="AL156" s="25">
        <f t="shared" si="130"/>
        <v>6.8000000000000005E-2</v>
      </c>
      <c r="AM156" s="24">
        <f t="shared" si="120"/>
        <v>42984.333333333336</v>
      </c>
      <c r="AN156" s="24" t="str">
        <f t="shared" si="121"/>
        <v>nie</v>
      </c>
      <c r="AO156" s="24">
        <f t="shared" si="122"/>
        <v>836</v>
      </c>
      <c r="AP156" s="24">
        <f t="shared" si="87"/>
        <v>42082.15</v>
      </c>
      <c r="AQ156" s="24">
        <f t="shared" si="132"/>
        <v>0</v>
      </c>
      <c r="AR156" s="25">
        <f t="shared" si="100"/>
        <v>0.04</v>
      </c>
      <c r="AS156" s="24">
        <f t="shared" si="123"/>
        <v>114.8049726205343</v>
      </c>
      <c r="AT156" s="24">
        <f t="shared" si="124"/>
        <v>42196.954972620537</v>
      </c>
    </row>
    <row r="157" spans="1:62">
      <c r="A157" s="181"/>
      <c r="B157" s="46">
        <f t="shared" si="109"/>
        <v>126</v>
      </c>
      <c r="C157" s="24">
        <f t="shared" si="110"/>
        <v>38597.794754651622</v>
      </c>
      <c r="D157" s="24">
        <f t="shared" si="108"/>
        <v>39329.45604136592</v>
      </c>
      <c r="E157" s="24"/>
      <c r="F157" s="24">
        <f t="shared" si="111"/>
        <v>35395.530302721199</v>
      </c>
      <c r="G157" s="24">
        <f t="shared" si="112"/>
        <v>37838.273572357415</v>
      </c>
      <c r="I157" s="2"/>
      <c r="K157" s="3"/>
      <c r="L157" s="61">
        <f t="shared" si="101"/>
        <v>48458</v>
      </c>
      <c r="M157" s="62">
        <f t="shared" si="91"/>
        <v>48487</v>
      </c>
      <c r="N157" s="21">
        <f t="shared" si="125"/>
        <v>126</v>
      </c>
      <c r="O157" s="28">
        <f t="shared" si="106"/>
        <v>2.5000000000000001E-2</v>
      </c>
      <c r="P157" s="23">
        <f t="shared" si="126"/>
        <v>385</v>
      </c>
      <c r="Q157" s="24">
        <f t="shared" si="127"/>
        <v>38461.5</v>
      </c>
      <c r="R157" s="24">
        <f t="shared" si="95"/>
        <v>38500</v>
      </c>
      <c r="S157" s="24">
        <f t="shared" si="128"/>
        <v>38500</v>
      </c>
      <c r="T157" s="105">
        <f t="shared" si="133"/>
        <v>0.03</v>
      </c>
      <c r="U157" s="24">
        <f t="shared" si="114"/>
        <v>39077.499999999993</v>
      </c>
      <c r="V157" s="24" t="str">
        <f t="shared" si="115"/>
        <v>nie</v>
      </c>
      <c r="W157" s="24">
        <f t="shared" si="116"/>
        <v>577.49999999999272</v>
      </c>
      <c r="X157" s="24">
        <f t="shared" si="117"/>
        <v>38500</v>
      </c>
      <c r="Y157" s="24">
        <f t="shared" si="131"/>
        <v>0</v>
      </c>
      <c r="Z157" s="25">
        <f t="shared" si="97"/>
        <v>0.04</v>
      </c>
      <c r="AA157" s="24">
        <f t="shared" si="118"/>
        <v>97.794754651622839</v>
      </c>
      <c r="AB157" s="24">
        <f t="shared" si="119"/>
        <v>38597.794754651622</v>
      </c>
      <c r="AC157" s="1">
        <v>126</v>
      </c>
      <c r="AD157" s="61">
        <f t="shared" si="102"/>
        <v>49188</v>
      </c>
      <c r="AE157" s="62">
        <f t="shared" si="103"/>
        <v>49217</v>
      </c>
      <c r="AF157" s="59">
        <f t="shared" si="104"/>
        <v>150</v>
      </c>
      <c r="AG157" s="28">
        <f t="shared" si="107"/>
        <v>2.5000000000000001E-2</v>
      </c>
      <c r="AH157" s="23">
        <f>IF(AN156="tak",
ROUNDDOWN(AP156/'ZAMIANA EDO NA EDO'!$AP$29,0),
AH156)</f>
        <v>418</v>
      </c>
      <c r="AI157" s="24">
        <f>IF(AN156="tak",
AH157*'ZAMIANA EDO NA EDO'!$AP$29,
AI156)</f>
        <v>41758.200000000004</v>
      </c>
      <c r="AJ157" s="24">
        <f t="shared" si="98"/>
        <v>41800</v>
      </c>
      <c r="AK157" s="24">
        <f t="shared" si="129"/>
        <v>41800</v>
      </c>
      <c r="AL157" s="25">
        <f t="shared" si="130"/>
        <v>6.8000000000000005E-2</v>
      </c>
      <c r="AM157" s="24">
        <f t="shared" si="120"/>
        <v>43221.200000000004</v>
      </c>
      <c r="AN157" s="24" t="str">
        <f t="shared" si="121"/>
        <v>nie</v>
      </c>
      <c r="AO157" s="24">
        <f t="shared" si="122"/>
        <v>836</v>
      </c>
      <c r="AP157" s="24">
        <f t="shared" si="87"/>
        <v>42274.012000000002</v>
      </c>
      <c r="AQ157" s="24">
        <f t="shared" si="132"/>
        <v>0</v>
      </c>
      <c r="AR157" s="25">
        <f t="shared" si="100"/>
        <v>0.04</v>
      </c>
      <c r="AS157" s="24">
        <f t="shared" si="123"/>
        <v>115.11494604660973</v>
      </c>
      <c r="AT157" s="24">
        <f t="shared" si="124"/>
        <v>42389.126946046614</v>
      </c>
    </row>
    <row r="158" spans="1:62">
      <c r="A158" s="181"/>
      <c r="B158" s="46">
        <f t="shared" si="109"/>
        <v>127</v>
      </c>
      <c r="C158" s="24">
        <f t="shared" si="110"/>
        <v>38598.058800489183</v>
      </c>
      <c r="D158" s="24">
        <f t="shared" si="108"/>
        <v>39441.238778873427</v>
      </c>
      <c r="E158" s="24"/>
      <c r="F158" s="24">
        <f t="shared" si="111"/>
        <v>35491.098234538542</v>
      </c>
      <c r="G158" s="24">
        <f t="shared" si="112"/>
        <v>37916.130102341696</v>
      </c>
      <c r="I158" s="2"/>
      <c r="K158" s="3"/>
      <c r="L158" s="61">
        <f t="shared" si="101"/>
        <v>48488</v>
      </c>
      <c r="M158" s="62">
        <f t="shared" si="91"/>
        <v>48518</v>
      </c>
      <c r="N158" s="21">
        <f t="shared" si="125"/>
        <v>127</v>
      </c>
      <c r="O158" s="28">
        <f t="shared" si="106"/>
        <v>2.5000000000000001E-2</v>
      </c>
      <c r="P158" s="23">
        <f t="shared" si="126"/>
        <v>385</v>
      </c>
      <c r="Q158" s="24">
        <f t="shared" si="127"/>
        <v>38461.5</v>
      </c>
      <c r="R158" s="24">
        <f t="shared" si="95"/>
        <v>38500</v>
      </c>
      <c r="S158" s="24">
        <f t="shared" si="128"/>
        <v>38500</v>
      </c>
      <c r="T158" s="105">
        <f t="shared" si="133"/>
        <v>0.03</v>
      </c>
      <c r="U158" s="24">
        <f t="shared" si="114"/>
        <v>39173.75</v>
      </c>
      <c r="V158" s="24" t="str">
        <f t="shared" si="115"/>
        <v>nie</v>
      </c>
      <c r="W158" s="24">
        <f t="shared" si="116"/>
        <v>673.75</v>
      </c>
      <c r="X158" s="24">
        <f t="shared" si="117"/>
        <v>38500</v>
      </c>
      <c r="Y158" s="24">
        <f t="shared" si="131"/>
        <v>0</v>
      </c>
      <c r="Z158" s="25">
        <f t="shared" si="97"/>
        <v>0.04</v>
      </c>
      <c r="AA158" s="24">
        <f t="shared" si="118"/>
        <v>98.058800489182218</v>
      </c>
      <c r="AB158" s="24">
        <f t="shared" si="119"/>
        <v>38598.058800489183</v>
      </c>
      <c r="AC158" s="1">
        <v>127</v>
      </c>
      <c r="AD158" s="61">
        <f t="shared" si="102"/>
        <v>49218</v>
      </c>
      <c r="AE158" s="62">
        <f t="shared" si="103"/>
        <v>49248</v>
      </c>
      <c r="AF158" s="59">
        <f t="shared" si="104"/>
        <v>151</v>
      </c>
      <c r="AG158" s="28">
        <f t="shared" si="107"/>
        <v>2.5000000000000001E-2</v>
      </c>
      <c r="AH158" s="23">
        <f>IF(AN157="tak",
ROUNDDOWN(AP157/'ZAMIANA EDO NA EDO'!$AP$29,0),
AH157)</f>
        <v>418</v>
      </c>
      <c r="AI158" s="24">
        <f>IF(AN157="tak",
AH158*'ZAMIANA EDO NA EDO'!$AP$29,
AI157)</f>
        <v>41758.200000000004</v>
      </c>
      <c r="AJ158" s="24">
        <f t="shared" si="98"/>
        <v>41800</v>
      </c>
      <c r="AK158" s="24">
        <f t="shared" si="129"/>
        <v>41800</v>
      </c>
      <c r="AL158" s="25">
        <f t="shared" si="130"/>
        <v>6.8000000000000005E-2</v>
      </c>
      <c r="AM158" s="24">
        <f t="shared" si="120"/>
        <v>43458.066666666673</v>
      </c>
      <c r="AN158" s="24" t="str">
        <f t="shared" si="121"/>
        <v>nie</v>
      </c>
      <c r="AO158" s="24">
        <f t="shared" si="122"/>
        <v>836</v>
      </c>
      <c r="AP158" s="24">
        <f t="shared" si="87"/>
        <v>42465.874000000003</v>
      </c>
      <c r="AQ158" s="24">
        <f t="shared" si="132"/>
        <v>0</v>
      </c>
      <c r="AR158" s="25">
        <f t="shared" si="100"/>
        <v>0.04</v>
      </c>
      <c r="AS158" s="24">
        <f t="shared" si="123"/>
        <v>115.42575640093557</v>
      </c>
      <c r="AT158" s="24">
        <f t="shared" si="124"/>
        <v>42581.299756400942</v>
      </c>
    </row>
    <row r="159" spans="1:62">
      <c r="A159" s="181"/>
      <c r="B159" s="46">
        <f t="shared" si="109"/>
        <v>128</v>
      </c>
      <c r="C159" s="24">
        <f t="shared" si="110"/>
        <v>38598.323559250501</v>
      </c>
      <c r="D159" s="24">
        <f t="shared" si="108"/>
        <v>39553.022112766863</v>
      </c>
      <c r="E159" s="24"/>
      <c r="F159" s="24">
        <f t="shared" si="111"/>
        <v>35586.924199771791</v>
      </c>
      <c r="G159" s="24">
        <f t="shared" si="112"/>
        <v>37993.986632325963</v>
      </c>
      <c r="I159" s="2"/>
      <c r="K159" s="3"/>
      <c r="L159" s="61">
        <f t="shared" si="101"/>
        <v>48519</v>
      </c>
      <c r="M159" s="62">
        <f t="shared" si="91"/>
        <v>48548</v>
      </c>
      <c r="N159" s="21">
        <f t="shared" si="125"/>
        <v>128</v>
      </c>
      <c r="O159" s="28">
        <f t="shared" si="106"/>
        <v>2.5000000000000001E-2</v>
      </c>
      <c r="P159" s="23">
        <f t="shared" si="126"/>
        <v>385</v>
      </c>
      <c r="Q159" s="24">
        <f t="shared" si="127"/>
        <v>38461.5</v>
      </c>
      <c r="R159" s="24">
        <f t="shared" si="95"/>
        <v>38500</v>
      </c>
      <c r="S159" s="24">
        <f t="shared" si="128"/>
        <v>38500</v>
      </c>
      <c r="T159" s="105">
        <f t="shared" si="133"/>
        <v>0.03</v>
      </c>
      <c r="U159" s="24">
        <f t="shared" si="114"/>
        <v>39270</v>
      </c>
      <c r="V159" s="24" t="str">
        <f t="shared" si="115"/>
        <v>nie</v>
      </c>
      <c r="W159" s="24">
        <f t="shared" si="116"/>
        <v>770</v>
      </c>
      <c r="X159" s="24">
        <f t="shared" si="117"/>
        <v>38500</v>
      </c>
      <c r="Y159" s="24">
        <f t="shared" si="131"/>
        <v>0</v>
      </c>
      <c r="Z159" s="25">
        <f t="shared" si="97"/>
        <v>0.04</v>
      </c>
      <c r="AA159" s="24">
        <f t="shared" si="118"/>
        <v>98.323559250502996</v>
      </c>
      <c r="AB159" s="24">
        <f t="shared" si="119"/>
        <v>38598.323559250501</v>
      </c>
      <c r="AC159" s="1">
        <v>128</v>
      </c>
      <c r="AD159" s="61">
        <f t="shared" si="102"/>
        <v>49249</v>
      </c>
      <c r="AE159" s="62">
        <f t="shared" si="103"/>
        <v>49278</v>
      </c>
      <c r="AF159" s="59">
        <f t="shared" si="104"/>
        <v>152</v>
      </c>
      <c r="AG159" s="28">
        <f t="shared" si="107"/>
        <v>2.5000000000000001E-2</v>
      </c>
      <c r="AH159" s="23">
        <f>IF(AN158="tak",
ROUNDDOWN(AP158/'ZAMIANA EDO NA EDO'!$AP$29,0),
AH158)</f>
        <v>418</v>
      </c>
      <c r="AI159" s="24">
        <f>IF(AN158="tak",
AH159*'ZAMIANA EDO NA EDO'!$AP$29,
AI158)</f>
        <v>41758.200000000004</v>
      </c>
      <c r="AJ159" s="24">
        <f t="shared" si="98"/>
        <v>41800</v>
      </c>
      <c r="AK159" s="24">
        <f t="shared" si="129"/>
        <v>41800</v>
      </c>
      <c r="AL159" s="25">
        <f t="shared" si="130"/>
        <v>6.8000000000000005E-2</v>
      </c>
      <c r="AM159" s="24">
        <f t="shared" si="120"/>
        <v>43694.933333333327</v>
      </c>
      <c r="AN159" s="24" t="str">
        <f t="shared" si="121"/>
        <v>nie</v>
      </c>
      <c r="AO159" s="24">
        <f t="shared" si="122"/>
        <v>836</v>
      </c>
      <c r="AP159" s="24">
        <f t="shared" si="87"/>
        <v>42657.735999999997</v>
      </c>
      <c r="AQ159" s="24">
        <f t="shared" si="132"/>
        <v>0</v>
      </c>
      <c r="AR159" s="25">
        <f t="shared" si="100"/>
        <v>0.04</v>
      </c>
      <c r="AS159" s="24">
        <f t="shared" si="123"/>
        <v>115.73740594321809</v>
      </c>
      <c r="AT159" s="24">
        <f t="shared" si="124"/>
        <v>42773.473405943216</v>
      </c>
    </row>
    <row r="160" spans="1:62">
      <c r="A160" s="181"/>
      <c r="B160" s="46">
        <f t="shared" ref="B160:B175" si="134">N160</f>
        <v>129</v>
      </c>
      <c r="C160" s="24">
        <f t="shared" ref="C160:C175" si="135">AB160</f>
        <v>38676.551532860482</v>
      </c>
      <c r="D160" s="24">
        <f t="shared" si="108"/>
        <v>39664.80604465647</v>
      </c>
      <c r="E160" s="24"/>
      <c r="F160" s="24">
        <f t="shared" ref="F160:F191" si="136">FV($V$14/12*(1-podatek_Belki),1,0,-F159,1)</f>
        <v>35683.008895111176</v>
      </c>
      <c r="G160" s="24">
        <f t="shared" ref="G160:G175" si="137">zakup_domyslny_wartosc*IFERROR((INDEX(scenariusz_I_inflacja_skumulowana,MATCH(ROUNDDOWN(N160/12,0),scenariusz_I_rok,0))+1),1)
*(1+MOD(N160,12)*INDEX(scenariusz_I_inflacja,MATCH(ROUNDUP(N160/12,0),scenariusz_I_rok,0))/12)</f>
        <v>38071.843162310244</v>
      </c>
      <c r="I160" s="2"/>
      <c r="K160" s="3"/>
      <c r="L160" s="61">
        <f t="shared" si="101"/>
        <v>48549</v>
      </c>
      <c r="M160" s="62">
        <f t="shared" si="91"/>
        <v>48579</v>
      </c>
      <c r="N160" s="21">
        <f t="shared" si="125"/>
        <v>129</v>
      </c>
      <c r="O160" s="28">
        <f t="shared" si="106"/>
        <v>2.5000000000000001E-2</v>
      </c>
      <c r="P160" s="23">
        <f t="shared" si="126"/>
        <v>385</v>
      </c>
      <c r="Q160" s="24">
        <f t="shared" si="127"/>
        <v>38461.5</v>
      </c>
      <c r="R160" s="24">
        <f t="shared" si="95"/>
        <v>38500</v>
      </c>
      <c r="S160" s="24">
        <f t="shared" si="128"/>
        <v>38500</v>
      </c>
      <c r="T160" s="105">
        <f t="shared" si="133"/>
        <v>0.03</v>
      </c>
      <c r="U160" s="24">
        <f t="shared" ref="U160:U175" si="138">S160*(1+T160*IF(MOD($N160,12)&lt;&gt;0,MOD($N160,12),12)/12)</f>
        <v>39366.25</v>
      </c>
      <c r="V160" s="24" t="str">
        <f t="shared" ref="V160:V212" si="139">IF(MOD($N160,zapadalnosc_EDO)=0,"tak","nie")</f>
        <v>nie</v>
      </c>
      <c r="W160" s="24">
        <f t="shared" ref="W160:W175" si="140">IF(AND(MOD($N160,zapadalnosc_EDO)&lt;zapadalnosc_EDO,MOD($N160,zapadalnosc_EDO)&lt;&gt;0),MIN(U160-R160,P160*koszt_wczesniejszy_wykup_EDO),0)</f>
        <v>770</v>
      </c>
      <c r="X160" s="24">
        <f t="shared" ref="X160:X175" si="141">U160-W160
-(U160-R160-W160)*podatek_Belki</f>
        <v>38577.962500000001</v>
      </c>
      <c r="Y160" s="24">
        <f t="shared" si="131"/>
        <v>0</v>
      </c>
      <c r="Z160" s="25">
        <f t="shared" si="97"/>
        <v>0.04</v>
      </c>
      <c r="AA160" s="24">
        <f t="shared" ref="AA160:AA191" si="142">AA159*(1+Z160/12*(1-podatek_Belki))+Y160</f>
        <v>98.58903286047935</v>
      </c>
      <c r="AB160" s="24">
        <f t="shared" ref="AB160:AB174" si="143">AA159*(1+Z160/12*(1-podatek_Belki))+X160</f>
        <v>38676.551532860482</v>
      </c>
      <c r="AC160" s="1">
        <v>129</v>
      </c>
      <c r="AD160" s="61">
        <f t="shared" si="102"/>
        <v>49279</v>
      </c>
      <c r="AE160" s="62">
        <f t="shared" si="103"/>
        <v>49309</v>
      </c>
      <c r="AF160" s="59">
        <f t="shared" si="104"/>
        <v>153</v>
      </c>
      <c r="AG160" s="28">
        <f t="shared" si="107"/>
        <v>2.5000000000000001E-2</v>
      </c>
      <c r="AH160" s="23">
        <f>IF(AN159="tak",
ROUNDDOWN(AP159/'ZAMIANA EDO NA EDO'!$AP$29,0),
AH159)</f>
        <v>418</v>
      </c>
      <c r="AI160" s="24">
        <f>IF(AN159="tak",
AH160*'ZAMIANA EDO NA EDO'!$AP$29,
AI159)</f>
        <v>41758.200000000004</v>
      </c>
      <c r="AJ160" s="24">
        <f t="shared" si="98"/>
        <v>41800</v>
      </c>
      <c r="AK160" s="24">
        <f t="shared" si="129"/>
        <v>41800</v>
      </c>
      <c r="AL160" s="25">
        <f t="shared" si="130"/>
        <v>6.8000000000000005E-2</v>
      </c>
      <c r="AM160" s="24">
        <f t="shared" ref="AM160:AM175" si="144">AK160*(1+AL160*IF(MOD($N160,12)&lt;&gt;0,MOD($N160,12),12)/12)</f>
        <v>43931.799999999996</v>
      </c>
      <c r="AN160" s="24" t="str">
        <f t="shared" ref="AN160:AN191" si="145">IF(MOD($AC160,zapadalnosc_ROD)=0,"tak","nie")</f>
        <v>nie</v>
      </c>
      <c r="AO160" s="24">
        <f t="shared" ref="AO160:AO175" si="146">IF(AND(MOD($N160,zapadalnosc_ROD)&lt;zapadalnosc_ROD,MOD($N160,zapadalnosc_ROD)&lt;&gt;0),MIN(AM160-AJ160,AH160*koszt_wczesniejszy_wykup_ROD),0)</f>
        <v>836</v>
      </c>
      <c r="AP160" s="24">
        <f t="shared" ref="AP160:AP175" si="147">AM160-AO160
-(AM160-AJ160-AO160)*podatek_Belki</f>
        <v>42849.597999999998</v>
      </c>
      <c r="AQ160" s="24">
        <f t="shared" si="132"/>
        <v>0</v>
      </c>
      <c r="AR160" s="25">
        <f t="shared" si="100"/>
        <v>0.04</v>
      </c>
      <c r="AS160" s="24">
        <f t="shared" ref="AS160:AS191" si="148">AS159*(1+AR160/12*(1-podatek_Belki))+AQ160</f>
        <v>116.04989693926477</v>
      </c>
      <c r="AT160" s="24">
        <f t="shared" ref="AT160:AT174" si="149">AS159*(1+AR160/12*(1-podatek_Belki))+AP160</f>
        <v>42965.647896939263</v>
      </c>
    </row>
    <row r="161" spans="1:46">
      <c r="A161" s="181"/>
      <c r="B161" s="46">
        <f t="shared" si="134"/>
        <v>130</v>
      </c>
      <c r="C161" s="24">
        <f t="shared" si="135"/>
        <v>38754.780223249203</v>
      </c>
      <c r="D161" s="24">
        <f t="shared" si="108"/>
        <v>39776.590576156836</v>
      </c>
      <c r="E161" s="24"/>
      <c r="F161" s="24">
        <f t="shared" si="136"/>
        <v>35779.353019127971</v>
      </c>
      <c r="G161" s="24">
        <f t="shared" si="137"/>
        <v>38149.699692294511</v>
      </c>
      <c r="I161" s="2"/>
      <c r="K161" s="3"/>
      <c r="L161" s="61">
        <f t="shared" si="101"/>
        <v>48580</v>
      </c>
      <c r="M161" s="62">
        <f t="shared" ref="M161:M175" si="150">EOMONTH(L161,0)</f>
        <v>48610</v>
      </c>
      <c r="N161" s="21">
        <f t="shared" ref="N161:N212" si="151">N160+1</f>
        <v>130</v>
      </c>
      <c r="O161" s="28">
        <f t="shared" si="106"/>
        <v>2.5000000000000001E-2</v>
      </c>
      <c r="P161" s="23">
        <f t="shared" ref="P161:P175" si="152">IF(V160="tak",
ROUNDDOWN(X160/zamiana_EDO,0),
P160)</f>
        <v>385</v>
      </c>
      <c r="Q161" s="24">
        <f t="shared" ref="Q161:Q175" si="153">IF(V160="tak",
P161*zamiana_EDO,
Q160)</f>
        <v>38461.5</v>
      </c>
      <c r="R161" s="24">
        <f t="shared" ref="R161:R174" si="154">IF(V160="tak",
P161*100,
R160)</f>
        <v>38500</v>
      </c>
      <c r="S161" s="24">
        <f t="shared" ref="S161:S175" si="155">IF(V160="tak",
 R161,
IF(MOD($N161,12)&lt;&gt;1,S160,U160))</f>
        <v>38500</v>
      </c>
      <c r="T161" s="105">
        <f t="shared" si="133"/>
        <v>0.03</v>
      </c>
      <c r="U161" s="24">
        <f t="shared" si="138"/>
        <v>39462.5</v>
      </c>
      <c r="V161" s="24" t="str">
        <f t="shared" si="139"/>
        <v>nie</v>
      </c>
      <c r="W161" s="24">
        <f t="shared" si="140"/>
        <v>770</v>
      </c>
      <c r="X161" s="24">
        <f t="shared" si="141"/>
        <v>38655.925000000003</v>
      </c>
      <c r="Y161" s="24">
        <f t="shared" si="131"/>
        <v>0</v>
      </c>
      <c r="Z161" s="25">
        <f t="shared" ref="Z161:Z212" si="156">$V$14</f>
        <v>0.04</v>
      </c>
      <c r="AA161" s="24">
        <f t="shared" si="142"/>
        <v>98.855223249202638</v>
      </c>
      <c r="AB161" s="24">
        <f t="shared" si="143"/>
        <v>38754.780223249203</v>
      </c>
      <c r="AC161" s="1">
        <v>130</v>
      </c>
      <c r="AD161" s="61">
        <f t="shared" si="102"/>
        <v>49310</v>
      </c>
      <c r="AE161" s="62">
        <f t="shared" si="103"/>
        <v>49340</v>
      </c>
      <c r="AF161" s="59">
        <f t="shared" si="104"/>
        <v>154</v>
      </c>
      <c r="AG161" s="28">
        <f t="shared" si="107"/>
        <v>2.5000000000000001E-2</v>
      </c>
      <c r="AH161" s="23">
        <f>IF(AN160="tak",
ROUNDDOWN(AP160/'ZAMIANA EDO NA EDO'!$AP$29,0),
AH160)</f>
        <v>418</v>
      </c>
      <c r="AI161" s="24">
        <f>IF(AN160="tak",
AH161*'ZAMIANA EDO NA EDO'!$AP$29,
AI160)</f>
        <v>41758.200000000004</v>
      </c>
      <c r="AJ161" s="24">
        <f t="shared" ref="AJ161:AJ175" si="157">IF(AN160="tak",
AH161*100,
AJ160)</f>
        <v>41800</v>
      </c>
      <c r="AK161" s="24">
        <f t="shared" ref="AK161:AK175" si="158">IF(AN160="tak",
 AJ161,
IF(MOD($N161,kapitalizacja_odsetek_mc_ROD)&lt;&gt;1,AK160,AM160))</f>
        <v>41800</v>
      </c>
      <c r="AL161" s="25">
        <f t="shared" si="130"/>
        <v>6.8000000000000005E-2</v>
      </c>
      <c r="AM161" s="24">
        <f t="shared" si="144"/>
        <v>44168.666666666664</v>
      </c>
      <c r="AN161" s="24" t="str">
        <f t="shared" si="145"/>
        <v>nie</v>
      </c>
      <c r="AO161" s="24">
        <f t="shared" si="146"/>
        <v>836</v>
      </c>
      <c r="AP161" s="24">
        <f t="shared" si="147"/>
        <v>43041.46</v>
      </c>
      <c r="AQ161" s="24">
        <f t="shared" si="132"/>
        <v>0</v>
      </c>
      <c r="AR161" s="25">
        <f t="shared" ref="AR161:AR212" si="159">$V$14</f>
        <v>0.04</v>
      </c>
      <c r="AS161" s="24">
        <f t="shared" si="148"/>
        <v>116.36323166100078</v>
      </c>
      <c r="AT161" s="24">
        <f t="shared" si="149"/>
        <v>43157.823231661001</v>
      </c>
    </row>
    <row r="162" spans="1:46" ht="14.25" customHeight="1">
      <c r="A162" s="181"/>
      <c r="B162" s="46">
        <f t="shared" si="134"/>
        <v>131</v>
      </c>
      <c r="C162" s="24">
        <f t="shared" si="135"/>
        <v>38833.009632351976</v>
      </c>
      <c r="D162" s="24">
        <f t="shared" si="108"/>
        <v>39888.375708886902</v>
      </c>
      <c r="E162" s="24"/>
      <c r="F162" s="24">
        <f t="shared" si="136"/>
        <v>35875.957272279615</v>
      </c>
      <c r="G162" s="24">
        <f t="shared" si="137"/>
        <v>38227.556222278792</v>
      </c>
      <c r="I162" s="2"/>
      <c r="K162" s="3"/>
      <c r="L162" s="61">
        <f t="shared" ref="L162:L212" si="160">EDATE(L161,1)</f>
        <v>48611</v>
      </c>
      <c r="M162" s="62">
        <f t="shared" si="150"/>
        <v>48638</v>
      </c>
      <c r="N162" s="21">
        <f t="shared" si="151"/>
        <v>131</v>
      </c>
      <c r="O162" s="28">
        <f t="shared" si="106"/>
        <v>2.5000000000000001E-2</v>
      </c>
      <c r="P162" s="23">
        <f t="shared" si="152"/>
        <v>385</v>
      </c>
      <c r="Q162" s="24">
        <f t="shared" si="153"/>
        <v>38461.5</v>
      </c>
      <c r="R162" s="24">
        <f t="shared" si="154"/>
        <v>38500</v>
      </c>
      <c r="S162" s="24">
        <f t="shared" si="155"/>
        <v>38500</v>
      </c>
      <c r="T162" s="105">
        <f t="shared" si="133"/>
        <v>0.03</v>
      </c>
      <c r="U162" s="24">
        <f t="shared" si="138"/>
        <v>39558.75</v>
      </c>
      <c r="V162" s="24" t="str">
        <f t="shared" si="139"/>
        <v>nie</v>
      </c>
      <c r="W162" s="24">
        <f t="shared" si="140"/>
        <v>770</v>
      </c>
      <c r="X162" s="24">
        <f t="shared" si="141"/>
        <v>38733.887499999997</v>
      </c>
      <c r="Y162" s="24">
        <f t="shared" si="131"/>
        <v>0</v>
      </c>
      <c r="Z162" s="25">
        <f t="shared" si="156"/>
        <v>0.04</v>
      </c>
      <c r="AA162" s="24">
        <f t="shared" si="142"/>
        <v>99.12213235197548</v>
      </c>
      <c r="AB162" s="24">
        <f t="shared" si="143"/>
        <v>38833.009632351976</v>
      </c>
      <c r="AC162" s="1">
        <v>131</v>
      </c>
      <c r="AD162" s="61">
        <f t="shared" ref="AD162:AD212" si="161">EDATE(AD161,1)</f>
        <v>49341</v>
      </c>
      <c r="AE162" s="62">
        <f t="shared" ref="AE162:AE175" si="162">EOMONTH(AD162,0)</f>
        <v>49368</v>
      </c>
      <c r="AF162" s="59">
        <f t="shared" ref="AF162:AF212" si="163">AF161+1</f>
        <v>155</v>
      </c>
      <c r="AG162" s="28">
        <f t="shared" si="107"/>
        <v>2.5000000000000001E-2</v>
      </c>
      <c r="AH162" s="23">
        <f>IF(AN161="tak",
ROUNDDOWN(AP161/'ZAMIANA EDO NA EDO'!$AP$29,0),
AH161)</f>
        <v>418</v>
      </c>
      <c r="AI162" s="24">
        <f>IF(AN161="tak",
AH162*'ZAMIANA EDO NA EDO'!$AP$29,
AI161)</f>
        <v>41758.200000000004</v>
      </c>
      <c r="AJ162" s="24">
        <f t="shared" si="157"/>
        <v>41800</v>
      </c>
      <c r="AK162" s="24">
        <f t="shared" si="158"/>
        <v>41800</v>
      </c>
      <c r="AL162" s="25">
        <f t="shared" si="130"/>
        <v>6.8000000000000005E-2</v>
      </c>
      <c r="AM162" s="24">
        <f t="shared" si="144"/>
        <v>44405.533333333333</v>
      </c>
      <c r="AN162" s="24" t="str">
        <f t="shared" si="145"/>
        <v>nie</v>
      </c>
      <c r="AO162" s="24">
        <f t="shared" si="146"/>
        <v>836</v>
      </c>
      <c r="AP162" s="24">
        <f t="shared" si="147"/>
        <v>43233.322</v>
      </c>
      <c r="AQ162" s="24">
        <f t="shared" si="132"/>
        <v>0</v>
      </c>
      <c r="AR162" s="25">
        <f t="shared" si="159"/>
        <v>0.04</v>
      </c>
      <c r="AS162" s="24">
        <f t="shared" si="148"/>
        <v>116.67741238648547</v>
      </c>
      <c r="AT162" s="24">
        <f t="shared" si="149"/>
        <v>43349.999412386489</v>
      </c>
    </row>
    <row r="163" spans="1:46">
      <c r="A163" s="181"/>
      <c r="B163" s="46">
        <f t="shared" si="134"/>
        <v>132</v>
      </c>
      <c r="C163" s="24">
        <f t="shared" si="135"/>
        <v>38911.239762109326</v>
      </c>
      <c r="D163" s="24">
        <f t="shared" si="108"/>
        <v>40000.16144447001</v>
      </c>
      <c r="E163" s="24"/>
      <c r="F163" s="24">
        <f t="shared" si="136"/>
        <v>35972.822356914767</v>
      </c>
      <c r="G163" s="24">
        <f t="shared" si="137"/>
        <v>38305.412752263066</v>
      </c>
      <c r="I163" s="2"/>
      <c r="K163" s="3"/>
      <c r="L163" s="61">
        <f t="shared" si="160"/>
        <v>48639</v>
      </c>
      <c r="M163" s="62">
        <f t="shared" si="150"/>
        <v>48669</v>
      </c>
      <c r="N163" s="21">
        <f t="shared" si="151"/>
        <v>132</v>
      </c>
      <c r="O163" s="28">
        <f t="shared" si="106"/>
        <v>2.5000000000000001E-2</v>
      </c>
      <c r="P163" s="23">
        <f t="shared" si="152"/>
        <v>385</v>
      </c>
      <c r="Q163" s="24">
        <f t="shared" si="153"/>
        <v>38461.5</v>
      </c>
      <c r="R163" s="24">
        <f t="shared" si="154"/>
        <v>38500</v>
      </c>
      <c r="S163" s="24">
        <f t="shared" si="155"/>
        <v>38500</v>
      </c>
      <c r="T163" s="105">
        <f t="shared" si="133"/>
        <v>0.03</v>
      </c>
      <c r="U163" s="24">
        <f t="shared" si="138"/>
        <v>39655</v>
      </c>
      <c r="V163" s="24" t="str">
        <f t="shared" si="139"/>
        <v>nie</v>
      </c>
      <c r="W163" s="24">
        <f t="shared" si="140"/>
        <v>770</v>
      </c>
      <c r="X163" s="24">
        <f t="shared" si="141"/>
        <v>38811.85</v>
      </c>
      <c r="Y163" s="24">
        <f t="shared" si="131"/>
        <v>0</v>
      </c>
      <c r="Z163" s="25">
        <f t="shared" si="156"/>
        <v>0.04</v>
      </c>
      <c r="AA163" s="24">
        <f t="shared" si="142"/>
        <v>99.389762109325801</v>
      </c>
      <c r="AB163" s="24">
        <f t="shared" si="143"/>
        <v>38911.239762109326</v>
      </c>
      <c r="AC163" s="1">
        <v>132</v>
      </c>
      <c r="AD163" s="61">
        <f t="shared" si="161"/>
        <v>49369</v>
      </c>
      <c r="AE163" s="62">
        <f t="shared" si="162"/>
        <v>49399</v>
      </c>
      <c r="AF163" s="59">
        <f t="shared" si="163"/>
        <v>156</v>
      </c>
      <c r="AG163" s="28">
        <f t="shared" si="107"/>
        <v>2.5000000000000001E-2</v>
      </c>
      <c r="AH163" s="23">
        <f>IF(AN162="tak",
ROUNDDOWN(AP162/'ZAMIANA EDO NA EDO'!$AP$29,0),
AH162)</f>
        <v>418</v>
      </c>
      <c r="AI163" s="24">
        <f>IF(AN162="tak",
AH163*'ZAMIANA EDO NA EDO'!$AP$29,
AI162)</f>
        <v>41758.200000000004</v>
      </c>
      <c r="AJ163" s="24">
        <f t="shared" si="157"/>
        <v>41800</v>
      </c>
      <c r="AK163" s="24">
        <f t="shared" si="158"/>
        <v>41800</v>
      </c>
      <c r="AL163" s="25">
        <f t="shared" si="130"/>
        <v>6.8000000000000005E-2</v>
      </c>
      <c r="AM163" s="24">
        <f t="shared" si="144"/>
        <v>44642.400000000001</v>
      </c>
      <c r="AN163" s="24" t="str">
        <f t="shared" si="145"/>
        <v>nie</v>
      </c>
      <c r="AO163" s="24">
        <f t="shared" si="146"/>
        <v>836</v>
      </c>
      <c r="AP163" s="24">
        <f t="shared" si="147"/>
        <v>43425.184000000001</v>
      </c>
      <c r="AQ163" s="24">
        <f t="shared" si="132"/>
        <v>0</v>
      </c>
      <c r="AR163" s="25">
        <f t="shared" si="159"/>
        <v>0.04</v>
      </c>
      <c r="AS163" s="24">
        <f t="shared" si="148"/>
        <v>116.99244139992898</v>
      </c>
      <c r="AT163" s="24">
        <f t="shared" si="149"/>
        <v>43542.176441399934</v>
      </c>
    </row>
    <row r="164" spans="1:46">
      <c r="A164" s="181"/>
      <c r="B164" s="46">
        <f t="shared" si="134"/>
        <v>133</v>
      </c>
      <c r="C164" s="24">
        <f t="shared" si="135"/>
        <v>39018.57661446702</v>
      </c>
      <c r="D164" s="24">
        <f t="shared" si="108"/>
        <v>40116.410258687079</v>
      </c>
      <c r="E164" s="24"/>
      <c r="F164" s="24">
        <f t="shared" si="136"/>
        <v>36069.948977278436</v>
      </c>
      <c r="G164" s="24">
        <f t="shared" si="137"/>
        <v>38385.215695496954</v>
      </c>
      <c r="I164" s="2"/>
      <c r="K164" s="3"/>
      <c r="L164" s="61">
        <f t="shared" si="160"/>
        <v>48670</v>
      </c>
      <c r="M164" s="62">
        <f t="shared" si="150"/>
        <v>48699</v>
      </c>
      <c r="N164" s="21">
        <f t="shared" si="151"/>
        <v>133</v>
      </c>
      <c r="O164" s="28">
        <f t="shared" si="106"/>
        <v>2.5000000000000001E-2</v>
      </c>
      <c r="P164" s="23">
        <f t="shared" si="152"/>
        <v>385</v>
      </c>
      <c r="Q164" s="24">
        <f t="shared" si="153"/>
        <v>38461.5</v>
      </c>
      <c r="R164" s="24">
        <f t="shared" si="154"/>
        <v>38500</v>
      </c>
      <c r="S164" s="24">
        <f t="shared" si="155"/>
        <v>39655</v>
      </c>
      <c r="T164" s="28">
        <f t="shared" ref="T164:T195" si="164">IF(AND(MOD($N164,zapadalnosc_EDO)&lt;=12,MOD($N164,zapadalnosc_EDO)&lt;&gt;0),proc_I_okres_EDO,($W$6+O164))</f>
        <v>0.04</v>
      </c>
      <c r="U164" s="24">
        <f t="shared" si="138"/>
        <v>39787.183333333334</v>
      </c>
      <c r="V164" s="24" t="str">
        <f t="shared" si="139"/>
        <v>nie</v>
      </c>
      <c r="W164" s="24">
        <f t="shared" si="140"/>
        <v>770</v>
      </c>
      <c r="X164" s="24">
        <f t="shared" si="141"/>
        <v>38918.9185</v>
      </c>
      <c r="Y164" s="24">
        <f t="shared" si="131"/>
        <v>0</v>
      </c>
      <c r="Z164" s="25">
        <f t="shared" si="156"/>
        <v>0.04</v>
      </c>
      <c r="AA164" s="24">
        <f t="shared" si="142"/>
        <v>99.65811446702098</v>
      </c>
      <c r="AB164" s="24">
        <f t="shared" si="143"/>
        <v>39018.57661446702</v>
      </c>
      <c r="AC164" s="1">
        <v>133</v>
      </c>
      <c r="AD164" s="61">
        <f t="shared" si="161"/>
        <v>49400</v>
      </c>
      <c r="AE164" s="62">
        <f t="shared" si="162"/>
        <v>49429</v>
      </c>
      <c r="AF164" s="59">
        <f t="shared" si="163"/>
        <v>157</v>
      </c>
      <c r="AG164" s="28">
        <f t="shared" si="107"/>
        <v>2.5000000000000001E-2</v>
      </c>
      <c r="AH164" s="23">
        <f>IF(AN163="tak",
ROUNDDOWN(AP163/'ZAMIANA EDO NA EDO'!$AP$29,0),
AH163)</f>
        <v>418</v>
      </c>
      <c r="AI164" s="24">
        <f>IF(AN163="tak",
AH164*'ZAMIANA EDO NA EDO'!$AP$29,
AI163)</f>
        <v>41758.200000000004</v>
      </c>
      <c r="AJ164" s="24">
        <f t="shared" si="157"/>
        <v>41800</v>
      </c>
      <c r="AK164" s="24">
        <f t="shared" si="158"/>
        <v>44642.400000000001</v>
      </c>
      <c r="AL164" s="25">
        <f t="shared" si="130"/>
        <v>0.04</v>
      </c>
      <c r="AM164" s="24">
        <f t="shared" si="144"/>
        <v>44791.208000000006</v>
      </c>
      <c r="AN164" s="24" t="str">
        <f t="shared" si="145"/>
        <v>nie</v>
      </c>
      <c r="AO164" s="24">
        <f t="shared" si="146"/>
        <v>836</v>
      </c>
      <c r="AP164" s="24">
        <f t="shared" si="147"/>
        <v>43545.718480000003</v>
      </c>
      <c r="AQ164" s="24">
        <f t="shared" si="132"/>
        <v>0</v>
      </c>
      <c r="AR164" s="25">
        <f t="shared" si="159"/>
        <v>0.04</v>
      </c>
      <c r="AS164" s="24">
        <f t="shared" si="148"/>
        <v>117.30832099170878</v>
      </c>
      <c r="AT164" s="24">
        <f t="shared" si="149"/>
        <v>43663.026800991713</v>
      </c>
    </row>
    <row r="165" spans="1:46">
      <c r="A165" s="181"/>
      <c r="B165" s="46">
        <f t="shared" si="134"/>
        <v>134</v>
      </c>
      <c r="C165" s="24">
        <f t="shared" si="135"/>
        <v>39125.914191376076</v>
      </c>
      <c r="D165" s="24">
        <f t="shared" si="108"/>
        <v>40232.659679016971</v>
      </c>
      <c r="E165" s="24"/>
      <c r="F165" s="24">
        <f t="shared" si="136"/>
        <v>36167.337839517088</v>
      </c>
      <c r="G165" s="24">
        <f t="shared" si="137"/>
        <v>38465.018638730828</v>
      </c>
      <c r="I165" s="2"/>
      <c r="K165" s="3"/>
      <c r="L165" s="61">
        <f t="shared" si="160"/>
        <v>48700</v>
      </c>
      <c r="M165" s="62">
        <f t="shared" si="150"/>
        <v>48730</v>
      </c>
      <c r="N165" s="21">
        <f t="shared" si="151"/>
        <v>134</v>
      </c>
      <c r="O165" s="28">
        <f t="shared" si="106"/>
        <v>2.5000000000000001E-2</v>
      </c>
      <c r="P165" s="23">
        <f t="shared" si="152"/>
        <v>385</v>
      </c>
      <c r="Q165" s="24">
        <f t="shared" si="153"/>
        <v>38461.5</v>
      </c>
      <c r="R165" s="24">
        <f t="shared" si="154"/>
        <v>38500</v>
      </c>
      <c r="S165" s="24">
        <f t="shared" si="155"/>
        <v>39655</v>
      </c>
      <c r="T165" s="28">
        <f t="shared" si="164"/>
        <v>0.04</v>
      </c>
      <c r="U165" s="24">
        <f t="shared" si="138"/>
        <v>39919.366666666661</v>
      </c>
      <c r="V165" s="24" t="str">
        <f t="shared" si="139"/>
        <v>nie</v>
      </c>
      <c r="W165" s="24">
        <f t="shared" si="140"/>
        <v>770</v>
      </c>
      <c r="X165" s="24">
        <f t="shared" si="141"/>
        <v>39025.986999999994</v>
      </c>
      <c r="Y165" s="24">
        <f t="shared" si="131"/>
        <v>0</v>
      </c>
      <c r="Z165" s="25">
        <f t="shared" si="156"/>
        <v>0.04</v>
      </c>
      <c r="AA165" s="24">
        <f t="shared" si="142"/>
        <v>99.927191376081922</v>
      </c>
      <c r="AB165" s="24">
        <f t="shared" si="143"/>
        <v>39125.914191376076</v>
      </c>
      <c r="AC165" s="1">
        <v>134</v>
      </c>
      <c r="AD165" s="61">
        <f t="shared" si="161"/>
        <v>49430</v>
      </c>
      <c r="AE165" s="62">
        <f t="shared" si="162"/>
        <v>49460</v>
      </c>
      <c r="AF165" s="59">
        <f t="shared" si="163"/>
        <v>158</v>
      </c>
      <c r="AG165" s="28">
        <f t="shared" si="107"/>
        <v>2.5000000000000001E-2</v>
      </c>
      <c r="AH165" s="23">
        <f>IF(AN164="tak",
ROUNDDOWN(AP164/'ZAMIANA EDO NA EDO'!$AP$29,0),
AH164)</f>
        <v>418</v>
      </c>
      <c r="AI165" s="24">
        <f>IF(AN164="tak",
AH165*'ZAMIANA EDO NA EDO'!$AP$29,
AI164)</f>
        <v>41758.200000000004</v>
      </c>
      <c r="AJ165" s="24">
        <f t="shared" si="157"/>
        <v>41800</v>
      </c>
      <c r="AK165" s="24">
        <f t="shared" si="158"/>
        <v>44642.400000000001</v>
      </c>
      <c r="AL165" s="25">
        <f t="shared" si="130"/>
        <v>0.04</v>
      </c>
      <c r="AM165" s="24">
        <f t="shared" si="144"/>
        <v>44940.015999999996</v>
      </c>
      <c r="AN165" s="24" t="str">
        <f t="shared" si="145"/>
        <v>nie</v>
      </c>
      <c r="AO165" s="24">
        <f t="shared" si="146"/>
        <v>836</v>
      </c>
      <c r="AP165" s="24">
        <f t="shared" si="147"/>
        <v>43666.252959999998</v>
      </c>
      <c r="AQ165" s="24">
        <f t="shared" si="132"/>
        <v>0</v>
      </c>
      <c r="AR165" s="25">
        <f t="shared" si="159"/>
        <v>0.04</v>
      </c>
      <c r="AS165" s="24">
        <f t="shared" si="148"/>
        <v>117.62505345838639</v>
      </c>
      <c r="AT165" s="24">
        <f t="shared" si="149"/>
        <v>43783.878013458387</v>
      </c>
    </row>
    <row r="166" spans="1:46">
      <c r="A166" s="181"/>
      <c r="B166" s="46">
        <f t="shared" si="134"/>
        <v>135</v>
      </c>
      <c r="C166" s="24">
        <f t="shared" si="135"/>
        <v>39233.252494792803</v>
      </c>
      <c r="D166" s="24">
        <f t="shared" si="108"/>
        <v>40348.909707096209</v>
      </c>
      <c r="E166" s="24"/>
      <c r="F166" s="24">
        <f t="shared" si="136"/>
        <v>36264.989651683783</v>
      </c>
      <c r="G166" s="24">
        <f t="shared" si="137"/>
        <v>38544.821581964716</v>
      </c>
      <c r="I166" s="2"/>
      <c r="K166" s="3"/>
      <c r="L166" s="61">
        <f t="shared" si="160"/>
        <v>48731</v>
      </c>
      <c r="M166" s="62">
        <f t="shared" si="150"/>
        <v>48760</v>
      </c>
      <c r="N166" s="21">
        <f t="shared" si="151"/>
        <v>135</v>
      </c>
      <c r="O166" s="28">
        <f t="shared" si="106"/>
        <v>2.5000000000000001E-2</v>
      </c>
      <c r="P166" s="23">
        <f t="shared" si="152"/>
        <v>385</v>
      </c>
      <c r="Q166" s="24">
        <f t="shared" si="153"/>
        <v>38461.5</v>
      </c>
      <c r="R166" s="24">
        <f t="shared" si="154"/>
        <v>38500</v>
      </c>
      <c r="S166" s="24">
        <f t="shared" si="155"/>
        <v>39655</v>
      </c>
      <c r="T166" s="28">
        <f t="shared" si="164"/>
        <v>0.04</v>
      </c>
      <c r="U166" s="24">
        <f t="shared" si="138"/>
        <v>40051.550000000003</v>
      </c>
      <c r="V166" s="24" t="str">
        <f t="shared" si="139"/>
        <v>nie</v>
      </c>
      <c r="W166" s="24">
        <f t="shared" si="140"/>
        <v>770</v>
      </c>
      <c r="X166" s="24">
        <f t="shared" si="141"/>
        <v>39133.055500000002</v>
      </c>
      <c r="Y166" s="24">
        <f t="shared" si="131"/>
        <v>0</v>
      </c>
      <c r="Z166" s="25">
        <f t="shared" si="156"/>
        <v>0.04</v>
      </c>
      <c r="AA166" s="24">
        <f t="shared" si="142"/>
        <v>100.19699479279734</v>
      </c>
      <c r="AB166" s="24">
        <f t="shared" si="143"/>
        <v>39233.252494792803</v>
      </c>
      <c r="AC166" s="1">
        <v>135</v>
      </c>
      <c r="AD166" s="61">
        <f t="shared" si="161"/>
        <v>49461</v>
      </c>
      <c r="AE166" s="62">
        <f t="shared" si="162"/>
        <v>49490</v>
      </c>
      <c r="AF166" s="59">
        <f t="shared" si="163"/>
        <v>159</v>
      </c>
      <c r="AG166" s="28">
        <f t="shared" si="107"/>
        <v>2.5000000000000001E-2</v>
      </c>
      <c r="AH166" s="23">
        <f>IF(AN165="tak",
ROUNDDOWN(AP165/'ZAMIANA EDO NA EDO'!$AP$29,0),
AH165)</f>
        <v>418</v>
      </c>
      <c r="AI166" s="24">
        <f>IF(AN165="tak",
AH166*'ZAMIANA EDO NA EDO'!$AP$29,
AI165)</f>
        <v>41758.200000000004</v>
      </c>
      <c r="AJ166" s="24">
        <f t="shared" si="157"/>
        <v>41800</v>
      </c>
      <c r="AK166" s="24">
        <f t="shared" si="158"/>
        <v>44642.400000000001</v>
      </c>
      <c r="AL166" s="25">
        <f t="shared" si="130"/>
        <v>0.04</v>
      </c>
      <c r="AM166" s="24">
        <f t="shared" si="144"/>
        <v>45088.824000000001</v>
      </c>
      <c r="AN166" s="24" t="str">
        <f t="shared" si="145"/>
        <v>nie</v>
      </c>
      <c r="AO166" s="24">
        <f t="shared" si="146"/>
        <v>836</v>
      </c>
      <c r="AP166" s="24">
        <f t="shared" si="147"/>
        <v>43786.78744</v>
      </c>
      <c r="AQ166" s="24">
        <f t="shared" si="132"/>
        <v>0</v>
      </c>
      <c r="AR166" s="25">
        <f t="shared" si="159"/>
        <v>0.04</v>
      </c>
      <c r="AS166" s="24">
        <f t="shared" si="148"/>
        <v>117.94264110272402</v>
      </c>
      <c r="AT166" s="24">
        <f t="shared" si="149"/>
        <v>43904.730081102723</v>
      </c>
    </row>
    <row r="167" spans="1:46">
      <c r="A167" s="181"/>
      <c r="B167" s="46">
        <f t="shared" si="134"/>
        <v>136</v>
      </c>
      <c r="C167" s="24">
        <f t="shared" si="135"/>
        <v>39340.591526678742</v>
      </c>
      <c r="D167" s="24">
        <f t="shared" si="108"/>
        <v>40465.160344565695</v>
      </c>
      <c r="E167" s="24"/>
      <c r="F167" s="24">
        <f t="shared" si="136"/>
        <v>36362.90512374333</v>
      </c>
      <c r="G167" s="24">
        <f t="shared" si="137"/>
        <v>38624.624525198589</v>
      </c>
      <c r="I167" s="2"/>
      <c r="K167" s="3"/>
      <c r="L167" s="61">
        <f t="shared" si="160"/>
        <v>48761</v>
      </c>
      <c r="M167" s="62">
        <f t="shared" si="150"/>
        <v>48791</v>
      </c>
      <c r="N167" s="21">
        <f t="shared" si="151"/>
        <v>136</v>
      </c>
      <c r="O167" s="28">
        <f t="shared" si="106"/>
        <v>2.5000000000000001E-2</v>
      </c>
      <c r="P167" s="23">
        <f t="shared" si="152"/>
        <v>385</v>
      </c>
      <c r="Q167" s="24">
        <f t="shared" si="153"/>
        <v>38461.5</v>
      </c>
      <c r="R167" s="24">
        <f t="shared" si="154"/>
        <v>38500</v>
      </c>
      <c r="S167" s="24">
        <f t="shared" si="155"/>
        <v>39655</v>
      </c>
      <c r="T167" s="28">
        <f t="shared" si="164"/>
        <v>0.04</v>
      </c>
      <c r="U167" s="24">
        <f t="shared" si="138"/>
        <v>40183.733333333337</v>
      </c>
      <c r="V167" s="24" t="str">
        <f t="shared" si="139"/>
        <v>nie</v>
      </c>
      <c r="W167" s="24">
        <f t="shared" si="140"/>
        <v>770</v>
      </c>
      <c r="X167" s="24">
        <f t="shared" si="141"/>
        <v>39240.124000000003</v>
      </c>
      <c r="Y167" s="24">
        <f t="shared" si="131"/>
        <v>0</v>
      </c>
      <c r="Z167" s="25">
        <f t="shared" si="156"/>
        <v>0.04</v>
      </c>
      <c r="AA167" s="24">
        <f t="shared" si="142"/>
        <v>100.46752667873788</v>
      </c>
      <c r="AB167" s="24">
        <f t="shared" si="143"/>
        <v>39340.591526678742</v>
      </c>
      <c r="AC167" s="1">
        <v>136</v>
      </c>
      <c r="AD167" s="61">
        <f t="shared" si="161"/>
        <v>49491</v>
      </c>
      <c r="AE167" s="62">
        <f t="shared" si="162"/>
        <v>49521</v>
      </c>
      <c r="AF167" s="59">
        <f t="shared" si="163"/>
        <v>160</v>
      </c>
      <c r="AG167" s="28">
        <f t="shared" si="107"/>
        <v>2.5000000000000001E-2</v>
      </c>
      <c r="AH167" s="23">
        <f>IF(AN166="tak",
ROUNDDOWN(AP166/'ZAMIANA EDO NA EDO'!$AP$29,0),
AH166)</f>
        <v>418</v>
      </c>
      <c r="AI167" s="24">
        <f>IF(AN166="tak",
AH167*'ZAMIANA EDO NA EDO'!$AP$29,
AI166)</f>
        <v>41758.200000000004</v>
      </c>
      <c r="AJ167" s="24">
        <f t="shared" si="157"/>
        <v>41800</v>
      </c>
      <c r="AK167" s="24">
        <f t="shared" si="158"/>
        <v>44642.400000000001</v>
      </c>
      <c r="AL167" s="25">
        <f t="shared" si="130"/>
        <v>0.04</v>
      </c>
      <c r="AM167" s="24">
        <f t="shared" si="144"/>
        <v>45237.632000000005</v>
      </c>
      <c r="AN167" s="24" t="str">
        <f t="shared" si="145"/>
        <v>nie</v>
      </c>
      <c r="AO167" s="24">
        <f t="shared" si="146"/>
        <v>836</v>
      </c>
      <c r="AP167" s="24">
        <f t="shared" si="147"/>
        <v>43907.321920000002</v>
      </c>
      <c r="AQ167" s="24">
        <f t="shared" si="132"/>
        <v>0</v>
      </c>
      <c r="AR167" s="25">
        <f t="shared" si="159"/>
        <v>0.04</v>
      </c>
      <c r="AS167" s="24">
        <f t="shared" si="148"/>
        <v>118.26108623370138</v>
      </c>
      <c r="AT167" s="24">
        <f t="shared" si="149"/>
        <v>44025.583006233705</v>
      </c>
    </row>
    <row r="168" spans="1:46">
      <c r="A168" s="181"/>
      <c r="B168" s="46">
        <f t="shared" si="134"/>
        <v>137</v>
      </c>
      <c r="C168" s="24">
        <f t="shared" si="135"/>
        <v>39447.931289000771</v>
      </c>
      <c r="D168" s="24">
        <f t="shared" si="108"/>
        <v>40581.411593070785</v>
      </c>
      <c r="E168" s="24"/>
      <c r="F168" s="24">
        <f t="shared" si="136"/>
        <v>36461.084967577437</v>
      </c>
      <c r="G168" s="24">
        <f t="shared" si="137"/>
        <v>38704.427468432477</v>
      </c>
      <c r="I168" s="2"/>
      <c r="K168" s="3"/>
      <c r="L168" s="61">
        <f t="shared" si="160"/>
        <v>48792</v>
      </c>
      <c r="M168" s="62">
        <f t="shared" si="150"/>
        <v>48822</v>
      </c>
      <c r="N168" s="21">
        <f t="shared" si="151"/>
        <v>137</v>
      </c>
      <c r="O168" s="28">
        <f t="shared" si="106"/>
        <v>2.5000000000000001E-2</v>
      </c>
      <c r="P168" s="23">
        <f t="shared" si="152"/>
        <v>385</v>
      </c>
      <c r="Q168" s="24">
        <f t="shared" si="153"/>
        <v>38461.5</v>
      </c>
      <c r="R168" s="24">
        <f t="shared" si="154"/>
        <v>38500</v>
      </c>
      <c r="S168" s="24">
        <f t="shared" si="155"/>
        <v>39655</v>
      </c>
      <c r="T168" s="28">
        <f t="shared" si="164"/>
        <v>0.04</v>
      </c>
      <c r="U168" s="24">
        <f t="shared" si="138"/>
        <v>40315.916666666664</v>
      </c>
      <c r="V168" s="24" t="str">
        <f t="shared" si="139"/>
        <v>nie</v>
      </c>
      <c r="W168" s="24">
        <f t="shared" si="140"/>
        <v>770</v>
      </c>
      <c r="X168" s="24">
        <f t="shared" si="141"/>
        <v>39347.192499999997</v>
      </c>
      <c r="Y168" s="24">
        <f t="shared" si="131"/>
        <v>0</v>
      </c>
      <c r="Z168" s="25">
        <f t="shared" si="156"/>
        <v>0.04</v>
      </c>
      <c r="AA168" s="24">
        <f t="shared" si="142"/>
        <v>100.73878900077047</v>
      </c>
      <c r="AB168" s="24">
        <f t="shared" si="143"/>
        <v>39447.931289000771</v>
      </c>
      <c r="AC168" s="1">
        <v>137</v>
      </c>
      <c r="AD168" s="61">
        <f t="shared" si="161"/>
        <v>49522</v>
      </c>
      <c r="AE168" s="62">
        <f t="shared" si="162"/>
        <v>49552</v>
      </c>
      <c r="AF168" s="59">
        <f t="shared" si="163"/>
        <v>161</v>
      </c>
      <c r="AG168" s="28">
        <f t="shared" si="107"/>
        <v>2.5000000000000001E-2</v>
      </c>
      <c r="AH168" s="23">
        <f>IF(AN167="tak",
ROUNDDOWN(AP167/'ZAMIANA EDO NA EDO'!$AP$29,0),
AH167)</f>
        <v>418</v>
      </c>
      <c r="AI168" s="24">
        <f>IF(AN167="tak",
AH168*'ZAMIANA EDO NA EDO'!$AP$29,
AI167)</f>
        <v>41758.200000000004</v>
      </c>
      <c r="AJ168" s="24">
        <f t="shared" si="157"/>
        <v>41800</v>
      </c>
      <c r="AK168" s="24">
        <f t="shared" si="158"/>
        <v>44642.400000000001</v>
      </c>
      <c r="AL168" s="25">
        <f t="shared" si="130"/>
        <v>0.04</v>
      </c>
      <c r="AM168" s="24">
        <f t="shared" si="144"/>
        <v>45386.44</v>
      </c>
      <c r="AN168" s="24" t="str">
        <f t="shared" si="145"/>
        <v>nie</v>
      </c>
      <c r="AO168" s="24">
        <f t="shared" si="146"/>
        <v>836</v>
      </c>
      <c r="AP168" s="24">
        <f t="shared" si="147"/>
        <v>44027.856400000004</v>
      </c>
      <c r="AQ168" s="24">
        <f t="shared" si="132"/>
        <v>0</v>
      </c>
      <c r="AR168" s="25">
        <f t="shared" si="159"/>
        <v>0.04</v>
      </c>
      <c r="AS168" s="24">
        <f t="shared" si="148"/>
        <v>118.58039116653237</v>
      </c>
      <c r="AT168" s="24">
        <f t="shared" si="149"/>
        <v>44146.436791166539</v>
      </c>
    </row>
    <row r="169" spans="1:46">
      <c r="A169" s="181"/>
      <c r="B169" s="46">
        <f t="shared" si="134"/>
        <v>138</v>
      </c>
      <c r="C169" s="24">
        <f t="shared" si="135"/>
        <v>39555.27178373107</v>
      </c>
      <c r="D169" s="24">
        <f t="shared" si="108"/>
        <v>40697.663454261296</v>
      </c>
      <c r="E169" s="24"/>
      <c r="F169" s="24">
        <f t="shared" si="136"/>
        <v>36559.529896989894</v>
      </c>
      <c r="G169" s="24">
        <f t="shared" si="137"/>
        <v>38784.230411666351</v>
      </c>
      <c r="I169" s="2"/>
      <c r="K169" s="3"/>
      <c r="L169" s="61">
        <f t="shared" si="160"/>
        <v>48823</v>
      </c>
      <c r="M169" s="62">
        <f t="shared" si="150"/>
        <v>48852</v>
      </c>
      <c r="N169" s="21">
        <f t="shared" si="151"/>
        <v>138</v>
      </c>
      <c r="O169" s="28">
        <f t="shared" si="106"/>
        <v>2.5000000000000001E-2</v>
      </c>
      <c r="P169" s="23">
        <f t="shared" si="152"/>
        <v>385</v>
      </c>
      <c r="Q169" s="24">
        <f t="shared" si="153"/>
        <v>38461.5</v>
      </c>
      <c r="R169" s="24">
        <f t="shared" si="154"/>
        <v>38500</v>
      </c>
      <c r="S169" s="24">
        <f t="shared" si="155"/>
        <v>39655</v>
      </c>
      <c r="T169" s="28">
        <f t="shared" si="164"/>
        <v>0.04</v>
      </c>
      <c r="U169" s="24">
        <f t="shared" si="138"/>
        <v>40448.1</v>
      </c>
      <c r="V169" s="24" t="str">
        <f t="shared" si="139"/>
        <v>nie</v>
      </c>
      <c r="W169" s="24">
        <f t="shared" si="140"/>
        <v>770</v>
      </c>
      <c r="X169" s="24">
        <f t="shared" si="141"/>
        <v>39454.260999999999</v>
      </c>
      <c r="Y169" s="24">
        <f t="shared" si="131"/>
        <v>0</v>
      </c>
      <c r="Z169" s="25">
        <f t="shared" si="156"/>
        <v>0.04</v>
      </c>
      <c r="AA169" s="24">
        <f t="shared" si="142"/>
        <v>101.01078373107254</v>
      </c>
      <c r="AB169" s="24">
        <f t="shared" si="143"/>
        <v>39555.27178373107</v>
      </c>
      <c r="AC169" s="1">
        <v>138</v>
      </c>
      <c r="AD169" s="61">
        <f t="shared" si="161"/>
        <v>49553</v>
      </c>
      <c r="AE169" s="62">
        <f t="shared" si="162"/>
        <v>49582</v>
      </c>
      <c r="AF169" s="59">
        <f t="shared" si="163"/>
        <v>162</v>
      </c>
      <c r="AG169" s="28">
        <f t="shared" si="107"/>
        <v>2.5000000000000001E-2</v>
      </c>
      <c r="AH169" s="23">
        <f>IF(AN168="tak",
ROUNDDOWN(AP168/'ZAMIANA EDO NA EDO'!$AP$29,0),
AH168)</f>
        <v>418</v>
      </c>
      <c r="AI169" s="24">
        <f>IF(AN168="tak",
AH169*'ZAMIANA EDO NA EDO'!$AP$29,
AI168)</f>
        <v>41758.200000000004</v>
      </c>
      <c r="AJ169" s="24">
        <f t="shared" si="157"/>
        <v>41800</v>
      </c>
      <c r="AK169" s="24">
        <f t="shared" si="158"/>
        <v>44642.400000000001</v>
      </c>
      <c r="AL169" s="25">
        <f t="shared" si="130"/>
        <v>0.04</v>
      </c>
      <c r="AM169" s="24">
        <f t="shared" si="144"/>
        <v>45535.248</v>
      </c>
      <c r="AN169" s="24" t="str">
        <f t="shared" si="145"/>
        <v>nie</v>
      </c>
      <c r="AO169" s="24">
        <f t="shared" si="146"/>
        <v>836</v>
      </c>
      <c r="AP169" s="24">
        <f t="shared" si="147"/>
        <v>44148.390879999999</v>
      </c>
      <c r="AQ169" s="24">
        <f t="shared" si="132"/>
        <v>0</v>
      </c>
      <c r="AR169" s="25">
        <f t="shared" si="159"/>
        <v>0.04</v>
      </c>
      <c r="AS169" s="24">
        <f t="shared" si="148"/>
        <v>118.90055822268199</v>
      </c>
      <c r="AT169" s="24">
        <f t="shared" si="149"/>
        <v>44267.291438222681</v>
      </c>
    </row>
    <row r="170" spans="1:46">
      <c r="A170" s="181"/>
      <c r="B170" s="46">
        <f t="shared" si="134"/>
        <v>139</v>
      </c>
      <c r="C170" s="24">
        <f t="shared" si="135"/>
        <v>39662.613012847156</v>
      </c>
      <c r="D170" s="24">
        <f t="shared" si="108"/>
        <v>40813.915929791459</v>
      </c>
      <c r="E170" s="24"/>
      <c r="F170" s="24">
        <f t="shared" si="136"/>
        <v>36658.240627711762</v>
      </c>
      <c r="G170" s="24">
        <f t="shared" si="137"/>
        <v>38864.033354900239</v>
      </c>
      <c r="I170" s="2"/>
      <c r="K170" s="3"/>
      <c r="L170" s="61">
        <f t="shared" si="160"/>
        <v>48853</v>
      </c>
      <c r="M170" s="62">
        <f t="shared" si="150"/>
        <v>48883</v>
      </c>
      <c r="N170" s="21">
        <f t="shared" si="151"/>
        <v>139</v>
      </c>
      <c r="O170" s="28">
        <f t="shared" si="106"/>
        <v>2.5000000000000001E-2</v>
      </c>
      <c r="P170" s="23">
        <f t="shared" si="152"/>
        <v>385</v>
      </c>
      <c r="Q170" s="24">
        <f t="shared" si="153"/>
        <v>38461.5</v>
      </c>
      <c r="R170" s="24">
        <f t="shared" si="154"/>
        <v>38500</v>
      </c>
      <c r="S170" s="24">
        <f t="shared" si="155"/>
        <v>39655</v>
      </c>
      <c r="T170" s="28">
        <f t="shared" si="164"/>
        <v>0.04</v>
      </c>
      <c r="U170" s="24">
        <f t="shared" si="138"/>
        <v>40580.28333333334</v>
      </c>
      <c r="V170" s="24" t="str">
        <f t="shared" si="139"/>
        <v>nie</v>
      </c>
      <c r="W170" s="24">
        <f t="shared" si="140"/>
        <v>770</v>
      </c>
      <c r="X170" s="24">
        <f t="shared" si="141"/>
        <v>39561.329500000007</v>
      </c>
      <c r="Y170" s="24">
        <f t="shared" si="131"/>
        <v>0</v>
      </c>
      <c r="Z170" s="25">
        <f t="shared" si="156"/>
        <v>0.04</v>
      </c>
      <c r="AA170" s="24">
        <f t="shared" si="142"/>
        <v>101.28351284714643</v>
      </c>
      <c r="AB170" s="24">
        <f t="shared" si="143"/>
        <v>39662.613012847156</v>
      </c>
      <c r="AC170" s="1">
        <v>139</v>
      </c>
      <c r="AD170" s="61">
        <f t="shared" si="161"/>
        <v>49583</v>
      </c>
      <c r="AE170" s="62">
        <f t="shared" si="162"/>
        <v>49613</v>
      </c>
      <c r="AF170" s="59">
        <f t="shared" si="163"/>
        <v>163</v>
      </c>
      <c r="AG170" s="28">
        <f t="shared" si="107"/>
        <v>2.5000000000000001E-2</v>
      </c>
      <c r="AH170" s="23">
        <f>IF(AN169="tak",
ROUNDDOWN(AP169/'ZAMIANA EDO NA EDO'!$AP$29,0),
AH169)</f>
        <v>418</v>
      </c>
      <c r="AI170" s="24">
        <f>IF(AN169="tak",
AH170*'ZAMIANA EDO NA EDO'!$AP$29,
AI169)</f>
        <v>41758.200000000004</v>
      </c>
      <c r="AJ170" s="24">
        <f t="shared" si="157"/>
        <v>41800</v>
      </c>
      <c r="AK170" s="24">
        <f t="shared" si="158"/>
        <v>44642.400000000001</v>
      </c>
      <c r="AL170" s="25">
        <f t="shared" si="130"/>
        <v>0.04</v>
      </c>
      <c r="AM170" s="24">
        <f t="shared" si="144"/>
        <v>45684.056000000004</v>
      </c>
      <c r="AN170" s="24" t="str">
        <f t="shared" si="145"/>
        <v>nie</v>
      </c>
      <c r="AO170" s="24">
        <f t="shared" si="146"/>
        <v>836</v>
      </c>
      <c r="AP170" s="24">
        <f t="shared" si="147"/>
        <v>44268.925360000001</v>
      </c>
      <c r="AQ170" s="24">
        <f t="shared" si="132"/>
        <v>0</v>
      </c>
      <c r="AR170" s="25">
        <f t="shared" si="159"/>
        <v>0.04</v>
      </c>
      <c r="AS170" s="24">
        <f t="shared" si="148"/>
        <v>119.22158972988322</v>
      </c>
      <c r="AT170" s="24">
        <f t="shared" si="149"/>
        <v>44388.146949729882</v>
      </c>
    </row>
    <row r="171" spans="1:46">
      <c r="A171" s="181"/>
      <c r="B171" s="46">
        <f t="shared" si="134"/>
        <v>140</v>
      </c>
      <c r="C171" s="24">
        <f t="shared" si="135"/>
        <v>39769.954978331836</v>
      </c>
      <c r="D171" s="24">
        <f t="shared" si="108"/>
        <v>40930.169021319991</v>
      </c>
      <c r="E171" s="24"/>
      <c r="F171" s="24">
        <f t="shared" si="136"/>
        <v>36757.217877406583</v>
      </c>
      <c r="G171" s="24">
        <f t="shared" si="137"/>
        <v>38943.836298134112</v>
      </c>
      <c r="I171" s="2"/>
      <c r="K171" s="3"/>
      <c r="L171" s="61">
        <f t="shared" si="160"/>
        <v>48884</v>
      </c>
      <c r="M171" s="62">
        <f t="shared" si="150"/>
        <v>48913</v>
      </c>
      <c r="N171" s="21">
        <f t="shared" si="151"/>
        <v>140</v>
      </c>
      <c r="O171" s="28">
        <f t="shared" si="106"/>
        <v>2.5000000000000001E-2</v>
      </c>
      <c r="P171" s="23">
        <f t="shared" si="152"/>
        <v>385</v>
      </c>
      <c r="Q171" s="24">
        <f t="shared" si="153"/>
        <v>38461.5</v>
      </c>
      <c r="R171" s="24">
        <f t="shared" si="154"/>
        <v>38500</v>
      </c>
      <c r="S171" s="24">
        <f t="shared" si="155"/>
        <v>39655</v>
      </c>
      <c r="T171" s="28">
        <f t="shared" si="164"/>
        <v>0.04</v>
      </c>
      <c r="U171" s="24">
        <f t="shared" si="138"/>
        <v>40712.466666666667</v>
      </c>
      <c r="V171" s="24" t="str">
        <f t="shared" si="139"/>
        <v>nie</v>
      </c>
      <c r="W171" s="24">
        <f t="shared" si="140"/>
        <v>770</v>
      </c>
      <c r="X171" s="24">
        <f t="shared" si="141"/>
        <v>39668.398000000001</v>
      </c>
      <c r="Y171" s="24">
        <f t="shared" si="131"/>
        <v>0</v>
      </c>
      <c r="Z171" s="25">
        <f t="shared" si="156"/>
        <v>0.04</v>
      </c>
      <c r="AA171" s="24">
        <f t="shared" si="142"/>
        <v>101.55697833183372</v>
      </c>
      <c r="AB171" s="24">
        <f t="shared" si="143"/>
        <v>39769.954978331836</v>
      </c>
      <c r="AC171" s="1">
        <v>140</v>
      </c>
      <c r="AD171" s="61">
        <f t="shared" si="161"/>
        <v>49614</v>
      </c>
      <c r="AE171" s="62">
        <f t="shared" si="162"/>
        <v>49643</v>
      </c>
      <c r="AF171" s="59">
        <f t="shared" si="163"/>
        <v>164</v>
      </c>
      <c r="AG171" s="28">
        <f t="shared" si="107"/>
        <v>2.5000000000000001E-2</v>
      </c>
      <c r="AH171" s="23">
        <f>IF(AN170="tak",
ROUNDDOWN(AP170/'ZAMIANA EDO NA EDO'!$AP$29,0),
AH170)</f>
        <v>418</v>
      </c>
      <c r="AI171" s="24">
        <f>IF(AN170="tak",
AH171*'ZAMIANA EDO NA EDO'!$AP$29,
AI170)</f>
        <v>41758.200000000004</v>
      </c>
      <c r="AJ171" s="24">
        <f t="shared" si="157"/>
        <v>41800</v>
      </c>
      <c r="AK171" s="24">
        <f t="shared" si="158"/>
        <v>44642.400000000001</v>
      </c>
      <c r="AL171" s="25">
        <f t="shared" si="130"/>
        <v>0.04</v>
      </c>
      <c r="AM171" s="24">
        <f t="shared" si="144"/>
        <v>45832.864000000001</v>
      </c>
      <c r="AN171" s="24" t="str">
        <f t="shared" si="145"/>
        <v>nie</v>
      </c>
      <c r="AO171" s="24">
        <f t="shared" si="146"/>
        <v>836</v>
      </c>
      <c r="AP171" s="24">
        <f t="shared" si="147"/>
        <v>44389.459840000003</v>
      </c>
      <c r="AQ171" s="24">
        <f t="shared" si="132"/>
        <v>0</v>
      </c>
      <c r="AR171" s="25">
        <f t="shared" si="159"/>
        <v>0.04</v>
      </c>
      <c r="AS171" s="24">
        <f t="shared" si="148"/>
        <v>119.54348802215389</v>
      </c>
      <c r="AT171" s="24">
        <f t="shared" si="149"/>
        <v>44509.003328022154</v>
      </c>
    </row>
    <row r="172" spans="1:46">
      <c r="A172" s="181"/>
      <c r="B172" s="46">
        <f t="shared" si="134"/>
        <v>141</v>
      </c>
      <c r="C172" s="24">
        <f t="shared" si="135"/>
        <v>39877.297682173332</v>
      </c>
      <c r="D172" s="24">
        <f t="shared" si="108"/>
        <v>41046.422730510094</v>
      </c>
      <c r="E172" s="24"/>
      <c r="F172" s="24">
        <f t="shared" si="136"/>
        <v>36856.462365675579</v>
      </c>
      <c r="G172" s="24">
        <f t="shared" si="137"/>
        <v>39023.639241368001</v>
      </c>
      <c r="I172" s="2"/>
      <c r="K172" s="3"/>
      <c r="L172" s="61">
        <f t="shared" si="160"/>
        <v>48914</v>
      </c>
      <c r="M172" s="62">
        <f t="shared" si="150"/>
        <v>48944</v>
      </c>
      <c r="N172" s="21">
        <f t="shared" si="151"/>
        <v>141</v>
      </c>
      <c r="O172" s="28">
        <f t="shared" si="106"/>
        <v>2.5000000000000001E-2</v>
      </c>
      <c r="P172" s="23">
        <f t="shared" si="152"/>
        <v>385</v>
      </c>
      <c r="Q172" s="24">
        <f t="shared" si="153"/>
        <v>38461.5</v>
      </c>
      <c r="R172" s="24">
        <f t="shared" si="154"/>
        <v>38500</v>
      </c>
      <c r="S172" s="24">
        <f t="shared" si="155"/>
        <v>39655</v>
      </c>
      <c r="T172" s="28">
        <f t="shared" si="164"/>
        <v>0.04</v>
      </c>
      <c r="U172" s="24">
        <f t="shared" si="138"/>
        <v>40844.65</v>
      </c>
      <c r="V172" s="24" t="str">
        <f t="shared" si="139"/>
        <v>nie</v>
      </c>
      <c r="W172" s="24">
        <f t="shared" si="140"/>
        <v>770</v>
      </c>
      <c r="X172" s="24">
        <f t="shared" si="141"/>
        <v>39775.466500000002</v>
      </c>
      <c r="Y172" s="24">
        <f t="shared" si="131"/>
        <v>0</v>
      </c>
      <c r="Z172" s="25">
        <f t="shared" si="156"/>
        <v>0.04</v>
      </c>
      <c r="AA172" s="24">
        <f t="shared" si="142"/>
        <v>101.83118217332967</v>
      </c>
      <c r="AB172" s="24">
        <f t="shared" si="143"/>
        <v>39877.297682173332</v>
      </c>
      <c r="AC172" s="1">
        <v>141</v>
      </c>
      <c r="AD172" s="61">
        <f t="shared" si="161"/>
        <v>49644</v>
      </c>
      <c r="AE172" s="62">
        <f t="shared" si="162"/>
        <v>49674</v>
      </c>
      <c r="AF172" s="59">
        <f t="shared" si="163"/>
        <v>165</v>
      </c>
      <c r="AG172" s="28">
        <f t="shared" si="107"/>
        <v>2.5000000000000001E-2</v>
      </c>
      <c r="AH172" s="23">
        <f>IF(AN171="tak",
ROUNDDOWN(AP171/'ZAMIANA EDO NA EDO'!$AP$29,0),
AH171)</f>
        <v>418</v>
      </c>
      <c r="AI172" s="24">
        <f>IF(AN171="tak",
AH172*'ZAMIANA EDO NA EDO'!$AP$29,
AI171)</f>
        <v>41758.200000000004</v>
      </c>
      <c r="AJ172" s="24">
        <f t="shared" si="157"/>
        <v>41800</v>
      </c>
      <c r="AK172" s="24">
        <f t="shared" si="158"/>
        <v>44642.400000000001</v>
      </c>
      <c r="AL172" s="25">
        <f t="shared" ref="AL172:AL203" si="165">IF(AND(MOD($N172,zapadalnosc_ROD)&lt;=12,MOD($N172,zapadalnosc_ROD)&lt;&gt;0),proc_I_okres_ROD,(marza_ROD+AG172))</f>
        <v>0.04</v>
      </c>
      <c r="AM172" s="24">
        <f t="shared" si="144"/>
        <v>45981.672000000006</v>
      </c>
      <c r="AN172" s="24" t="str">
        <f t="shared" si="145"/>
        <v>nie</v>
      </c>
      <c r="AO172" s="24">
        <f t="shared" si="146"/>
        <v>836</v>
      </c>
      <c r="AP172" s="24">
        <f t="shared" si="147"/>
        <v>44509.994320000005</v>
      </c>
      <c r="AQ172" s="24">
        <f t="shared" si="132"/>
        <v>0</v>
      </c>
      <c r="AR172" s="25">
        <f t="shared" si="159"/>
        <v>0.04</v>
      </c>
      <c r="AS172" s="24">
        <f t="shared" si="148"/>
        <v>119.8662554398137</v>
      </c>
      <c r="AT172" s="24">
        <f t="shared" si="149"/>
        <v>44629.860575439816</v>
      </c>
    </row>
    <row r="173" spans="1:46">
      <c r="A173" s="181"/>
      <c r="B173" s="46">
        <f t="shared" si="134"/>
        <v>142</v>
      </c>
      <c r="C173" s="24">
        <f t="shared" si="135"/>
        <v>39984.641126365204</v>
      </c>
      <c r="D173" s="24">
        <f t="shared" si="108"/>
        <v>41162.677059029462</v>
      </c>
      <c r="E173" s="24"/>
      <c r="F173" s="24">
        <f t="shared" si="136"/>
        <v>36955.974814062902</v>
      </c>
      <c r="G173" s="24">
        <f t="shared" si="137"/>
        <v>39103.442184601874</v>
      </c>
      <c r="I173" s="2"/>
      <c r="K173" s="3"/>
      <c r="L173" s="61">
        <f t="shared" si="160"/>
        <v>48945</v>
      </c>
      <c r="M173" s="62">
        <f t="shared" si="150"/>
        <v>48975</v>
      </c>
      <c r="N173" s="21">
        <f t="shared" si="151"/>
        <v>142</v>
      </c>
      <c r="O173" s="28">
        <f t="shared" ref="O173:O212" si="166">VLOOKUP(ROUNDUP($N173/12,0)-1,$Q$12:$AB$28,2,1)</f>
        <v>2.5000000000000001E-2</v>
      </c>
      <c r="P173" s="23">
        <f t="shared" si="152"/>
        <v>385</v>
      </c>
      <c r="Q173" s="24">
        <f t="shared" si="153"/>
        <v>38461.5</v>
      </c>
      <c r="R173" s="24">
        <f t="shared" si="154"/>
        <v>38500</v>
      </c>
      <c r="S173" s="24">
        <f t="shared" si="155"/>
        <v>39655</v>
      </c>
      <c r="T173" s="28">
        <f t="shared" si="164"/>
        <v>0.04</v>
      </c>
      <c r="U173" s="24">
        <f t="shared" si="138"/>
        <v>40976.833333333336</v>
      </c>
      <c r="V173" s="24" t="str">
        <f t="shared" si="139"/>
        <v>nie</v>
      </c>
      <c r="W173" s="24">
        <f t="shared" si="140"/>
        <v>770</v>
      </c>
      <c r="X173" s="24">
        <f t="shared" si="141"/>
        <v>39882.535000000003</v>
      </c>
      <c r="Y173" s="24">
        <f t="shared" si="131"/>
        <v>0</v>
      </c>
      <c r="Z173" s="25">
        <f t="shared" si="156"/>
        <v>0.04</v>
      </c>
      <c r="AA173" s="24">
        <f t="shared" si="142"/>
        <v>102.10612636519765</v>
      </c>
      <c r="AB173" s="24">
        <f t="shared" si="143"/>
        <v>39984.641126365204</v>
      </c>
      <c r="AC173" s="1">
        <v>142</v>
      </c>
      <c r="AD173" s="61">
        <f t="shared" si="161"/>
        <v>49675</v>
      </c>
      <c r="AE173" s="62">
        <f t="shared" si="162"/>
        <v>49705</v>
      </c>
      <c r="AF173" s="59">
        <f t="shared" si="163"/>
        <v>166</v>
      </c>
      <c r="AG173" s="28">
        <f t="shared" ref="AG173:AG212" si="167">VLOOKUP(ROUNDUP($N173/12,0)-1,$Q$12:$AB$28,4,1)</f>
        <v>2.5000000000000001E-2</v>
      </c>
      <c r="AH173" s="23">
        <f>IF(AN172="tak",
ROUNDDOWN(AP172/'ZAMIANA EDO NA EDO'!$AP$29,0),
AH172)</f>
        <v>418</v>
      </c>
      <c r="AI173" s="24">
        <f>IF(AN172="tak",
AH173*'ZAMIANA EDO NA EDO'!$AP$29,
AI172)</f>
        <v>41758.200000000004</v>
      </c>
      <c r="AJ173" s="24">
        <f t="shared" si="157"/>
        <v>41800</v>
      </c>
      <c r="AK173" s="24">
        <f t="shared" si="158"/>
        <v>44642.400000000001</v>
      </c>
      <c r="AL173" s="25">
        <f t="shared" si="165"/>
        <v>0.04</v>
      </c>
      <c r="AM173" s="24">
        <f t="shared" si="144"/>
        <v>46130.48</v>
      </c>
      <c r="AN173" s="24" t="str">
        <f t="shared" si="145"/>
        <v>nie</v>
      </c>
      <c r="AO173" s="24">
        <f t="shared" si="146"/>
        <v>836</v>
      </c>
      <c r="AP173" s="24">
        <f t="shared" si="147"/>
        <v>44630.5288</v>
      </c>
      <c r="AQ173" s="24">
        <f t="shared" si="132"/>
        <v>0</v>
      </c>
      <c r="AR173" s="25">
        <f t="shared" si="159"/>
        <v>0.04</v>
      </c>
      <c r="AS173" s="24">
        <f t="shared" si="148"/>
        <v>120.18989432950119</v>
      </c>
      <c r="AT173" s="24">
        <f t="shared" si="149"/>
        <v>44750.718694329502</v>
      </c>
    </row>
    <row r="174" spans="1:46">
      <c r="A174" s="181"/>
      <c r="B174" s="46">
        <f t="shared" si="134"/>
        <v>143</v>
      </c>
      <c r="C174" s="24">
        <f t="shared" si="135"/>
        <v>40091.985312906378</v>
      </c>
      <c r="D174" s="24">
        <f t="shared" ref="D174:D212" si="168">IFERROR(VLOOKUP(B174,$AF$30:$AT$211,15),"")</f>
        <v>41278.932008550262</v>
      </c>
      <c r="E174" s="24"/>
      <c r="F174" s="24">
        <f t="shared" si="136"/>
        <v>37055.755946060868</v>
      </c>
      <c r="G174" s="24">
        <f t="shared" si="137"/>
        <v>39183.245127835762</v>
      </c>
      <c r="I174" s="2"/>
      <c r="K174" s="3"/>
      <c r="L174" s="61">
        <f t="shared" si="160"/>
        <v>48976</v>
      </c>
      <c r="M174" s="62">
        <f t="shared" si="150"/>
        <v>49003</v>
      </c>
      <c r="N174" s="21">
        <f t="shared" si="151"/>
        <v>143</v>
      </c>
      <c r="O174" s="28">
        <f t="shared" si="166"/>
        <v>2.5000000000000001E-2</v>
      </c>
      <c r="P174" s="23">
        <f t="shared" si="152"/>
        <v>385</v>
      </c>
      <c r="Q174" s="24">
        <f t="shared" si="153"/>
        <v>38461.5</v>
      </c>
      <c r="R174" s="24">
        <f t="shared" si="154"/>
        <v>38500</v>
      </c>
      <c r="S174" s="24">
        <f t="shared" si="155"/>
        <v>39655</v>
      </c>
      <c r="T174" s="28">
        <f t="shared" si="164"/>
        <v>0.04</v>
      </c>
      <c r="U174" s="24">
        <f t="shared" si="138"/>
        <v>41109.016666666663</v>
      </c>
      <c r="V174" s="24" t="str">
        <f t="shared" si="139"/>
        <v>nie</v>
      </c>
      <c r="W174" s="24">
        <f t="shared" si="140"/>
        <v>770</v>
      </c>
      <c r="X174" s="24">
        <f t="shared" si="141"/>
        <v>39989.603499999997</v>
      </c>
      <c r="Y174" s="24">
        <f t="shared" si="131"/>
        <v>0</v>
      </c>
      <c r="Z174" s="25">
        <f t="shared" si="156"/>
        <v>0.04</v>
      </c>
      <c r="AA174" s="24">
        <f t="shared" si="142"/>
        <v>102.38181290638367</v>
      </c>
      <c r="AB174" s="24">
        <f t="shared" si="143"/>
        <v>40091.985312906378</v>
      </c>
      <c r="AC174" s="1">
        <v>143</v>
      </c>
      <c r="AD174" s="61">
        <f t="shared" si="161"/>
        <v>49706</v>
      </c>
      <c r="AE174" s="62">
        <f t="shared" si="162"/>
        <v>49734</v>
      </c>
      <c r="AF174" s="59">
        <f t="shared" si="163"/>
        <v>167</v>
      </c>
      <c r="AG174" s="28">
        <f t="shared" si="167"/>
        <v>2.5000000000000001E-2</v>
      </c>
      <c r="AH174" s="23">
        <f>IF(AN173="tak",
ROUNDDOWN(AP173/'ZAMIANA EDO NA EDO'!$AP$29,0),
AH173)</f>
        <v>418</v>
      </c>
      <c r="AI174" s="24">
        <f>IF(AN173="tak",
AH174*'ZAMIANA EDO NA EDO'!$AP$29,
AI173)</f>
        <v>41758.200000000004</v>
      </c>
      <c r="AJ174" s="24">
        <f t="shared" si="157"/>
        <v>41800</v>
      </c>
      <c r="AK174" s="24">
        <f t="shared" si="158"/>
        <v>44642.400000000001</v>
      </c>
      <c r="AL174" s="25">
        <f t="shared" si="165"/>
        <v>0.04</v>
      </c>
      <c r="AM174" s="24">
        <f t="shared" si="144"/>
        <v>46279.288</v>
      </c>
      <c r="AN174" s="24" t="str">
        <f t="shared" si="145"/>
        <v>nie</v>
      </c>
      <c r="AO174" s="24">
        <f t="shared" si="146"/>
        <v>836</v>
      </c>
      <c r="AP174" s="24">
        <f t="shared" si="147"/>
        <v>44751.063280000002</v>
      </c>
      <c r="AQ174" s="24">
        <f t="shared" si="132"/>
        <v>0</v>
      </c>
      <c r="AR174" s="25">
        <f t="shared" si="159"/>
        <v>0.04</v>
      </c>
      <c r="AS174" s="24">
        <f t="shared" si="148"/>
        <v>120.51440704419083</v>
      </c>
      <c r="AT174" s="24">
        <f t="shared" si="149"/>
        <v>44871.577687044191</v>
      </c>
    </row>
    <row r="175" spans="1:46">
      <c r="A175" s="181"/>
      <c r="B175" s="46">
        <f t="shared" si="134"/>
        <v>144</v>
      </c>
      <c r="C175" s="24">
        <f t="shared" si="135"/>
        <v>40199.33024380124</v>
      </c>
      <c r="D175" s="24">
        <f t="shared" si="168"/>
        <v>41871.467580749217</v>
      </c>
      <c r="E175" s="24"/>
      <c r="F175" s="24">
        <f t="shared" si="136"/>
        <v>37155.806487115231</v>
      </c>
      <c r="G175" s="24">
        <f t="shared" si="137"/>
        <v>39263.048071069643</v>
      </c>
      <c r="I175" s="2"/>
      <c r="K175" s="3"/>
      <c r="L175" s="61">
        <f t="shared" si="160"/>
        <v>49004</v>
      </c>
      <c r="M175" s="62">
        <f t="shared" si="150"/>
        <v>49034</v>
      </c>
      <c r="N175" s="21">
        <f t="shared" si="151"/>
        <v>144</v>
      </c>
      <c r="O175" s="28">
        <f t="shared" si="166"/>
        <v>2.5000000000000001E-2</v>
      </c>
      <c r="P175" s="23">
        <f t="shared" si="152"/>
        <v>385</v>
      </c>
      <c r="Q175" s="24">
        <f t="shared" si="153"/>
        <v>38461.5</v>
      </c>
      <c r="R175" s="24">
        <f>IF(V174="tak",
P175*100,
R174)</f>
        <v>38500</v>
      </c>
      <c r="S175" s="24">
        <f t="shared" si="155"/>
        <v>39655</v>
      </c>
      <c r="T175" s="28">
        <f t="shared" si="164"/>
        <v>0.04</v>
      </c>
      <c r="U175" s="24">
        <f t="shared" si="138"/>
        <v>41241.200000000004</v>
      </c>
      <c r="V175" s="24" t="str">
        <f t="shared" si="139"/>
        <v>nie</v>
      </c>
      <c r="W175" s="24">
        <f t="shared" si="140"/>
        <v>770</v>
      </c>
      <c r="X175" s="24">
        <f t="shared" si="141"/>
        <v>40096.672000000006</v>
      </c>
      <c r="Y175" s="24">
        <f t="shared" si="131"/>
        <v>0</v>
      </c>
      <c r="Z175" s="25">
        <f t="shared" si="156"/>
        <v>0.04</v>
      </c>
      <c r="AA175" s="24">
        <f t="shared" si="142"/>
        <v>102.6582438012309</v>
      </c>
      <c r="AB175" s="24">
        <f t="shared" ref="AB175:AB212" si="169">AA174*(1+Z175/12*(1-podatek_Belki))+X175</f>
        <v>40199.33024380124</v>
      </c>
      <c r="AC175" s="1">
        <v>144</v>
      </c>
      <c r="AD175" s="61">
        <f t="shared" si="161"/>
        <v>49735</v>
      </c>
      <c r="AE175" s="62">
        <f t="shared" si="162"/>
        <v>49765</v>
      </c>
      <c r="AF175" s="59">
        <f t="shared" si="163"/>
        <v>168</v>
      </c>
      <c r="AG175" s="28">
        <f t="shared" si="167"/>
        <v>2.5000000000000001E-2</v>
      </c>
      <c r="AH175" s="23">
        <f>IF(AN174="tak",
ROUNDDOWN(AP174/'ZAMIANA EDO NA EDO'!$AP$29,0),
AH174)</f>
        <v>418</v>
      </c>
      <c r="AI175" s="24">
        <f>IF(AN174="tak",
AH175*'ZAMIANA EDO NA EDO'!$AP$29,
AI174)</f>
        <v>41758.200000000004</v>
      </c>
      <c r="AJ175" s="24">
        <f t="shared" si="157"/>
        <v>41800</v>
      </c>
      <c r="AK175" s="24">
        <f t="shared" si="158"/>
        <v>44642.400000000001</v>
      </c>
      <c r="AL175" s="25">
        <f t="shared" si="165"/>
        <v>0.04</v>
      </c>
      <c r="AM175" s="24">
        <f t="shared" si="144"/>
        <v>46428.096000000005</v>
      </c>
      <c r="AN175" s="24" t="str">
        <f t="shared" si="145"/>
        <v>nie</v>
      </c>
      <c r="AO175" s="24">
        <f t="shared" si="146"/>
        <v>836</v>
      </c>
      <c r="AP175" s="24">
        <f t="shared" si="147"/>
        <v>44871.597760000004</v>
      </c>
      <c r="AQ175" s="24">
        <f t="shared" si="132"/>
        <v>0</v>
      </c>
      <c r="AR175" s="25">
        <f t="shared" si="159"/>
        <v>0.04</v>
      </c>
      <c r="AS175" s="24">
        <f t="shared" si="148"/>
        <v>120.83979594321013</v>
      </c>
      <c r="AT175" s="24">
        <f t="shared" ref="AT175:AT212" si="170">AS174*(1+AR175/12*(1-podatek_Belki))+AP175</f>
        <v>44992.437555943216</v>
      </c>
    </row>
    <row r="176" spans="1:46">
      <c r="B176" s="46">
        <f t="shared" ref="B176:B212" si="171">N176</f>
        <v>145</v>
      </c>
      <c r="C176" s="24">
        <f t="shared" ref="C176:C212" si="172">AB176</f>
        <v>40310.9586610595</v>
      </c>
      <c r="D176" s="24">
        <f t="shared" si="168"/>
        <v>41913.573403217233</v>
      </c>
      <c r="E176" s="24"/>
      <c r="F176" s="24">
        <f t="shared" si="136"/>
        <v>37256.127164630438</v>
      </c>
      <c r="G176" s="24">
        <f t="shared" ref="G176:G212" si="173">zakup_domyslny_wartosc*IFERROR((INDEX(scenariusz_I_inflacja_skumulowana,MATCH(ROUNDDOWN(N176/12,0),scenariusz_I_rok,0))+1),1)
*(1+MOD(N176,12)*INDEX(scenariusz_I_inflacja,MATCH(ROUNDUP(N176/12,0),scenariusz_I_rok,0))/12)</f>
        <v>39344.846087884376</v>
      </c>
      <c r="I176" s="2"/>
      <c r="K176" s="3"/>
      <c r="L176" s="61">
        <f t="shared" si="160"/>
        <v>49035</v>
      </c>
      <c r="M176" s="62">
        <f t="shared" ref="M176:M212" si="174">EOMONTH(L176,0)</f>
        <v>49064</v>
      </c>
      <c r="N176" s="21">
        <f t="shared" si="151"/>
        <v>145</v>
      </c>
      <c r="O176" s="28">
        <f t="shared" si="166"/>
        <v>2.5000000000000001E-2</v>
      </c>
      <c r="P176" s="23">
        <f t="shared" ref="P176:P212" si="175">IF(V175="tak",
ROUNDDOWN(X175/zamiana_EDO,0),
P175)</f>
        <v>385</v>
      </c>
      <c r="Q176" s="24">
        <f t="shared" ref="Q176:Q212" si="176">IF(V175="tak",
P176*zamiana_EDO,
Q175)</f>
        <v>38461.5</v>
      </c>
      <c r="R176" s="24">
        <f t="shared" ref="R176:R212" si="177">IF(V175="tak",
P176*100,
R175)</f>
        <v>38500</v>
      </c>
      <c r="S176" s="24">
        <f t="shared" ref="S176:S212" si="178">IF(V175="tak",
 R176,
IF(MOD($N176,12)&lt;&gt;1,S175,U175))</f>
        <v>41241.200000000004</v>
      </c>
      <c r="T176" s="28">
        <f t="shared" si="164"/>
        <v>0.04</v>
      </c>
      <c r="U176" s="24">
        <f t="shared" ref="U176:U212" si="179">S176*(1+T176*IF(MOD($N176,12)&lt;&gt;0,MOD($N176,12),12)/12)</f>
        <v>41378.670666666672</v>
      </c>
      <c r="V176" s="24" t="str">
        <f t="shared" si="139"/>
        <v>nie</v>
      </c>
      <c r="W176" s="24">
        <f t="shared" ref="W176:W212" si="180">IF(AND(MOD($N176,zapadalnosc_EDO)&lt;zapadalnosc_EDO,MOD($N176,zapadalnosc_EDO)&lt;&gt;0),MIN(U176-R176,P176*koszt_wczesniejszy_wykup_EDO),0)</f>
        <v>770</v>
      </c>
      <c r="X176" s="24">
        <f t="shared" ref="X176:X212" si="181">U176-W176
-(U176-R176-W176)*podatek_Belki</f>
        <v>40208.023240000002</v>
      </c>
      <c r="Y176" s="24">
        <f t="shared" si="131"/>
        <v>0</v>
      </c>
      <c r="Z176" s="25">
        <f t="shared" si="156"/>
        <v>0.04</v>
      </c>
      <c r="AA176" s="24">
        <f t="shared" si="142"/>
        <v>102.93542105949422</v>
      </c>
      <c r="AB176" s="24">
        <f t="shared" si="169"/>
        <v>40310.9586610595</v>
      </c>
      <c r="AC176" s="1">
        <v>145</v>
      </c>
      <c r="AD176" s="61">
        <f t="shared" si="161"/>
        <v>49766</v>
      </c>
      <c r="AE176" s="62">
        <f t="shared" ref="AE176:AE212" si="182">EOMONTH(AD176,0)</f>
        <v>49795</v>
      </c>
      <c r="AF176" s="59">
        <f t="shared" si="163"/>
        <v>169</v>
      </c>
      <c r="AG176" s="28">
        <f t="shared" si="167"/>
        <v>2.5000000000000001E-2</v>
      </c>
      <c r="AH176" s="23">
        <f>IF(AN175="tak",
ROUNDDOWN(AP175/'ZAMIANA EDO NA EDO'!$AP$29,0),
AH175)</f>
        <v>418</v>
      </c>
      <c r="AI176" s="24">
        <f>IF(AN175="tak",
AH176*'ZAMIANA EDO NA EDO'!$AP$29,
AI175)</f>
        <v>41758.200000000004</v>
      </c>
      <c r="AJ176" s="24">
        <f t="shared" ref="AJ176:AJ212" si="183">IF(AN175="tak",
AH176*100,
AJ175)</f>
        <v>41800</v>
      </c>
      <c r="AK176" s="24">
        <f t="shared" ref="AK176:AK212" si="184">IF(AN175="tak",
 AJ176,
IF(MOD($N176,kapitalizacja_odsetek_mc_ROD)&lt;&gt;1,AK175,AM175))</f>
        <v>46428.096000000005</v>
      </c>
      <c r="AL176" s="25">
        <f t="shared" si="165"/>
        <v>0.04</v>
      </c>
      <c r="AM176" s="24">
        <f t="shared" ref="AM176:AM212" si="185">AK176*(1+AL176*IF(MOD($N176,12)&lt;&gt;0,MOD($N176,12),12)/12)</f>
        <v>46582.856320000006</v>
      </c>
      <c r="AN176" s="24" t="str">
        <f t="shared" si="145"/>
        <v>nie</v>
      </c>
      <c r="AO176" s="24">
        <f t="shared" ref="AO176:AO212" si="186">IF(AND(MOD($N176,zapadalnosc_ROD)&lt;zapadalnosc_ROD,MOD($N176,zapadalnosc_ROD)&lt;&gt;0),MIN(AM176-AJ176,AH176*koszt_wczesniejszy_wykup_ROD),0)</f>
        <v>836</v>
      </c>
      <c r="AP176" s="24">
        <f t="shared" ref="AP176:AP212" si="187">AM176-AO176
-(AM176-AJ176-AO176)*podatek_Belki</f>
        <v>44996.953619200009</v>
      </c>
      <c r="AQ176" s="24">
        <f t="shared" si="132"/>
        <v>0</v>
      </c>
      <c r="AR176" s="25">
        <f t="shared" si="159"/>
        <v>0.04</v>
      </c>
      <c r="AS176" s="24">
        <f t="shared" si="148"/>
        <v>121.16606339225679</v>
      </c>
      <c r="AT176" s="24">
        <f t="shared" si="170"/>
        <v>45118.119682592267</v>
      </c>
    </row>
    <row r="177" spans="2:46">
      <c r="B177" s="46">
        <f t="shared" si="171"/>
        <v>146</v>
      </c>
      <c r="C177" s="24">
        <f t="shared" si="172"/>
        <v>40422.587826696355</v>
      </c>
      <c r="D177" s="24">
        <f t="shared" si="168"/>
        <v>41913.880051405918</v>
      </c>
      <c r="E177" s="24"/>
      <c r="F177" s="24">
        <f t="shared" si="136"/>
        <v>37356.718707974935</v>
      </c>
      <c r="G177" s="24">
        <f t="shared" si="173"/>
        <v>39426.644104699102</v>
      </c>
      <c r="I177" s="2"/>
      <c r="K177" s="3"/>
      <c r="L177" s="61">
        <f t="shared" si="160"/>
        <v>49065</v>
      </c>
      <c r="M177" s="62">
        <f t="shared" si="174"/>
        <v>49095</v>
      </c>
      <c r="N177" s="21">
        <f t="shared" si="151"/>
        <v>146</v>
      </c>
      <c r="O177" s="28">
        <f t="shared" si="166"/>
        <v>2.5000000000000001E-2</v>
      </c>
      <c r="P177" s="23">
        <f t="shared" si="175"/>
        <v>385</v>
      </c>
      <c r="Q177" s="24">
        <f t="shared" si="176"/>
        <v>38461.5</v>
      </c>
      <c r="R177" s="24">
        <f t="shared" si="177"/>
        <v>38500</v>
      </c>
      <c r="S177" s="24">
        <f t="shared" si="178"/>
        <v>41241.200000000004</v>
      </c>
      <c r="T177" s="28">
        <f t="shared" si="164"/>
        <v>0.04</v>
      </c>
      <c r="U177" s="24">
        <f t="shared" si="179"/>
        <v>41516.141333333333</v>
      </c>
      <c r="V177" s="24" t="str">
        <f t="shared" si="139"/>
        <v>nie</v>
      </c>
      <c r="W177" s="24">
        <f t="shared" si="180"/>
        <v>770</v>
      </c>
      <c r="X177" s="24">
        <f t="shared" si="181"/>
        <v>40319.374479999999</v>
      </c>
      <c r="Y177" s="24">
        <f t="shared" si="131"/>
        <v>0</v>
      </c>
      <c r="Z177" s="25">
        <f t="shared" si="156"/>
        <v>0.04</v>
      </c>
      <c r="AA177" s="24">
        <f t="shared" si="142"/>
        <v>103.21334669635485</v>
      </c>
      <c r="AB177" s="24">
        <f t="shared" si="169"/>
        <v>40422.587826696355</v>
      </c>
      <c r="AC177" s="1">
        <v>146</v>
      </c>
      <c r="AD177" s="61">
        <f t="shared" si="161"/>
        <v>49796</v>
      </c>
      <c r="AE177" s="62">
        <f t="shared" si="182"/>
        <v>49826</v>
      </c>
      <c r="AF177" s="59">
        <f t="shared" si="163"/>
        <v>170</v>
      </c>
      <c r="AG177" s="28">
        <f t="shared" si="167"/>
        <v>2.5000000000000001E-2</v>
      </c>
      <c r="AH177" s="23">
        <f>IF(AN176="tak",
ROUNDDOWN(AP176/'ZAMIANA EDO NA EDO'!$AP$29,0),
AH176)</f>
        <v>418</v>
      </c>
      <c r="AI177" s="24">
        <f>IF(AN176="tak",
AH177*'ZAMIANA EDO NA EDO'!$AP$29,
AI176)</f>
        <v>41758.200000000004</v>
      </c>
      <c r="AJ177" s="24">
        <f t="shared" si="183"/>
        <v>41800</v>
      </c>
      <c r="AK177" s="24">
        <f t="shared" si="184"/>
        <v>46428.096000000005</v>
      </c>
      <c r="AL177" s="25">
        <f t="shared" si="165"/>
        <v>0.04</v>
      </c>
      <c r="AM177" s="24">
        <f t="shared" si="185"/>
        <v>46737.61664</v>
      </c>
      <c r="AN177" s="24" t="str">
        <f t="shared" si="145"/>
        <v>nie</v>
      </c>
      <c r="AO177" s="24">
        <f t="shared" si="186"/>
        <v>836</v>
      </c>
      <c r="AP177" s="24">
        <f t="shared" si="187"/>
        <v>45122.309478399999</v>
      </c>
      <c r="AQ177" s="24">
        <f t="shared" si="132"/>
        <v>0</v>
      </c>
      <c r="AR177" s="25">
        <f t="shared" si="159"/>
        <v>0.04</v>
      </c>
      <c r="AS177" s="24">
        <f t="shared" si="148"/>
        <v>121.49321176341587</v>
      </c>
      <c r="AT177" s="24">
        <f t="shared" si="170"/>
        <v>45243.802690163415</v>
      </c>
    </row>
    <row r="178" spans="2:46">
      <c r="B178" s="46">
        <f t="shared" si="171"/>
        <v>147</v>
      </c>
      <c r="C178" s="24">
        <f t="shared" si="172"/>
        <v>40534.217742732442</v>
      </c>
      <c r="D178" s="24">
        <f t="shared" si="168"/>
        <v>41914.187527544716</v>
      </c>
      <c r="E178" s="24"/>
      <c r="F178" s="24">
        <f t="shared" si="136"/>
        <v>37457.581848486465</v>
      </c>
      <c r="G178" s="24">
        <f t="shared" si="173"/>
        <v>39508.442121513828</v>
      </c>
      <c r="I178" s="2"/>
      <c r="K178" s="3"/>
      <c r="L178" s="61">
        <f t="shared" si="160"/>
        <v>49096</v>
      </c>
      <c r="M178" s="62">
        <f t="shared" si="174"/>
        <v>49125</v>
      </c>
      <c r="N178" s="21">
        <f t="shared" si="151"/>
        <v>147</v>
      </c>
      <c r="O178" s="28">
        <f t="shared" si="166"/>
        <v>2.5000000000000001E-2</v>
      </c>
      <c r="P178" s="23">
        <f t="shared" si="175"/>
        <v>385</v>
      </c>
      <c r="Q178" s="24">
        <f t="shared" si="176"/>
        <v>38461.5</v>
      </c>
      <c r="R178" s="24">
        <f t="shared" si="177"/>
        <v>38500</v>
      </c>
      <c r="S178" s="24">
        <f t="shared" si="178"/>
        <v>41241.200000000004</v>
      </c>
      <c r="T178" s="28">
        <f t="shared" si="164"/>
        <v>0.04</v>
      </c>
      <c r="U178" s="24">
        <f t="shared" si="179"/>
        <v>41653.612000000008</v>
      </c>
      <c r="V178" s="24" t="str">
        <f t="shared" si="139"/>
        <v>nie</v>
      </c>
      <c r="W178" s="24">
        <f t="shared" si="180"/>
        <v>770</v>
      </c>
      <c r="X178" s="24">
        <f t="shared" si="181"/>
        <v>40430.725720000009</v>
      </c>
      <c r="Y178" s="24">
        <f t="shared" si="131"/>
        <v>0</v>
      </c>
      <c r="Z178" s="25">
        <f t="shared" si="156"/>
        <v>0.04</v>
      </c>
      <c r="AA178" s="24">
        <f t="shared" si="142"/>
        <v>103.492022732435</v>
      </c>
      <c r="AB178" s="24">
        <f t="shared" si="169"/>
        <v>40534.217742732442</v>
      </c>
      <c r="AC178" s="1">
        <v>147</v>
      </c>
      <c r="AD178" s="61">
        <f t="shared" si="161"/>
        <v>49827</v>
      </c>
      <c r="AE178" s="62">
        <f t="shared" si="182"/>
        <v>49856</v>
      </c>
      <c r="AF178" s="59">
        <f t="shared" si="163"/>
        <v>171</v>
      </c>
      <c r="AG178" s="28">
        <f t="shared" si="167"/>
        <v>2.5000000000000001E-2</v>
      </c>
      <c r="AH178" s="23">
        <f>IF(AN177="tak",
ROUNDDOWN(AP177/'ZAMIANA EDO NA EDO'!$AP$29,0),
AH177)</f>
        <v>418</v>
      </c>
      <c r="AI178" s="24">
        <f>IF(AN177="tak",
AH178*'ZAMIANA EDO NA EDO'!$AP$29,
AI177)</f>
        <v>41758.200000000004</v>
      </c>
      <c r="AJ178" s="24">
        <f t="shared" si="183"/>
        <v>41800</v>
      </c>
      <c r="AK178" s="24">
        <f t="shared" si="184"/>
        <v>46428.096000000005</v>
      </c>
      <c r="AL178" s="25">
        <f t="shared" si="165"/>
        <v>0.04</v>
      </c>
      <c r="AM178" s="24">
        <f t="shared" si="185"/>
        <v>46892.376960000009</v>
      </c>
      <c r="AN178" s="24" t="str">
        <f t="shared" si="145"/>
        <v>nie</v>
      </c>
      <c r="AO178" s="24">
        <f t="shared" si="186"/>
        <v>836</v>
      </c>
      <c r="AP178" s="24">
        <f t="shared" si="187"/>
        <v>45247.66533760001</v>
      </c>
      <c r="AQ178" s="24">
        <f t="shared" si="132"/>
        <v>0</v>
      </c>
      <c r="AR178" s="25">
        <f t="shared" si="159"/>
        <v>0.04</v>
      </c>
      <c r="AS178" s="24">
        <f t="shared" si="148"/>
        <v>121.82124343517708</v>
      </c>
      <c r="AT178" s="24">
        <f t="shared" si="170"/>
        <v>45369.486581035184</v>
      </c>
    </row>
    <row r="179" spans="2:46">
      <c r="B179" s="46">
        <f t="shared" si="171"/>
        <v>148</v>
      </c>
      <c r="C179" s="24">
        <f t="shared" si="172"/>
        <v>40645.848411193816</v>
      </c>
      <c r="D179" s="24">
        <f t="shared" si="168"/>
        <v>42004.783833869085</v>
      </c>
      <c r="E179" s="24"/>
      <c r="F179" s="24">
        <f t="shared" si="136"/>
        <v>37558.717319477379</v>
      </c>
      <c r="G179" s="24">
        <f t="shared" si="173"/>
        <v>39590.240138328554</v>
      </c>
      <c r="I179" s="2"/>
      <c r="K179" s="3"/>
      <c r="L179" s="61">
        <f t="shared" si="160"/>
        <v>49126</v>
      </c>
      <c r="M179" s="62">
        <f t="shared" si="174"/>
        <v>49156</v>
      </c>
      <c r="N179" s="21">
        <f t="shared" si="151"/>
        <v>148</v>
      </c>
      <c r="O179" s="28">
        <f t="shared" si="166"/>
        <v>2.5000000000000001E-2</v>
      </c>
      <c r="P179" s="23">
        <f t="shared" si="175"/>
        <v>385</v>
      </c>
      <c r="Q179" s="24">
        <f t="shared" si="176"/>
        <v>38461.5</v>
      </c>
      <c r="R179" s="24">
        <f t="shared" si="177"/>
        <v>38500</v>
      </c>
      <c r="S179" s="24">
        <f t="shared" si="178"/>
        <v>41241.200000000004</v>
      </c>
      <c r="T179" s="28">
        <f t="shared" si="164"/>
        <v>0.04</v>
      </c>
      <c r="U179" s="24">
        <f t="shared" si="179"/>
        <v>41791.082666666676</v>
      </c>
      <c r="V179" s="24" t="str">
        <f t="shared" si="139"/>
        <v>nie</v>
      </c>
      <c r="W179" s="24">
        <f t="shared" si="180"/>
        <v>770</v>
      </c>
      <c r="X179" s="24">
        <f t="shared" si="181"/>
        <v>40542.076960000006</v>
      </c>
      <c r="Y179" s="24">
        <f t="shared" si="131"/>
        <v>0</v>
      </c>
      <c r="Z179" s="25">
        <f t="shared" si="156"/>
        <v>0.04</v>
      </c>
      <c r="AA179" s="24">
        <f t="shared" si="142"/>
        <v>103.77145119381257</v>
      </c>
      <c r="AB179" s="24">
        <f t="shared" si="169"/>
        <v>40645.848411193816</v>
      </c>
      <c r="AC179" s="1">
        <v>148</v>
      </c>
      <c r="AD179" s="61">
        <f t="shared" si="161"/>
        <v>49857</v>
      </c>
      <c r="AE179" s="62">
        <f t="shared" si="182"/>
        <v>49887</v>
      </c>
      <c r="AF179" s="59">
        <f t="shared" si="163"/>
        <v>172</v>
      </c>
      <c r="AG179" s="28">
        <f t="shared" si="167"/>
        <v>2.5000000000000001E-2</v>
      </c>
      <c r="AH179" s="23">
        <f>IF(AN178="tak",
ROUNDDOWN(AP178/'ZAMIANA EDO NA EDO'!$AP$29,0),
AH178)</f>
        <v>418</v>
      </c>
      <c r="AI179" s="24">
        <f>IF(AN178="tak",
AH179*'ZAMIANA EDO NA EDO'!$AP$29,
AI178)</f>
        <v>41758.200000000004</v>
      </c>
      <c r="AJ179" s="24">
        <f t="shared" si="183"/>
        <v>41800</v>
      </c>
      <c r="AK179" s="24">
        <f t="shared" si="184"/>
        <v>46428.096000000005</v>
      </c>
      <c r="AL179" s="25">
        <f t="shared" si="165"/>
        <v>0.04</v>
      </c>
      <c r="AM179" s="24">
        <f t="shared" si="185"/>
        <v>47047.13728000001</v>
      </c>
      <c r="AN179" s="24" t="str">
        <f t="shared" si="145"/>
        <v>nie</v>
      </c>
      <c r="AO179" s="24">
        <f t="shared" si="186"/>
        <v>836</v>
      </c>
      <c r="AP179" s="24">
        <f t="shared" si="187"/>
        <v>45373.021196800008</v>
      </c>
      <c r="AQ179" s="24">
        <f t="shared" si="132"/>
        <v>0</v>
      </c>
      <c r="AR179" s="25">
        <f t="shared" si="159"/>
        <v>0.04</v>
      </c>
      <c r="AS179" s="24">
        <f t="shared" si="148"/>
        <v>122.15016079245206</v>
      </c>
      <c r="AT179" s="24">
        <f t="shared" si="170"/>
        <v>45495.171357592459</v>
      </c>
    </row>
    <row r="180" spans="2:46">
      <c r="B180" s="46">
        <f t="shared" si="171"/>
        <v>149</v>
      </c>
      <c r="C180" s="24">
        <f t="shared" si="172"/>
        <v>40757.47983411204</v>
      </c>
      <c r="D180" s="24">
        <f t="shared" si="168"/>
        <v>42196.954972620537</v>
      </c>
      <c r="E180" s="24"/>
      <c r="F180" s="24">
        <f t="shared" si="136"/>
        <v>37660.125856239967</v>
      </c>
      <c r="G180" s="24">
        <f t="shared" si="173"/>
        <v>39672.038155143287</v>
      </c>
      <c r="I180" s="2"/>
      <c r="K180" s="3"/>
      <c r="L180" s="61">
        <f t="shared" si="160"/>
        <v>49157</v>
      </c>
      <c r="M180" s="62">
        <f t="shared" si="174"/>
        <v>49187</v>
      </c>
      <c r="N180" s="21">
        <f t="shared" si="151"/>
        <v>149</v>
      </c>
      <c r="O180" s="28">
        <f t="shared" si="166"/>
        <v>2.5000000000000001E-2</v>
      </c>
      <c r="P180" s="23">
        <f t="shared" si="175"/>
        <v>385</v>
      </c>
      <c r="Q180" s="24">
        <f t="shared" si="176"/>
        <v>38461.5</v>
      </c>
      <c r="R180" s="24">
        <f t="shared" si="177"/>
        <v>38500</v>
      </c>
      <c r="S180" s="24">
        <f t="shared" si="178"/>
        <v>41241.200000000004</v>
      </c>
      <c r="T180" s="28">
        <f t="shared" si="164"/>
        <v>0.04</v>
      </c>
      <c r="U180" s="24">
        <f t="shared" si="179"/>
        <v>41928.553333333337</v>
      </c>
      <c r="V180" s="24" t="str">
        <f t="shared" si="139"/>
        <v>nie</v>
      </c>
      <c r="W180" s="24">
        <f t="shared" si="180"/>
        <v>770</v>
      </c>
      <c r="X180" s="24">
        <f t="shared" si="181"/>
        <v>40653.428200000002</v>
      </c>
      <c r="Y180" s="24">
        <f t="shared" si="131"/>
        <v>0</v>
      </c>
      <c r="Z180" s="25">
        <f t="shared" si="156"/>
        <v>0.04</v>
      </c>
      <c r="AA180" s="24">
        <f t="shared" si="142"/>
        <v>104.05163411203586</v>
      </c>
      <c r="AB180" s="24">
        <f t="shared" si="169"/>
        <v>40757.47983411204</v>
      </c>
      <c r="AC180" s="1">
        <v>149</v>
      </c>
      <c r="AD180" s="61">
        <f t="shared" si="161"/>
        <v>49888</v>
      </c>
      <c r="AE180" s="62">
        <f t="shared" si="182"/>
        <v>49918</v>
      </c>
      <c r="AF180" s="59">
        <f t="shared" si="163"/>
        <v>173</v>
      </c>
      <c r="AG180" s="28">
        <f t="shared" si="167"/>
        <v>2.5000000000000001E-2</v>
      </c>
      <c r="AH180" s="23">
        <f>IF(AN179="tak",
ROUNDDOWN(AP179/'ZAMIANA EDO NA EDO'!$AP$29,0),
AH179)</f>
        <v>418</v>
      </c>
      <c r="AI180" s="24">
        <f>IF(AN179="tak",
AH180*'ZAMIANA EDO NA EDO'!$AP$29,
AI179)</f>
        <v>41758.200000000004</v>
      </c>
      <c r="AJ180" s="24">
        <f t="shared" si="183"/>
        <v>41800</v>
      </c>
      <c r="AK180" s="24">
        <f t="shared" si="184"/>
        <v>46428.096000000005</v>
      </c>
      <c r="AL180" s="25">
        <f t="shared" si="165"/>
        <v>0.04</v>
      </c>
      <c r="AM180" s="24">
        <f t="shared" si="185"/>
        <v>47201.897600000004</v>
      </c>
      <c r="AN180" s="24" t="str">
        <f t="shared" si="145"/>
        <v>nie</v>
      </c>
      <c r="AO180" s="24">
        <f t="shared" si="186"/>
        <v>836</v>
      </c>
      <c r="AP180" s="24">
        <f t="shared" si="187"/>
        <v>45498.377056000005</v>
      </c>
      <c r="AQ180" s="24">
        <f t="shared" si="132"/>
        <v>0</v>
      </c>
      <c r="AR180" s="25">
        <f t="shared" si="159"/>
        <v>0.04</v>
      </c>
      <c r="AS180" s="24">
        <f t="shared" si="148"/>
        <v>122.47996622659167</v>
      </c>
      <c r="AT180" s="24">
        <f t="shared" si="170"/>
        <v>45620.857022226599</v>
      </c>
    </row>
    <row r="181" spans="2:46">
      <c r="B181" s="46">
        <f t="shared" si="171"/>
        <v>150</v>
      </c>
      <c r="C181" s="24">
        <f t="shared" si="172"/>
        <v>40869.112013524144</v>
      </c>
      <c r="D181" s="24">
        <f t="shared" si="168"/>
        <v>42389.126946046614</v>
      </c>
      <c r="E181" s="24"/>
      <c r="F181" s="24">
        <f t="shared" si="136"/>
        <v>37761.80819605181</v>
      </c>
      <c r="G181" s="24">
        <f t="shared" si="173"/>
        <v>39753.836171958013</v>
      </c>
      <c r="I181" s="2"/>
      <c r="K181" s="3"/>
      <c r="L181" s="61">
        <f t="shared" si="160"/>
        <v>49188</v>
      </c>
      <c r="M181" s="62">
        <f t="shared" si="174"/>
        <v>49217</v>
      </c>
      <c r="N181" s="21">
        <f t="shared" si="151"/>
        <v>150</v>
      </c>
      <c r="O181" s="28">
        <f t="shared" si="166"/>
        <v>2.5000000000000001E-2</v>
      </c>
      <c r="P181" s="23">
        <f t="shared" si="175"/>
        <v>385</v>
      </c>
      <c r="Q181" s="24">
        <f t="shared" si="176"/>
        <v>38461.5</v>
      </c>
      <c r="R181" s="24">
        <f t="shared" si="177"/>
        <v>38500</v>
      </c>
      <c r="S181" s="24">
        <f t="shared" si="178"/>
        <v>41241.200000000004</v>
      </c>
      <c r="T181" s="28">
        <f t="shared" si="164"/>
        <v>0.04</v>
      </c>
      <c r="U181" s="24">
        <f t="shared" si="179"/>
        <v>42066.024000000005</v>
      </c>
      <c r="V181" s="24" t="str">
        <f t="shared" si="139"/>
        <v>nie</v>
      </c>
      <c r="W181" s="24">
        <f t="shared" si="180"/>
        <v>770</v>
      </c>
      <c r="X181" s="24">
        <f t="shared" si="181"/>
        <v>40764.779440000006</v>
      </c>
      <c r="Y181" s="24">
        <f t="shared" si="131"/>
        <v>0</v>
      </c>
      <c r="Z181" s="25">
        <f t="shared" si="156"/>
        <v>0.04</v>
      </c>
      <c r="AA181" s="24">
        <f t="shared" si="142"/>
        <v>104.33257352413834</v>
      </c>
      <c r="AB181" s="24">
        <f t="shared" si="169"/>
        <v>40869.112013524144</v>
      </c>
      <c r="AC181" s="1">
        <v>150</v>
      </c>
      <c r="AD181" s="61">
        <f t="shared" si="161"/>
        <v>49919</v>
      </c>
      <c r="AE181" s="62">
        <f t="shared" si="182"/>
        <v>49948</v>
      </c>
      <c r="AF181" s="59">
        <f t="shared" si="163"/>
        <v>174</v>
      </c>
      <c r="AG181" s="28">
        <f t="shared" si="167"/>
        <v>2.5000000000000001E-2</v>
      </c>
      <c r="AH181" s="23">
        <f>IF(AN180="tak",
ROUNDDOWN(AP180/'ZAMIANA EDO NA EDO'!$AP$29,0),
AH180)</f>
        <v>418</v>
      </c>
      <c r="AI181" s="24">
        <f>IF(AN180="tak",
AH181*'ZAMIANA EDO NA EDO'!$AP$29,
AI180)</f>
        <v>41758.200000000004</v>
      </c>
      <c r="AJ181" s="24">
        <f t="shared" si="183"/>
        <v>41800</v>
      </c>
      <c r="AK181" s="24">
        <f t="shared" si="184"/>
        <v>46428.096000000005</v>
      </c>
      <c r="AL181" s="25">
        <f t="shared" si="165"/>
        <v>0.04</v>
      </c>
      <c r="AM181" s="24">
        <f t="shared" si="185"/>
        <v>47356.657920000005</v>
      </c>
      <c r="AN181" s="24" t="str">
        <f t="shared" si="145"/>
        <v>nie</v>
      </c>
      <c r="AO181" s="24">
        <f t="shared" si="186"/>
        <v>836</v>
      </c>
      <c r="AP181" s="24">
        <f t="shared" si="187"/>
        <v>45623.732915200002</v>
      </c>
      <c r="AQ181" s="24">
        <f t="shared" si="132"/>
        <v>0</v>
      </c>
      <c r="AR181" s="25">
        <f t="shared" si="159"/>
        <v>0.04</v>
      </c>
      <c r="AS181" s="24">
        <f t="shared" si="148"/>
        <v>122.81066213540346</v>
      </c>
      <c r="AT181" s="24">
        <f t="shared" si="170"/>
        <v>45746.543577335404</v>
      </c>
    </row>
    <row r="182" spans="2:46">
      <c r="B182" s="46">
        <f t="shared" si="171"/>
        <v>151</v>
      </c>
      <c r="C182" s="24">
        <f t="shared" si="172"/>
        <v>40980.744951472654</v>
      </c>
      <c r="D182" s="24">
        <f t="shared" si="168"/>
        <v>42581.299756400942</v>
      </c>
      <c r="E182" s="24"/>
      <c r="F182" s="24">
        <f t="shared" si="136"/>
        <v>37863.765078181146</v>
      </c>
      <c r="G182" s="24">
        <f t="shared" si="173"/>
        <v>39835.634188772747</v>
      </c>
      <c r="I182" s="2"/>
      <c r="K182" s="3"/>
      <c r="L182" s="61">
        <f t="shared" si="160"/>
        <v>49218</v>
      </c>
      <c r="M182" s="62">
        <f t="shared" si="174"/>
        <v>49248</v>
      </c>
      <c r="N182" s="21">
        <f t="shared" si="151"/>
        <v>151</v>
      </c>
      <c r="O182" s="28">
        <f t="shared" si="166"/>
        <v>2.5000000000000001E-2</v>
      </c>
      <c r="P182" s="23">
        <f t="shared" si="175"/>
        <v>385</v>
      </c>
      <c r="Q182" s="24">
        <f t="shared" si="176"/>
        <v>38461.5</v>
      </c>
      <c r="R182" s="24">
        <f t="shared" si="177"/>
        <v>38500</v>
      </c>
      <c r="S182" s="24">
        <f t="shared" si="178"/>
        <v>41241.200000000004</v>
      </c>
      <c r="T182" s="28">
        <f t="shared" si="164"/>
        <v>0.04</v>
      </c>
      <c r="U182" s="24">
        <f t="shared" si="179"/>
        <v>42203.494666666673</v>
      </c>
      <c r="V182" s="24" t="str">
        <f t="shared" si="139"/>
        <v>nie</v>
      </c>
      <c r="W182" s="24">
        <f t="shared" si="180"/>
        <v>770</v>
      </c>
      <c r="X182" s="24">
        <f t="shared" si="181"/>
        <v>40876.130680000002</v>
      </c>
      <c r="Y182" s="24">
        <f t="shared" si="131"/>
        <v>0</v>
      </c>
      <c r="Z182" s="25">
        <f t="shared" si="156"/>
        <v>0.04</v>
      </c>
      <c r="AA182" s="24">
        <f t="shared" si="142"/>
        <v>104.6142714726535</v>
      </c>
      <c r="AB182" s="24">
        <f t="shared" si="169"/>
        <v>40980.744951472654</v>
      </c>
      <c r="AC182" s="1">
        <v>151</v>
      </c>
      <c r="AD182" s="61">
        <f t="shared" si="161"/>
        <v>49949</v>
      </c>
      <c r="AE182" s="62">
        <f t="shared" si="182"/>
        <v>49979</v>
      </c>
      <c r="AF182" s="59">
        <f t="shared" si="163"/>
        <v>175</v>
      </c>
      <c r="AG182" s="28">
        <f t="shared" si="167"/>
        <v>2.5000000000000001E-2</v>
      </c>
      <c r="AH182" s="23">
        <f>IF(AN181="tak",
ROUNDDOWN(AP181/'ZAMIANA EDO NA EDO'!$AP$29,0),
AH181)</f>
        <v>418</v>
      </c>
      <c r="AI182" s="24">
        <f>IF(AN181="tak",
AH182*'ZAMIANA EDO NA EDO'!$AP$29,
AI181)</f>
        <v>41758.200000000004</v>
      </c>
      <c r="AJ182" s="24">
        <f t="shared" si="183"/>
        <v>41800</v>
      </c>
      <c r="AK182" s="24">
        <f t="shared" si="184"/>
        <v>46428.096000000005</v>
      </c>
      <c r="AL182" s="25">
        <f t="shared" si="165"/>
        <v>0.04</v>
      </c>
      <c r="AM182" s="24">
        <f t="shared" si="185"/>
        <v>47511.418240000006</v>
      </c>
      <c r="AN182" s="24" t="str">
        <f t="shared" si="145"/>
        <v>nie</v>
      </c>
      <c r="AO182" s="24">
        <f t="shared" si="186"/>
        <v>836</v>
      </c>
      <c r="AP182" s="24">
        <f t="shared" si="187"/>
        <v>45749.088774400007</v>
      </c>
      <c r="AQ182" s="24">
        <f t="shared" si="132"/>
        <v>0</v>
      </c>
      <c r="AR182" s="25">
        <f t="shared" si="159"/>
        <v>0.04</v>
      </c>
      <c r="AS182" s="24">
        <f t="shared" si="148"/>
        <v>123.14225092316904</v>
      </c>
      <c r="AT182" s="24">
        <f t="shared" si="170"/>
        <v>45872.231025323177</v>
      </c>
    </row>
    <row r="183" spans="2:46">
      <c r="B183" s="46">
        <f t="shared" si="171"/>
        <v>152</v>
      </c>
      <c r="C183" s="24">
        <f t="shared" si="172"/>
        <v>41092.37865000563</v>
      </c>
      <c r="D183" s="24">
        <f t="shared" si="168"/>
        <v>42773.473405943216</v>
      </c>
      <c r="E183" s="24"/>
      <c r="F183" s="24">
        <f t="shared" si="136"/>
        <v>37965.997243892234</v>
      </c>
      <c r="G183" s="24">
        <f t="shared" si="173"/>
        <v>39917.432205587465</v>
      </c>
      <c r="I183" s="2"/>
      <c r="K183" s="3"/>
      <c r="L183" s="61">
        <f t="shared" si="160"/>
        <v>49249</v>
      </c>
      <c r="M183" s="62">
        <f t="shared" si="174"/>
        <v>49278</v>
      </c>
      <c r="N183" s="21">
        <f t="shared" si="151"/>
        <v>152</v>
      </c>
      <c r="O183" s="28">
        <f t="shared" si="166"/>
        <v>2.5000000000000001E-2</v>
      </c>
      <c r="P183" s="23">
        <f t="shared" si="175"/>
        <v>385</v>
      </c>
      <c r="Q183" s="24">
        <f t="shared" si="176"/>
        <v>38461.5</v>
      </c>
      <c r="R183" s="24">
        <f t="shared" si="177"/>
        <v>38500</v>
      </c>
      <c r="S183" s="24">
        <f t="shared" si="178"/>
        <v>41241.200000000004</v>
      </c>
      <c r="T183" s="28">
        <f t="shared" si="164"/>
        <v>0.04</v>
      </c>
      <c r="U183" s="24">
        <f t="shared" si="179"/>
        <v>42340.965333333334</v>
      </c>
      <c r="V183" s="24" t="str">
        <f t="shared" si="139"/>
        <v>nie</v>
      </c>
      <c r="W183" s="24">
        <f t="shared" si="180"/>
        <v>770</v>
      </c>
      <c r="X183" s="24">
        <f t="shared" si="181"/>
        <v>40987.481919999998</v>
      </c>
      <c r="Y183" s="24">
        <f t="shared" si="131"/>
        <v>0</v>
      </c>
      <c r="Z183" s="25">
        <f t="shared" si="156"/>
        <v>0.04</v>
      </c>
      <c r="AA183" s="24">
        <f t="shared" si="142"/>
        <v>104.89673000562965</v>
      </c>
      <c r="AB183" s="24">
        <f t="shared" si="169"/>
        <v>41092.37865000563</v>
      </c>
      <c r="AC183" s="1">
        <v>152</v>
      </c>
      <c r="AD183" s="61">
        <f t="shared" si="161"/>
        <v>49980</v>
      </c>
      <c r="AE183" s="62">
        <f t="shared" si="182"/>
        <v>50009</v>
      </c>
      <c r="AF183" s="59">
        <f t="shared" si="163"/>
        <v>176</v>
      </c>
      <c r="AG183" s="28">
        <f t="shared" si="167"/>
        <v>2.5000000000000001E-2</v>
      </c>
      <c r="AH183" s="23">
        <f>IF(AN182="tak",
ROUNDDOWN(AP182/'ZAMIANA EDO NA EDO'!$AP$29,0),
AH182)</f>
        <v>418</v>
      </c>
      <c r="AI183" s="24">
        <f>IF(AN182="tak",
AH183*'ZAMIANA EDO NA EDO'!$AP$29,
AI182)</f>
        <v>41758.200000000004</v>
      </c>
      <c r="AJ183" s="24">
        <f t="shared" si="183"/>
        <v>41800</v>
      </c>
      <c r="AK183" s="24">
        <f t="shared" si="184"/>
        <v>46428.096000000005</v>
      </c>
      <c r="AL183" s="25">
        <f t="shared" si="165"/>
        <v>0.04</v>
      </c>
      <c r="AM183" s="24">
        <f t="shared" si="185"/>
        <v>47666.17856</v>
      </c>
      <c r="AN183" s="24" t="str">
        <f t="shared" si="145"/>
        <v>nie</v>
      </c>
      <c r="AO183" s="24">
        <f t="shared" si="186"/>
        <v>836</v>
      </c>
      <c r="AP183" s="24">
        <f t="shared" si="187"/>
        <v>45874.444633600004</v>
      </c>
      <c r="AQ183" s="24">
        <f t="shared" si="132"/>
        <v>0</v>
      </c>
      <c r="AR183" s="25">
        <f t="shared" si="159"/>
        <v>0.04</v>
      </c>
      <c r="AS183" s="24">
        <f t="shared" si="148"/>
        <v>123.4747350006616</v>
      </c>
      <c r="AT183" s="24">
        <f t="shared" si="170"/>
        <v>45997.919368600662</v>
      </c>
    </row>
    <row r="184" spans="2:46">
      <c r="B184" s="46">
        <f t="shared" si="171"/>
        <v>153</v>
      </c>
      <c r="C184" s="24">
        <f t="shared" si="172"/>
        <v>41204.013111176653</v>
      </c>
      <c r="D184" s="24">
        <f t="shared" si="168"/>
        <v>42965.647896939263</v>
      </c>
      <c r="E184" s="24"/>
      <c r="F184" s="24">
        <f t="shared" si="136"/>
        <v>38068.505436450738</v>
      </c>
      <c r="G184" s="24">
        <f t="shared" si="173"/>
        <v>39999.230222402199</v>
      </c>
      <c r="I184" s="2"/>
      <c r="K184" s="3"/>
      <c r="L184" s="61">
        <f t="shared" si="160"/>
        <v>49279</v>
      </c>
      <c r="M184" s="62">
        <f t="shared" si="174"/>
        <v>49309</v>
      </c>
      <c r="N184" s="21">
        <f t="shared" si="151"/>
        <v>153</v>
      </c>
      <c r="O184" s="28">
        <f t="shared" si="166"/>
        <v>2.5000000000000001E-2</v>
      </c>
      <c r="P184" s="23">
        <f t="shared" si="175"/>
        <v>385</v>
      </c>
      <c r="Q184" s="24">
        <f t="shared" si="176"/>
        <v>38461.5</v>
      </c>
      <c r="R184" s="24">
        <f t="shared" si="177"/>
        <v>38500</v>
      </c>
      <c r="S184" s="24">
        <f t="shared" si="178"/>
        <v>41241.200000000004</v>
      </c>
      <c r="T184" s="28">
        <f t="shared" si="164"/>
        <v>0.04</v>
      </c>
      <c r="U184" s="24">
        <f t="shared" si="179"/>
        <v>42478.436000000009</v>
      </c>
      <c r="V184" s="24" t="str">
        <f t="shared" si="139"/>
        <v>nie</v>
      </c>
      <c r="W184" s="24">
        <f t="shared" si="180"/>
        <v>770</v>
      </c>
      <c r="X184" s="24">
        <f t="shared" si="181"/>
        <v>41098.833160000009</v>
      </c>
      <c r="Y184" s="24">
        <f t="shared" si="131"/>
        <v>0</v>
      </c>
      <c r="Z184" s="25">
        <f t="shared" si="156"/>
        <v>0.04</v>
      </c>
      <c r="AA184" s="24">
        <f t="shared" si="142"/>
        <v>105.17995117664483</v>
      </c>
      <c r="AB184" s="24">
        <f t="shared" si="169"/>
        <v>41204.013111176653</v>
      </c>
      <c r="AC184" s="1">
        <v>153</v>
      </c>
      <c r="AD184" s="61">
        <f t="shared" si="161"/>
        <v>50010</v>
      </c>
      <c r="AE184" s="62">
        <f t="shared" si="182"/>
        <v>50040</v>
      </c>
      <c r="AF184" s="59">
        <f t="shared" si="163"/>
        <v>177</v>
      </c>
      <c r="AG184" s="28">
        <f t="shared" si="167"/>
        <v>2.5000000000000001E-2</v>
      </c>
      <c r="AH184" s="23">
        <f>IF(AN183="tak",
ROUNDDOWN(AP183/'ZAMIANA EDO NA EDO'!$AP$29,0),
AH183)</f>
        <v>418</v>
      </c>
      <c r="AI184" s="24">
        <f>IF(AN183="tak",
AH184*'ZAMIANA EDO NA EDO'!$AP$29,
AI183)</f>
        <v>41758.200000000004</v>
      </c>
      <c r="AJ184" s="24">
        <f t="shared" si="183"/>
        <v>41800</v>
      </c>
      <c r="AK184" s="24">
        <f t="shared" si="184"/>
        <v>46428.096000000005</v>
      </c>
      <c r="AL184" s="25">
        <f t="shared" si="165"/>
        <v>0.04</v>
      </c>
      <c r="AM184" s="24">
        <f t="shared" si="185"/>
        <v>47820.938880000009</v>
      </c>
      <c r="AN184" s="24" t="str">
        <f t="shared" si="145"/>
        <v>nie</v>
      </c>
      <c r="AO184" s="24">
        <f t="shared" si="186"/>
        <v>836</v>
      </c>
      <c r="AP184" s="24">
        <f t="shared" si="187"/>
        <v>45999.800492800008</v>
      </c>
      <c r="AQ184" s="24">
        <f t="shared" si="132"/>
        <v>0</v>
      </c>
      <c r="AR184" s="25">
        <f t="shared" si="159"/>
        <v>0.04</v>
      </c>
      <c r="AS184" s="24">
        <f t="shared" si="148"/>
        <v>123.80811678516338</v>
      </c>
      <c r="AT184" s="24">
        <f t="shared" si="170"/>
        <v>46123.608609585172</v>
      </c>
    </row>
    <row r="185" spans="2:46">
      <c r="B185" s="46">
        <f t="shared" si="171"/>
        <v>154</v>
      </c>
      <c r="C185" s="24">
        <f t="shared" si="172"/>
        <v>41315.648337044826</v>
      </c>
      <c r="D185" s="24">
        <f t="shared" si="168"/>
        <v>43157.823231661001</v>
      </c>
      <c r="E185" s="24"/>
      <c r="F185" s="24">
        <f t="shared" si="136"/>
        <v>38171.290401129154</v>
      </c>
      <c r="G185" s="24">
        <f t="shared" si="173"/>
        <v>40081.028239216925</v>
      </c>
      <c r="I185" s="2"/>
      <c r="K185" s="3"/>
      <c r="L185" s="61">
        <f t="shared" si="160"/>
        <v>49310</v>
      </c>
      <c r="M185" s="62">
        <f t="shared" si="174"/>
        <v>49340</v>
      </c>
      <c r="N185" s="21">
        <f t="shared" si="151"/>
        <v>154</v>
      </c>
      <c r="O185" s="28">
        <f t="shared" si="166"/>
        <v>2.5000000000000001E-2</v>
      </c>
      <c r="P185" s="23">
        <f t="shared" si="175"/>
        <v>385</v>
      </c>
      <c r="Q185" s="24">
        <f t="shared" si="176"/>
        <v>38461.5</v>
      </c>
      <c r="R185" s="24">
        <f t="shared" si="177"/>
        <v>38500</v>
      </c>
      <c r="S185" s="24">
        <f t="shared" si="178"/>
        <v>41241.200000000004</v>
      </c>
      <c r="T185" s="28">
        <f t="shared" si="164"/>
        <v>0.04</v>
      </c>
      <c r="U185" s="24">
        <f t="shared" si="179"/>
        <v>42615.906666666677</v>
      </c>
      <c r="V185" s="24" t="str">
        <f t="shared" si="139"/>
        <v>nie</v>
      </c>
      <c r="W185" s="24">
        <f t="shared" si="180"/>
        <v>770</v>
      </c>
      <c r="X185" s="24">
        <f t="shared" si="181"/>
        <v>41210.184400000006</v>
      </c>
      <c r="Y185" s="24">
        <f t="shared" si="131"/>
        <v>0</v>
      </c>
      <c r="Z185" s="25">
        <f t="shared" si="156"/>
        <v>0.04</v>
      </c>
      <c r="AA185" s="24">
        <f t="shared" si="142"/>
        <v>105.46393704482176</v>
      </c>
      <c r="AB185" s="24">
        <f t="shared" si="169"/>
        <v>41315.648337044826</v>
      </c>
      <c r="AC185" s="1">
        <v>154</v>
      </c>
      <c r="AD185" s="61">
        <f t="shared" si="161"/>
        <v>50041</v>
      </c>
      <c r="AE185" s="62">
        <f t="shared" si="182"/>
        <v>50071</v>
      </c>
      <c r="AF185" s="59">
        <f t="shared" si="163"/>
        <v>178</v>
      </c>
      <c r="AG185" s="28">
        <f t="shared" si="167"/>
        <v>2.5000000000000001E-2</v>
      </c>
      <c r="AH185" s="23">
        <f>IF(AN184="tak",
ROUNDDOWN(AP184/'ZAMIANA EDO NA EDO'!$AP$29,0),
AH184)</f>
        <v>418</v>
      </c>
      <c r="AI185" s="24">
        <f>IF(AN184="tak",
AH185*'ZAMIANA EDO NA EDO'!$AP$29,
AI184)</f>
        <v>41758.200000000004</v>
      </c>
      <c r="AJ185" s="24">
        <f t="shared" si="183"/>
        <v>41800</v>
      </c>
      <c r="AK185" s="24">
        <f t="shared" si="184"/>
        <v>46428.096000000005</v>
      </c>
      <c r="AL185" s="25">
        <f t="shared" si="165"/>
        <v>0.04</v>
      </c>
      <c r="AM185" s="24">
        <f t="shared" si="185"/>
        <v>47975.69920000001</v>
      </c>
      <c r="AN185" s="24" t="str">
        <f t="shared" si="145"/>
        <v>nie</v>
      </c>
      <c r="AO185" s="24">
        <f t="shared" si="186"/>
        <v>836</v>
      </c>
      <c r="AP185" s="24">
        <f t="shared" si="187"/>
        <v>46125.156352000005</v>
      </c>
      <c r="AQ185" s="24">
        <f t="shared" si="132"/>
        <v>0</v>
      </c>
      <c r="AR185" s="25">
        <f t="shared" si="159"/>
        <v>0.04</v>
      </c>
      <c r="AS185" s="24">
        <f t="shared" si="148"/>
        <v>124.14239870048331</v>
      </c>
      <c r="AT185" s="24">
        <f t="shared" si="170"/>
        <v>46249.298750700487</v>
      </c>
    </row>
    <row r="186" spans="2:46">
      <c r="B186" s="46">
        <f t="shared" si="171"/>
        <v>155</v>
      </c>
      <c r="C186" s="24">
        <f t="shared" si="172"/>
        <v>41427.284329674847</v>
      </c>
      <c r="D186" s="24">
        <f t="shared" si="168"/>
        <v>43349.999412386489</v>
      </c>
      <c r="E186" s="24"/>
      <c r="F186" s="24">
        <f t="shared" si="136"/>
        <v>38274.352885212196</v>
      </c>
      <c r="G186" s="24">
        <f t="shared" si="173"/>
        <v>40162.826256031658</v>
      </c>
      <c r="I186" s="2"/>
      <c r="K186" s="3"/>
      <c r="L186" s="61">
        <f t="shared" si="160"/>
        <v>49341</v>
      </c>
      <c r="M186" s="62">
        <f t="shared" si="174"/>
        <v>49368</v>
      </c>
      <c r="N186" s="21">
        <f t="shared" si="151"/>
        <v>155</v>
      </c>
      <c r="O186" s="28">
        <f t="shared" si="166"/>
        <v>2.5000000000000001E-2</v>
      </c>
      <c r="P186" s="23">
        <f t="shared" si="175"/>
        <v>385</v>
      </c>
      <c r="Q186" s="24">
        <f t="shared" si="176"/>
        <v>38461.5</v>
      </c>
      <c r="R186" s="24">
        <f t="shared" si="177"/>
        <v>38500</v>
      </c>
      <c r="S186" s="24">
        <f t="shared" si="178"/>
        <v>41241.200000000004</v>
      </c>
      <c r="T186" s="28">
        <f t="shared" si="164"/>
        <v>0.04</v>
      </c>
      <c r="U186" s="24">
        <f t="shared" si="179"/>
        <v>42753.377333333337</v>
      </c>
      <c r="V186" s="24" t="str">
        <f t="shared" si="139"/>
        <v>nie</v>
      </c>
      <c r="W186" s="24">
        <f t="shared" si="180"/>
        <v>770</v>
      </c>
      <c r="X186" s="24">
        <f t="shared" si="181"/>
        <v>41321.535640000002</v>
      </c>
      <c r="Y186" s="24">
        <f t="shared" si="131"/>
        <v>0</v>
      </c>
      <c r="Z186" s="25">
        <f t="shared" si="156"/>
        <v>0.04</v>
      </c>
      <c r="AA186" s="24">
        <f t="shared" si="142"/>
        <v>105.74868967484278</v>
      </c>
      <c r="AB186" s="24">
        <f t="shared" si="169"/>
        <v>41427.284329674847</v>
      </c>
      <c r="AC186" s="1">
        <v>155</v>
      </c>
      <c r="AD186" s="61">
        <f t="shared" si="161"/>
        <v>50072</v>
      </c>
      <c r="AE186" s="62">
        <f t="shared" si="182"/>
        <v>50099</v>
      </c>
      <c r="AF186" s="59">
        <f t="shared" si="163"/>
        <v>179</v>
      </c>
      <c r="AG186" s="28">
        <f t="shared" si="167"/>
        <v>2.5000000000000001E-2</v>
      </c>
      <c r="AH186" s="23">
        <f>IF(AN185="tak",
ROUNDDOWN(AP185/'ZAMIANA EDO NA EDO'!$AP$29,0),
AH185)</f>
        <v>418</v>
      </c>
      <c r="AI186" s="24">
        <f>IF(AN185="tak",
AH186*'ZAMIANA EDO NA EDO'!$AP$29,
AI185)</f>
        <v>41758.200000000004</v>
      </c>
      <c r="AJ186" s="24">
        <f t="shared" si="183"/>
        <v>41800</v>
      </c>
      <c r="AK186" s="24">
        <f t="shared" si="184"/>
        <v>46428.096000000005</v>
      </c>
      <c r="AL186" s="25">
        <f t="shared" si="165"/>
        <v>0.04</v>
      </c>
      <c r="AM186" s="24">
        <f t="shared" si="185"/>
        <v>48130.459520000004</v>
      </c>
      <c r="AN186" s="24" t="str">
        <f t="shared" si="145"/>
        <v>nie</v>
      </c>
      <c r="AO186" s="24">
        <f t="shared" si="186"/>
        <v>836</v>
      </c>
      <c r="AP186" s="24">
        <f t="shared" si="187"/>
        <v>46250.512211200003</v>
      </c>
      <c r="AQ186" s="24">
        <f t="shared" si="132"/>
        <v>0</v>
      </c>
      <c r="AR186" s="25">
        <f t="shared" si="159"/>
        <v>0.04</v>
      </c>
      <c r="AS186" s="24">
        <f t="shared" si="148"/>
        <v>124.4775831769746</v>
      </c>
      <c r="AT186" s="24">
        <f t="shared" si="170"/>
        <v>46374.989794376976</v>
      </c>
    </row>
    <row r="187" spans="2:46">
      <c r="B187" s="46">
        <f t="shared" si="171"/>
        <v>156</v>
      </c>
      <c r="C187" s="24">
        <f t="shared" si="172"/>
        <v>41538.921091136974</v>
      </c>
      <c r="D187" s="24">
        <f t="shared" si="168"/>
        <v>43542.176441399934</v>
      </c>
      <c r="E187" s="24"/>
      <c r="F187" s="24">
        <f t="shared" si="136"/>
        <v>38377.693638002267</v>
      </c>
      <c r="G187" s="24">
        <f t="shared" si="173"/>
        <v>40244.624272846384</v>
      </c>
      <c r="I187" s="2"/>
      <c r="K187" s="3"/>
      <c r="L187" s="61">
        <f t="shared" si="160"/>
        <v>49369</v>
      </c>
      <c r="M187" s="62">
        <f t="shared" si="174"/>
        <v>49399</v>
      </c>
      <c r="N187" s="21">
        <f t="shared" si="151"/>
        <v>156</v>
      </c>
      <c r="O187" s="28">
        <f t="shared" si="166"/>
        <v>2.5000000000000001E-2</v>
      </c>
      <c r="P187" s="23">
        <f t="shared" si="175"/>
        <v>385</v>
      </c>
      <c r="Q187" s="24">
        <f t="shared" si="176"/>
        <v>38461.5</v>
      </c>
      <c r="R187" s="24">
        <f t="shared" si="177"/>
        <v>38500</v>
      </c>
      <c r="S187" s="24">
        <f t="shared" si="178"/>
        <v>41241.200000000004</v>
      </c>
      <c r="T187" s="28">
        <f t="shared" si="164"/>
        <v>0.04</v>
      </c>
      <c r="U187" s="24">
        <f t="shared" si="179"/>
        <v>42890.848000000005</v>
      </c>
      <c r="V187" s="24" t="str">
        <f t="shared" si="139"/>
        <v>nie</v>
      </c>
      <c r="W187" s="24">
        <f t="shared" si="180"/>
        <v>770</v>
      </c>
      <c r="X187" s="24">
        <f t="shared" si="181"/>
        <v>41432.886880000005</v>
      </c>
      <c r="Y187" s="24">
        <f t="shared" si="131"/>
        <v>0</v>
      </c>
      <c r="Z187" s="25">
        <f t="shared" si="156"/>
        <v>0.04</v>
      </c>
      <c r="AA187" s="24">
        <f t="shared" si="142"/>
        <v>106.03421113696484</v>
      </c>
      <c r="AB187" s="24">
        <f t="shared" si="169"/>
        <v>41538.921091136974</v>
      </c>
      <c r="AC187" s="1">
        <v>156</v>
      </c>
      <c r="AD187" s="61">
        <f t="shared" si="161"/>
        <v>50100</v>
      </c>
      <c r="AE187" s="62">
        <f t="shared" si="182"/>
        <v>50130</v>
      </c>
      <c r="AF187" s="59">
        <f t="shared" si="163"/>
        <v>180</v>
      </c>
      <c r="AG187" s="28">
        <f t="shared" si="167"/>
        <v>2.5000000000000001E-2</v>
      </c>
      <c r="AH187" s="23">
        <f>IF(AN186="tak",
ROUNDDOWN(AP186/'ZAMIANA EDO NA EDO'!$AP$29,0),
AH186)</f>
        <v>418</v>
      </c>
      <c r="AI187" s="24">
        <f>IF(AN186="tak",
AH187*'ZAMIANA EDO NA EDO'!$AP$29,
AI186)</f>
        <v>41758.200000000004</v>
      </c>
      <c r="AJ187" s="24">
        <f t="shared" si="183"/>
        <v>41800</v>
      </c>
      <c r="AK187" s="24">
        <f t="shared" si="184"/>
        <v>46428.096000000005</v>
      </c>
      <c r="AL187" s="25">
        <f t="shared" si="165"/>
        <v>0.04</v>
      </c>
      <c r="AM187" s="24">
        <f t="shared" si="185"/>
        <v>48285.219840000005</v>
      </c>
      <c r="AN187" s="24" t="str">
        <f t="shared" si="145"/>
        <v>nie</v>
      </c>
      <c r="AO187" s="24">
        <f t="shared" si="186"/>
        <v>836</v>
      </c>
      <c r="AP187" s="24">
        <f t="shared" si="187"/>
        <v>46375.868070400007</v>
      </c>
      <c r="AQ187" s="24">
        <f t="shared" si="132"/>
        <v>0</v>
      </c>
      <c r="AR187" s="25">
        <f t="shared" si="159"/>
        <v>0.04</v>
      </c>
      <c r="AS187" s="24">
        <f t="shared" si="148"/>
        <v>124.81367265155242</v>
      </c>
      <c r="AT187" s="24">
        <f t="shared" si="170"/>
        <v>46500.681743051558</v>
      </c>
    </row>
    <row r="188" spans="2:46">
      <c r="B188" s="46">
        <f t="shared" si="171"/>
        <v>157</v>
      </c>
      <c r="C188" s="24">
        <f t="shared" si="172"/>
        <v>41655.012673107041</v>
      </c>
      <c r="D188" s="24">
        <f t="shared" si="168"/>
        <v>43663.026800991713</v>
      </c>
      <c r="E188" s="24"/>
      <c r="F188" s="24">
        <f t="shared" si="136"/>
        <v>38481.313410824871</v>
      </c>
      <c r="G188" s="24">
        <f t="shared" si="173"/>
        <v>40328.467240081482</v>
      </c>
      <c r="I188" s="2"/>
      <c r="K188" s="3"/>
      <c r="L188" s="61">
        <f t="shared" si="160"/>
        <v>49400</v>
      </c>
      <c r="M188" s="62">
        <f t="shared" si="174"/>
        <v>49429</v>
      </c>
      <c r="N188" s="21">
        <f t="shared" si="151"/>
        <v>157</v>
      </c>
      <c r="O188" s="28">
        <f t="shared" si="166"/>
        <v>2.5000000000000001E-2</v>
      </c>
      <c r="P188" s="23">
        <f t="shared" si="175"/>
        <v>385</v>
      </c>
      <c r="Q188" s="24">
        <f t="shared" si="176"/>
        <v>38461.5</v>
      </c>
      <c r="R188" s="24">
        <f t="shared" si="177"/>
        <v>38500</v>
      </c>
      <c r="S188" s="24">
        <f t="shared" si="178"/>
        <v>42890.848000000005</v>
      </c>
      <c r="T188" s="28">
        <f t="shared" si="164"/>
        <v>0.04</v>
      </c>
      <c r="U188" s="24">
        <f t="shared" si="179"/>
        <v>43033.817493333343</v>
      </c>
      <c r="V188" s="24" t="str">
        <f t="shared" si="139"/>
        <v>nie</v>
      </c>
      <c r="W188" s="24">
        <f t="shared" si="180"/>
        <v>770</v>
      </c>
      <c r="X188" s="24">
        <f t="shared" si="181"/>
        <v>41548.692169600006</v>
      </c>
      <c r="Y188" s="24">
        <f t="shared" si="131"/>
        <v>0</v>
      </c>
      <c r="Z188" s="25">
        <f t="shared" si="156"/>
        <v>0.04</v>
      </c>
      <c r="AA188" s="24">
        <f t="shared" si="142"/>
        <v>106.32050350703464</v>
      </c>
      <c r="AB188" s="24">
        <f t="shared" si="169"/>
        <v>41655.012673107041</v>
      </c>
      <c r="AC188" s="1">
        <v>157</v>
      </c>
      <c r="AD188" s="61">
        <f t="shared" si="161"/>
        <v>50131</v>
      </c>
      <c r="AE188" s="62">
        <f t="shared" si="182"/>
        <v>50160</v>
      </c>
      <c r="AF188" s="59">
        <f t="shared" si="163"/>
        <v>181</v>
      </c>
      <c r="AG188" s="28">
        <f t="shared" si="167"/>
        <v>2.5000000000000001E-2</v>
      </c>
      <c r="AH188" s="23">
        <f>IF(AN187="tak",
ROUNDDOWN(AP187/'ZAMIANA EDO NA EDO'!$AP$29,0),
AH187)</f>
        <v>418</v>
      </c>
      <c r="AI188" s="24">
        <f>IF(AN187="tak",
AH188*'ZAMIANA EDO NA EDO'!$AP$29,
AI187)</f>
        <v>41758.200000000004</v>
      </c>
      <c r="AJ188" s="24">
        <f t="shared" si="183"/>
        <v>41800</v>
      </c>
      <c r="AK188" s="24">
        <f t="shared" si="184"/>
        <v>48285.219840000005</v>
      </c>
      <c r="AL188" s="25">
        <f t="shared" si="165"/>
        <v>0.04</v>
      </c>
      <c r="AM188" s="24">
        <f t="shared" si="185"/>
        <v>48446.170572800009</v>
      </c>
      <c r="AN188" s="24" t="str">
        <f t="shared" si="145"/>
        <v>nie</v>
      </c>
      <c r="AO188" s="24">
        <f t="shared" si="186"/>
        <v>836</v>
      </c>
      <c r="AP188" s="24">
        <f t="shared" si="187"/>
        <v>46506.23816396801</v>
      </c>
      <c r="AQ188" s="24">
        <f t="shared" si="132"/>
        <v>0</v>
      </c>
      <c r="AR188" s="25">
        <f t="shared" si="159"/>
        <v>0.04</v>
      </c>
      <c r="AS188" s="24">
        <f t="shared" si="148"/>
        <v>125.1506695677116</v>
      </c>
      <c r="AT188" s="24">
        <f t="shared" si="170"/>
        <v>46631.388833535719</v>
      </c>
    </row>
    <row r="189" spans="2:46">
      <c r="B189" s="46">
        <f t="shared" si="171"/>
        <v>158</v>
      </c>
      <c r="C189" s="24">
        <f t="shared" si="172"/>
        <v>41771.1050280665</v>
      </c>
      <c r="D189" s="24">
        <f t="shared" si="168"/>
        <v>43783.878013458387</v>
      </c>
      <c r="E189" s="24"/>
      <c r="F189" s="24">
        <f t="shared" si="136"/>
        <v>38585.212957034091</v>
      </c>
      <c r="G189" s="24">
        <f t="shared" si="173"/>
        <v>40412.310207316579</v>
      </c>
      <c r="I189" s="2"/>
      <c r="K189" s="3"/>
      <c r="L189" s="61">
        <f t="shared" si="160"/>
        <v>49430</v>
      </c>
      <c r="M189" s="62">
        <f t="shared" si="174"/>
        <v>49460</v>
      </c>
      <c r="N189" s="21">
        <f t="shared" si="151"/>
        <v>158</v>
      </c>
      <c r="O189" s="28">
        <f t="shared" si="166"/>
        <v>2.5000000000000001E-2</v>
      </c>
      <c r="P189" s="23">
        <f t="shared" si="175"/>
        <v>385</v>
      </c>
      <c r="Q189" s="24">
        <f t="shared" si="176"/>
        <v>38461.5</v>
      </c>
      <c r="R189" s="24">
        <f t="shared" si="177"/>
        <v>38500</v>
      </c>
      <c r="S189" s="24">
        <f t="shared" si="178"/>
        <v>42890.848000000005</v>
      </c>
      <c r="T189" s="28">
        <f t="shared" si="164"/>
        <v>0.04</v>
      </c>
      <c r="U189" s="24">
        <f t="shared" si="179"/>
        <v>43176.786986666666</v>
      </c>
      <c r="V189" s="24" t="str">
        <f t="shared" si="139"/>
        <v>nie</v>
      </c>
      <c r="W189" s="24">
        <f t="shared" si="180"/>
        <v>770</v>
      </c>
      <c r="X189" s="24">
        <f t="shared" si="181"/>
        <v>41664.4974592</v>
      </c>
      <c r="Y189" s="24">
        <f t="shared" si="131"/>
        <v>0</v>
      </c>
      <c r="Z189" s="25">
        <f t="shared" si="156"/>
        <v>0.04</v>
      </c>
      <c r="AA189" s="24">
        <f t="shared" si="142"/>
        <v>106.60756886650363</v>
      </c>
      <c r="AB189" s="24">
        <f t="shared" si="169"/>
        <v>41771.1050280665</v>
      </c>
      <c r="AC189" s="1">
        <v>158</v>
      </c>
      <c r="AD189" s="61">
        <f t="shared" si="161"/>
        <v>50161</v>
      </c>
      <c r="AE189" s="62">
        <f t="shared" si="182"/>
        <v>50191</v>
      </c>
      <c r="AF189" s="59">
        <f t="shared" si="163"/>
        <v>182</v>
      </c>
      <c r="AG189" s="28">
        <f t="shared" si="167"/>
        <v>2.5000000000000001E-2</v>
      </c>
      <c r="AH189" s="23">
        <f>IF(AN188="tak",
ROUNDDOWN(AP188/'ZAMIANA EDO NA EDO'!$AP$29,0),
AH188)</f>
        <v>418</v>
      </c>
      <c r="AI189" s="24">
        <f>IF(AN188="tak",
AH189*'ZAMIANA EDO NA EDO'!$AP$29,
AI188)</f>
        <v>41758.200000000004</v>
      </c>
      <c r="AJ189" s="24">
        <f t="shared" si="183"/>
        <v>41800</v>
      </c>
      <c r="AK189" s="24">
        <f t="shared" si="184"/>
        <v>48285.219840000005</v>
      </c>
      <c r="AL189" s="25">
        <f t="shared" si="165"/>
        <v>0.04</v>
      </c>
      <c r="AM189" s="24">
        <f t="shared" si="185"/>
        <v>48607.121305600005</v>
      </c>
      <c r="AN189" s="24" t="str">
        <f t="shared" si="145"/>
        <v>nie</v>
      </c>
      <c r="AO189" s="24">
        <f t="shared" si="186"/>
        <v>836</v>
      </c>
      <c r="AP189" s="24">
        <f t="shared" si="187"/>
        <v>46636.608257536005</v>
      </c>
      <c r="AQ189" s="24">
        <f t="shared" si="132"/>
        <v>0</v>
      </c>
      <c r="AR189" s="25">
        <f t="shared" si="159"/>
        <v>0.04</v>
      </c>
      <c r="AS189" s="24">
        <f t="shared" si="148"/>
        <v>125.48857637554441</v>
      </c>
      <c r="AT189" s="24">
        <f t="shared" si="170"/>
        <v>46762.09683391155</v>
      </c>
    </row>
    <row r="190" spans="2:46">
      <c r="B190" s="46">
        <f t="shared" si="171"/>
        <v>159</v>
      </c>
      <c r="C190" s="24">
        <f t="shared" si="172"/>
        <v>41887.198158102445</v>
      </c>
      <c r="D190" s="24">
        <f t="shared" si="168"/>
        <v>43904.730081102723</v>
      </c>
      <c r="E190" s="24"/>
      <c r="F190" s="24">
        <f t="shared" si="136"/>
        <v>38689.393032018081</v>
      </c>
      <c r="G190" s="24">
        <f t="shared" si="173"/>
        <v>40496.153174551677</v>
      </c>
      <c r="I190" s="2"/>
      <c r="K190" s="3"/>
      <c r="L190" s="61">
        <f t="shared" si="160"/>
        <v>49461</v>
      </c>
      <c r="M190" s="62">
        <f t="shared" si="174"/>
        <v>49490</v>
      </c>
      <c r="N190" s="21">
        <f t="shared" si="151"/>
        <v>159</v>
      </c>
      <c r="O190" s="28">
        <f t="shared" si="166"/>
        <v>2.5000000000000001E-2</v>
      </c>
      <c r="P190" s="23">
        <f t="shared" si="175"/>
        <v>385</v>
      </c>
      <c r="Q190" s="24">
        <f t="shared" si="176"/>
        <v>38461.5</v>
      </c>
      <c r="R190" s="24">
        <f t="shared" si="177"/>
        <v>38500</v>
      </c>
      <c r="S190" s="24">
        <f t="shared" si="178"/>
        <v>42890.848000000005</v>
      </c>
      <c r="T190" s="28">
        <f t="shared" si="164"/>
        <v>0.04</v>
      </c>
      <c r="U190" s="24">
        <f t="shared" si="179"/>
        <v>43319.756480000004</v>
      </c>
      <c r="V190" s="24" t="str">
        <f t="shared" si="139"/>
        <v>nie</v>
      </c>
      <c r="W190" s="24">
        <f t="shared" si="180"/>
        <v>770</v>
      </c>
      <c r="X190" s="24">
        <f t="shared" si="181"/>
        <v>41780.302748800001</v>
      </c>
      <c r="Y190" s="24">
        <f t="shared" si="131"/>
        <v>0</v>
      </c>
      <c r="Z190" s="25">
        <f t="shared" si="156"/>
        <v>0.04</v>
      </c>
      <c r="AA190" s="24">
        <f t="shared" si="142"/>
        <v>106.89540930244318</v>
      </c>
      <c r="AB190" s="24">
        <f t="shared" si="169"/>
        <v>41887.198158102445</v>
      </c>
      <c r="AC190" s="1">
        <v>159</v>
      </c>
      <c r="AD190" s="61">
        <f t="shared" si="161"/>
        <v>50192</v>
      </c>
      <c r="AE190" s="62">
        <f t="shared" si="182"/>
        <v>50221</v>
      </c>
      <c r="AF190" s="59">
        <f t="shared" si="163"/>
        <v>183</v>
      </c>
      <c r="AG190" s="28">
        <f t="shared" si="167"/>
        <v>2.5000000000000001E-2</v>
      </c>
      <c r="AH190" s="23">
        <f>IF(AN189="tak",
ROUNDDOWN(AP189/'ZAMIANA EDO NA EDO'!$AP$29,0),
AH189)</f>
        <v>418</v>
      </c>
      <c r="AI190" s="24">
        <f>IF(AN189="tak",
AH190*'ZAMIANA EDO NA EDO'!$AP$29,
AI189)</f>
        <v>41758.200000000004</v>
      </c>
      <c r="AJ190" s="24">
        <f t="shared" si="183"/>
        <v>41800</v>
      </c>
      <c r="AK190" s="24">
        <f t="shared" si="184"/>
        <v>48285.219840000005</v>
      </c>
      <c r="AL190" s="25">
        <f t="shared" si="165"/>
        <v>0.04</v>
      </c>
      <c r="AM190" s="24">
        <f t="shared" si="185"/>
        <v>48768.072038400009</v>
      </c>
      <c r="AN190" s="24" t="str">
        <f t="shared" si="145"/>
        <v>nie</v>
      </c>
      <c r="AO190" s="24">
        <f t="shared" si="186"/>
        <v>836</v>
      </c>
      <c r="AP190" s="24">
        <f t="shared" si="187"/>
        <v>46766.978351104008</v>
      </c>
      <c r="AQ190" s="24">
        <f t="shared" si="132"/>
        <v>0</v>
      </c>
      <c r="AR190" s="25">
        <f t="shared" si="159"/>
        <v>0.04</v>
      </c>
      <c r="AS190" s="24">
        <f t="shared" si="148"/>
        <v>125.82739553175837</v>
      </c>
      <c r="AT190" s="24">
        <f t="shared" si="170"/>
        <v>46892.805746635764</v>
      </c>
    </row>
    <row r="191" spans="2:46">
      <c r="B191" s="46">
        <f t="shared" si="171"/>
        <v>160</v>
      </c>
      <c r="C191" s="24">
        <f t="shared" si="172"/>
        <v>42003.292065307571</v>
      </c>
      <c r="D191" s="24">
        <f t="shared" si="168"/>
        <v>44025.583006233705</v>
      </c>
      <c r="E191" s="24"/>
      <c r="F191" s="24">
        <f t="shared" si="136"/>
        <v>38793.854393204529</v>
      </c>
      <c r="G191" s="24">
        <f t="shared" si="173"/>
        <v>40579.996141786767</v>
      </c>
      <c r="I191" s="2"/>
      <c r="K191" s="3"/>
      <c r="L191" s="61">
        <f t="shared" si="160"/>
        <v>49491</v>
      </c>
      <c r="M191" s="62">
        <f t="shared" si="174"/>
        <v>49521</v>
      </c>
      <c r="N191" s="21">
        <f t="shared" si="151"/>
        <v>160</v>
      </c>
      <c r="O191" s="28">
        <f t="shared" si="166"/>
        <v>2.5000000000000001E-2</v>
      </c>
      <c r="P191" s="23">
        <f t="shared" si="175"/>
        <v>385</v>
      </c>
      <c r="Q191" s="24">
        <f t="shared" si="176"/>
        <v>38461.5</v>
      </c>
      <c r="R191" s="24">
        <f t="shared" si="177"/>
        <v>38500</v>
      </c>
      <c r="S191" s="24">
        <f t="shared" si="178"/>
        <v>42890.848000000005</v>
      </c>
      <c r="T191" s="28">
        <f t="shared" si="164"/>
        <v>0.04</v>
      </c>
      <c r="U191" s="24">
        <f t="shared" si="179"/>
        <v>43462.725973333341</v>
      </c>
      <c r="V191" s="24" t="str">
        <f t="shared" si="139"/>
        <v>nie</v>
      </c>
      <c r="W191" s="24">
        <f t="shared" si="180"/>
        <v>770</v>
      </c>
      <c r="X191" s="24">
        <f t="shared" si="181"/>
        <v>41896.108038400009</v>
      </c>
      <c r="Y191" s="24">
        <f t="shared" si="131"/>
        <v>0</v>
      </c>
      <c r="Z191" s="25">
        <f t="shared" si="156"/>
        <v>0.04</v>
      </c>
      <c r="AA191" s="24">
        <f t="shared" si="142"/>
        <v>107.18402690755977</v>
      </c>
      <c r="AB191" s="24">
        <f t="shared" si="169"/>
        <v>42003.292065307571</v>
      </c>
      <c r="AC191" s="1">
        <v>160</v>
      </c>
      <c r="AD191" s="61">
        <f t="shared" si="161"/>
        <v>50222</v>
      </c>
      <c r="AE191" s="62">
        <f t="shared" si="182"/>
        <v>50252</v>
      </c>
      <c r="AF191" s="59">
        <f t="shared" si="163"/>
        <v>184</v>
      </c>
      <c r="AG191" s="28">
        <f t="shared" si="167"/>
        <v>2.5000000000000001E-2</v>
      </c>
      <c r="AH191" s="23">
        <f>IF(AN190="tak",
ROUNDDOWN(AP190/'ZAMIANA EDO NA EDO'!$AP$29,0),
AH190)</f>
        <v>418</v>
      </c>
      <c r="AI191" s="24">
        <f>IF(AN190="tak",
AH191*'ZAMIANA EDO NA EDO'!$AP$29,
AI190)</f>
        <v>41758.200000000004</v>
      </c>
      <c r="AJ191" s="24">
        <f t="shared" si="183"/>
        <v>41800</v>
      </c>
      <c r="AK191" s="24">
        <f t="shared" si="184"/>
        <v>48285.219840000005</v>
      </c>
      <c r="AL191" s="25">
        <f t="shared" si="165"/>
        <v>0.04</v>
      </c>
      <c r="AM191" s="24">
        <f t="shared" si="185"/>
        <v>48929.022771200012</v>
      </c>
      <c r="AN191" s="24" t="str">
        <f t="shared" si="145"/>
        <v>nie</v>
      </c>
      <c r="AO191" s="24">
        <f t="shared" si="186"/>
        <v>836</v>
      </c>
      <c r="AP191" s="24">
        <f t="shared" si="187"/>
        <v>46897.34844467201</v>
      </c>
      <c r="AQ191" s="24">
        <f t="shared" si="132"/>
        <v>0</v>
      </c>
      <c r="AR191" s="25">
        <f t="shared" si="159"/>
        <v>0.04</v>
      </c>
      <c r="AS191" s="24">
        <f t="shared" si="148"/>
        <v>126.16712949969411</v>
      </c>
      <c r="AT191" s="24">
        <f t="shared" si="170"/>
        <v>47023.515574171703</v>
      </c>
    </row>
    <row r="192" spans="2:46">
      <c r="B192" s="46">
        <f t="shared" si="171"/>
        <v>161</v>
      </c>
      <c r="C192" s="24">
        <f t="shared" si="172"/>
        <v>42119.386751780214</v>
      </c>
      <c r="D192" s="24">
        <f t="shared" si="168"/>
        <v>44146.436791166539</v>
      </c>
      <c r="E192" s="24"/>
      <c r="F192" s="24">
        <f t="shared" ref="F192:F212" si="188">FV($V$14/12*(1-podatek_Belki),1,0,-F191,1)</f>
        <v>38898.597800066178</v>
      </c>
      <c r="G192" s="24">
        <f t="shared" si="173"/>
        <v>40663.839109021872</v>
      </c>
      <c r="I192" s="2"/>
      <c r="K192" s="3"/>
      <c r="L192" s="61">
        <f t="shared" si="160"/>
        <v>49522</v>
      </c>
      <c r="M192" s="62">
        <f t="shared" si="174"/>
        <v>49552</v>
      </c>
      <c r="N192" s="21">
        <f t="shared" si="151"/>
        <v>161</v>
      </c>
      <c r="O192" s="28">
        <f t="shared" si="166"/>
        <v>2.5000000000000001E-2</v>
      </c>
      <c r="P192" s="23">
        <f t="shared" si="175"/>
        <v>385</v>
      </c>
      <c r="Q192" s="24">
        <f t="shared" si="176"/>
        <v>38461.5</v>
      </c>
      <c r="R192" s="24">
        <f t="shared" si="177"/>
        <v>38500</v>
      </c>
      <c r="S192" s="24">
        <f t="shared" si="178"/>
        <v>42890.848000000005</v>
      </c>
      <c r="T192" s="28">
        <f t="shared" si="164"/>
        <v>0.04</v>
      </c>
      <c r="U192" s="24">
        <f t="shared" si="179"/>
        <v>43605.695466666672</v>
      </c>
      <c r="V192" s="24" t="str">
        <f t="shared" si="139"/>
        <v>nie</v>
      </c>
      <c r="W192" s="24">
        <f t="shared" si="180"/>
        <v>770</v>
      </c>
      <c r="X192" s="24">
        <f t="shared" si="181"/>
        <v>42011.913328000002</v>
      </c>
      <c r="Y192" s="24">
        <f t="shared" si="131"/>
        <v>0</v>
      </c>
      <c r="Z192" s="25">
        <f t="shared" si="156"/>
        <v>0.04</v>
      </c>
      <c r="AA192" s="24">
        <f t="shared" ref="AA192:AA212" si="189">AA191*(1+Z192/12*(1-podatek_Belki))+Y192</f>
        <v>107.47342378021017</v>
      </c>
      <c r="AB192" s="24">
        <f t="shared" si="169"/>
        <v>42119.386751780214</v>
      </c>
      <c r="AC192" s="1">
        <v>161</v>
      </c>
      <c r="AD192" s="61">
        <f t="shared" si="161"/>
        <v>50253</v>
      </c>
      <c r="AE192" s="62">
        <f t="shared" si="182"/>
        <v>50283</v>
      </c>
      <c r="AF192" s="59">
        <f t="shared" si="163"/>
        <v>185</v>
      </c>
      <c r="AG192" s="28">
        <f t="shared" si="167"/>
        <v>2.5000000000000001E-2</v>
      </c>
      <c r="AH192" s="23">
        <f>IF(AN191="tak",
ROUNDDOWN(AP191/'ZAMIANA EDO NA EDO'!$AP$29,0),
AH191)</f>
        <v>418</v>
      </c>
      <c r="AI192" s="24">
        <f>IF(AN191="tak",
AH192*'ZAMIANA EDO NA EDO'!$AP$29,
AI191)</f>
        <v>41758.200000000004</v>
      </c>
      <c r="AJ192" s="24">
        <f t="shared" si="183"/>
        <v>41800</v>
      </c>
      <c r="AK192" s="24">
        <f t="shared" si="184"/>
        <v>48285.219840000005</v>
      </c>
      <c r="AL192" s="25">
        <f t="shared" si="165"/>
        <v>0.04</v>
      </c>
      <c r="AM192" s="24">
        <f t="shared" si="185"/>
        <v>49089.973504000001</v>
      </c>
      <c r="AN192" s="24" t="str">
        <f t="shared" ref="AN192:AN212" si="190">IF(MOD($AC192,zapadalnosc_ROD)=0,"tak","nie")</f>
        <v>nie</v>
      </c>
      <c r="AO192" s="24">
        <f t="shared" si="186"/>
        <v>836</v>
      </c>
      <c r="AP192" s="24">
        <f t="shared" si="187"/>
        <v>47027.718538239998</v>
      </c>
      <c r="AQ192" s="24">
        <f t="shared" si="132"/>
        <v>0</v>
      </c>
      <c r="AR192" s="25">
        <f t="shared" si="159"/>
        <v>0.04</v>
      </c>
      <c r="AS192" s="24">
        <f t="shared" ref="AS192:AS212" si="191">AS191*(1+AR192/12*(1-podatek_Belki))+AQ192</f>
        <v>126.50778074934328</v>
      </c>
      <c r="AT192" s="24">
        <f t="shared" si="170"/>
        <v>47154.226318989342</v>
      </c>
    </row>
    <row r="193" spans="2:46">
      <c r="B193" s="46">
        <f t="shared" si="171"/>
        <v>162</v>
      </c>
      <c r="C193" s="24">
        <f t="shared" si="172"/>
        <v>42235.482219624428</v>
      </c>
      <c r="D193" s="24">
        <f t="shared" si="168"/>
        <v>44267.291438222681</v>
      </c>
      <c r="E193" s="24"/>
      <c r="F193" s="24">
        <f t="shared" si="188"/>
        <v>39003.624014126355</v>
      </c>
      <c r="G193" s="24">
        <f t="shared" si="173"/>
        <v>40747.682076256962</v>
      </c>
      <c r="I193" s="2"/>
      <c r="K193" s="3"/>
      <c r="L193" s="61">
        <f t="shared" si="160"/>
        <v>49553</v>
      </c>
      <c r="M193" s="62">
        <f t="shared" si="174"/>
        <v>49582</v>
      </c>
      <c r="N193" s="21">
        <f t="shared" si="151"/>
        <v>162</v>
      </c>
      <c r="O193" s="28">
        <f t="shared" si="166"/>
        <v>2.5000000000000001E-2</v>
      </c>
      <c r="P193" s="23">
        <f t="shared" si="175"/>
        <v>385</v>
      </c>
      <c r="Q193" s="24">
        <f t="shared" si="176"/>
        <v>38461.5</v>
      </c>
      <c r="R193" s="24">
        <f t="shared" si="177"/>
        <v>38500</v>
      </c>
      <c r="S193" s="24">
        <f t="shared" si="178"/>
        <v>42890.848000000005</v>
      </c>
      <c r="T193" s="28">
        <f t="shared" si="164"/>
        <v>0.04</v>
      </c>
      <c r="U193" s="24">
        <f t="shared" si="179"/>
        <v>43748.664960000009</v>
      </c>
      <c r="V193" s="24" t="str">
        <f t="shared" si="139"/>
        <v>nie</v>
      </c>
      <c r="W193" s="24">
        <f t="shared" si="180"/>
        <v>770</v>
      </c>
      <c r="X193" s="24">
        <f t="shared" si="181"/>
        <v>42127.71861760001</v>
      </c>
      <c r="Y193" s="24">
        <f t="shared" si="131"/>
        <v>0</v>
      </c>
      <c r="Z193" s="25">
        <f t="shared" si="156"/>
        <v>0.04</v>
      </c>
      <c r="AA193" s="24">
        <f t="shared" si="189"/>
        <v>107.76360202441673</v>
      </c>
      <c r="AB193" s="24">
        <f t="shared" si="169"/>
        <v>42235.482219624428</v>
      </c>
      <c r="AC193" s="1">
        <v>162</v>
      </c>
      <c r="AD193" s="61">
        <f t="shared" si="161"/>
        <v>50284</v>
      </c>
      <c r="AE193" s="62">
        <f t="shared" si="182"/>
        <v>50313</v>
      </c>
      <c r="AF193" s="59">
        <f t="shared" si="163"/>
        <v>186</v>
      </c>
      <c r="AG193" s="28">
        <f t="shared" si="167"/>
        <v>2.5000000000000001E-2</v>
      </c>
      <c r="AH193" s="23">
        <f>IF(AN192="tak",
ROUNDDOWN(AP192/'ZAMIANA EDO NA EDO'!$AP$29,0),
AH192)</f>
        <v>418</v>
      </c>
      <c r="AI193" s="24">
        <f>IF(AN192="tak",
AH193*'ZAMIANA EDO NA EDO'!$AP$29,
AI192)</f>
        <v>41758.200000000004</v>
      </c>
      <c r="AJ193" s="24">
        <f t="shared" si="183"/>
        <v>41800</v>
      </c>
      <c r="AK193" s="24">
        <f t="shared" si="184"/>
        <v>48285.219840000005</v>
      </c>
      <c r="AL193" s="25">
        <f t="shared" si="165"/>
        <v>0.04</v>
      </c>
      <c r="AM193" s="24">
        <f t="shared" si="185"/>
        <v>49250.924236800005</v>
      </c>
      <c r="AN193" s="24" t="str">
        <f t="shared" si="190"/>
        <v>nie</v>
      </c>
      <c r="AO193" s="24">
        <f t="shared" si="186"/>
        <v>836</v>
      </c>
      <c r="AP193" s="24">
        <f t="shared" si="187"/>
        <v>47158.088631808001</v>
      </c>
      <c r="AQ193" s="24">
        <f t="shared" si="132"/>
        <v>0</v>
      </c>
      <c r="AR193" s="25">
        <f t="shared" si="159"/>
        <v>0.04</v>
      </c>
      <c r="AS193" s="24">
        <f t="shared" si="191"/>
        <v>126.84935175736651</v>
      </c>
      <c r="AT193" s="24">
        <f t="shared" si="170"/>
        <v>47284.937983565367</v>
      </c>
    </row>
    <row r="194" spans="2:46">
      <c r="B194" s="46">
        <f t="shared" si="171"/>
        <v>163</v>
      </c>
      <c r="C194" s="24">
        <f t="shared" si="172"/>
        <v>42351.578470949884</v>
      </c>
      <c r="D194" s="24">
        <f t="shared" si="168"/>
        <v>44388.146949729882</v>
      </c>
      <c r="E194" s="24"/>
      <c r="F194" s="24">
        <f t="shared" si="188"/>
        <v>39108.933798964492</v>
      </c>
      <c r="G194" s="24">
        <f t="shared" si="173"/>
        <v>40831.52504349206</v>
      </c>
      <c r="I194" s="2"/>
      <c r="K194" s="3"/>
      <c r="L194" s="61">
        <f t="shared" si="160"/>
        <v>49583</v>
      </c>
      <c r="M194" s="62">
        <f t="shared" si="174"/>
        <v>49613</v>
      </c>
      <c r="N194" s="21">
        <f t="shared" si="151"/>
        <v>163</v>
      </c>
      <c r="O194" s="28">
        <f t="shared" si="166"/>
        <v>2.5000000000000001E-2</v>
      </c>
      <c r="P194" s="23">
        <f t="shared" si="175"/>
        <v>385</v>
      </c>
      <c r="Q194" s="24">
        <f t="shared" si="176"/>
        <v>38461.5</v>
      </c>
      <c r="R194" s="24">
        <f t="shared" si="177"/>
        <v>38500</v>
      </c>
      <c r="S194" s="24">
        <f t="shared" si="178"/>
        <v>42890.848000000005</v>
      </c>
      <c r="T194" s="28">
        <f t="shared" si="164"/>
        <v>0.04</v>
      </c>
      <c r="U194" s="24">
        <f t="shared" si="179"/>
        <v>43891.634453333339</v>
      </c>
      <c r="V194" s="24" t="str">
        <f t="shared" si="139"/>
        <v>nie</v>
      </c>
      <c r="W194" s="24">
        <f t="shared" si="180"/>
        <v>770</v>
      </c>
      <c r="X194" s="24">
        <f t="shared" si="181"/>
        <v>42243.523907200004</v>
      </c>
      <c r="Y194" s="24">
        <f t="shared" si="131"/>
        <v>0</v>
      </c>
      <c r="Z194" s="25">
        <f t="shared" si="156"/>
        <v>0.04</v>
      </c>
      <c r="AA194" s="24">
        <f t="shared" si="189"/>
        <v>108.05456374988265</v>
      </c>
      <c r="AB194" s="24">
        <f t="shared" si="169"/>
        <v>42351.578470949884</v>
      </c>
      <c r="AC194" s="1">
        <v>163</v>
      </c>
      <c r="AD194" s="61">
        <f t="shared" si="161"/>
        <v>50314</v>
      </c>
      <c r="AE194" s="62">
        <f t="shared" si="182"/>
        <v>50344</v>
      </c>
      <c r="AF194" s="59">
        <f t="shared" si="163"/>
        <v>187</v>
      </c>
      <c r="AG194" s="28">
        <f t="shared" si="167"/>
        <v>2.5000000000000001E-2</v>
      </c>
      <c r="AH194" s="23">
        <f>IF(AN193="tak",
ROUNDDOWN(AP193/'ZAMIANA EDO NA EDO'!$AP$29,0),
AH193)</f>
        <v>418</v>
      </c>
      <c r="AI194" s="24">
        <f>IF(AN193="tak",
AH194*'ZAMIANA EDO NA EDO'!$AP$29,
AI193)</f>
        <v>41758.200000000004</v>
      </c>
      <c r="AJ194" s="24">
        <f t="shared" si="183"/>
        <v>41800</v>
      </c>
      <c r="AK194" s="24">
        <f t="shared" si="184"/>
        <v>48285.219840000005</v>
      </c>
      <c r="AL194" s="25">
        <f t="shared" si="165"/>
        <v>0.04</v>
      </c>
      <c r="AM194" s="24">
        <f t="shared" si="185"/>
        <v>49411.874969600009</v>
      </c>
      <c r="AN194" s="24" t="str">
        <f t="shared" si="190"/>
        <v>nie</v>
      </c>
      <c r="AO194" s="24">
        <f t="shared" si="186"/>
        <v>836</v>
      </c>
      <c r="AP194" s="24">
        <f t="shared" si="187"/>
        <v>47288.458725376004</v>
      </c>
      <c r="AQ194" s="24">
        <f t="shared" si="132"/>
        <v>0</v>
      </c>
      <c r="AR194" s="25">
        <f t="shared" si="159"/>
        <v>0.04</v>
      </c>
      <c r="AS194" s="24">
        <f t="shared" si="191"/>
        <v>127.19184500711138</v>
      </c>
      <c r="AT194" s="24">
        <f t="shared" si="170"/>
        <v>47415.650570383114</v>
      </c>
    </row>
    <row r="195" spans="2:46">
      <c r="B195" s="46">
        <f t="shared" si="171"/>
        <v>164</v>
      </c>
      <c r="C195" s="24">
        <f t="shared" si="172"/>
        <v>42467.675507872009</v>
      </c>
      <c r="D195" s="24">
        <f t="shared" si="168"/>
        <v>44509.003328022154</v>
      </c>
      <c r="E195" s="24"/>
      <c r="F195" s="24">
        <f t="shared" si="188"/>
        <v>39214.527920221692</v>
      </c>
      <c r="G195" s="24">
        <f t="shared" si="173"/>
        <v>40915.368010727158</v>
      </c>
      <c r="I195" s="2"/>
      <c r="K195" s="3"/>
      <c r="L195" s="61">
        <f t="shared" si="160"/>
        <v>49614</v>
      </c>
      <c r="M195" s="62">
        <f t="shared" si="174"/>
        <v>49643</v>
      </c>
      <c r="N195" s="21">
        <f t="shared" si="151"/>
        <v>164</v>
      </c>
      <c r="O195" s="28">
        <f t="shared" si="166"/>
        <v>2.5000000000000001E-2</v>
      </c>
      <c r="P195" s="23">
        <f t="shared" si="175"/>
        <v>385</v>
      </c>
      <c r="Q195" s="24">
        <f t="shared" si="176"/>
        <v>38461.5</v>
      </c>
      <c r="R195" s="24">
        <f t="shared" si="177"/>
        <v>38500</v>
      </c>
      <c r="S195" s="24">
        <f t="shared" si="178"/>
        <v>42890.848000000005</v>
      </c>
      <c r="T195" s="28">
        <f t="shared" si="164"/>
        <v>0.04</v>
      </c>
      <c r="U195" s="24">
        <f t="shared" si="179"/>
        <v>44034.60394666667</v>
      </c>
      <c r="V195" s="24" t="str">
        <f t="shared" si="139"/>
        <v>nie</v>
      </c>
      <c r="W195" s="24">
        <f t="shared" si="180"/>
        <v>770</v>
      </c>
      <c r="X195" s="24">
        <f t="shared" si="181"/>
        <v>42359.329196800005</v>
      </c>
      <c r="Y195" s="24">
        <f t="shared" si="131"/>
        <v>0</v>
      </c>
      <c r="Z195" s="25">
        <f t="shared" si="156"/>
        <v>0.04</v>
      </c>
      <c r="AA195" s="24">
        <f t="shared" si="189"/>
        <v>108.34631107200732</v>
      </c>
      <c r="AB195" s="24">
        <f t="shared" si="169"/>
        <v>42467.675507872009</v>
      </c>
      <c r="AC195" s="1">
        <v>164</v>
      </c>
      <c r="AD195" s="61">
        <f t="shared" si="161"/>
        <v>50345</v>
      </c>
      <c r="AE195" s="62">
        <f t="shared" si="182"/>
        <v>50374</v>
      </c>
      <c r="AF195" s="59">
        <f t="shared" si="163"/>
        <v>188</v>
      </c>
      <c r="AG195" s="28">
        <f t="shared" si="167"/>
        <v>2.5000000000000001E-2</v>
      </c>
      <c r="AH195" s="23">
        <f>IF(AN194="tak",
ROUNDDOWN(AP194/'ZAMIANA EDO NA EDO'!$AP$29,0),
AH194)</f>
        <v>418</v>
      </c>
      <c r="AI195" s="24">
        <f>IF(AN194="tak",
AH195*'ZAMIANA EDO NA EDO'!$AP$29,
AI194)</f>
        <v>41758.200000000004</v>
      </c>
      <c r="AJ195" s="24">
        <f t="shared" si="183"/>
        <v>41800</v>
      </c>
      <c r="AK195" s="24">
        <f t="shared" si="184"/>
        <v>48285.219840000005</v>
      </c>
      <c r="AL195" s="25">
        <f t="shared" si="165"/>
        <v>0.04</v>
      </c>
      <c r="AM195" s="24">
        <f t="shared" si="185"/>
        <v>49572.825702400005</v>
      </c>
      <c r="AN195" s="24" t="str">
        <f t="shared" si="190"/>
        <v>nie</v>
      </c>
      <c r="AO195" s="24">
        <f t="shared" si="186"/>
        <v>836</v>
      </c>
      <c r="AP195" s="24">
        <f t="shared" si="187"/>
        <v>47418.828818944006</v>
      </c>
      <c r="AQ195" s="24">
        <f t="shared" si="132"/>
        <v>0</v>
      </c>
      <c r="AR195" s="25">
        <f t="shared" si="159"/>
        <v>0.04</v>
      </c>
      <c r="AS195" s="24">
        <f t="shared" si="191"/>
        <v>127.53526298863058</v>
      </c>
      <c r="AT195" s="24">
        <f t="shared" si="170"/>
        <v>47546.364081932639</v>
      </c>
    </row>
    <row r="196" spans="2:46">
      <c r="B196" s="46">
        <f t="shared" si="171"/>
        <v>165</v>
      </c>
      <c r="C196" s="24">
        <f t="shared" si="172"/>
        <v>42583.773332511904</v>
      </c>
      <c r="D196" s="24">
        <f t="shared" si="168"/>
        <v>44629.860575439816</v>
      </c>
      <c r="E196" s="24"/>
      <c r="F196" s="24">
        <f t="shared" si="188"/>
        <v>39320.407145606288</v>
      </c>
      <c r="G196" s="24">
        <f t="shared" si="173"/>
        <v>40999.210977962255</v>
      </c>
      <c r="I196" s="2"/>
      <c r="K196" s="3"/>
      <c r="L196" s="61">
        <f t="shared" si="160"/>
        <v>49644</v>
      </c>
      <c r="M196" s="62">
        <f t="shared" si="174"/>
        <v>49674</v>
      </c>
      <c r="N196" s="21">
        <f t="shared" si="151"/>
        <v>165</v>
      </c>
      <c r="O196" s="28">
        <f t="shared" si="166"/>
        <v>2.5000000000000001E-2</v>
      </c>
      <c r="P196" s="23">
        <f t="shared" si="175"/>
        <v>385</v>
      </c>
      <c r="Q196" s="24">
        <f t="shared" si="176"/>
        <v>38461.5</v>
      </c>
      <c r="R196" s="24">
        <f t="shared" si="177"/>
        <v>38500</v>
      </c>
      <c r="S196" s="24">
        <f t="shared" si="178"/>
        <v>42890.848000000005</v>
      </c>
      <c r="T196" s="28">
        <f t="shared" ref="T196:T212" si="192">IF(AND(MOD($N196,zapadalnosc_EDO)&lt;=12,MOD($N196,zapadalnosc_EDO)&lt;&gt;0),proc_I_okres_EDO,($W$6+O196))</f>
        <v>0.04</v>
      </c>
      <c r="U196" s="24">
        <f t="shared" si="179"/>
        <v>44177.573440000007</v>
      </c>
      <c r="V196" s="24" t="str">
        <f t="shared" si="139"/>
        <v>nie</v>
      </c>
      <c r="W196" s="24">
        <f t="shared" si="180"/>
        <v>770</v>
      </c>
      <c r="X196" s="24">
        <f t="shared" si="181"/>
        <v>42475.134486400006</v>
      </c>
      <c r="Y196" s="24">
        <f t="shared" si="131"/>
        <v>0</v>
      </c>
      <c r="Z196" s="25">
        <f t="shared" si="156"/>
        <v>0.04</v>
      </c>
      <c r="AA196" s="24">
        <f t="shared" si="189"/>
        <v>108.63884611190174</v>
      </c>
      <c r="AB196" s="24">
        <f t="shared" si="169"/>
        <v>42583.773332511904</v>
      </c>
      <c r="AC196" s="1">
        <v>165</v>
      </c>
      <c r="AD196" s="61">
        <f t="shared" si="161"/>
        <v>50375</v>
      </c>
      <c r="AE196" s="62">
        <f t="shared" si="182"/>
        <v>50405</v>
      </c>
      <c r="AF196" s="59">
        <f t="shared" si="163"/>
        <v>189</v>
      </c>
      <c r="AG196" s="28">
        <f t="shared" si="167"/>
        <v>2.5000000000000001E-2</v>
      </c>
      <c r="AH196" s="23">
        <f>IF(AN195="tak",
ROUNDDOWN(AP195/'ZAMIANA EDO NA EDO'!$AP$29,0),
AH195)</f>
        <v>418</v>
      </c>
      <c r="AI196" s="24">
        <f>IF(AN195="tak",
AH196*'ZAMIANA EDO NA EDO'!$AP$29,
AI195)</f>
        <v>41758.200000000004</v>
      </c>
      <c r="AJ196" s="24">
        <f t="shared" si="183"/>
        <v>41800</v>
      </c>
      <c r="AK196" s="24">
        <f t="shared" si="184"/>
        <v>48285.219840000005</v>
      </c>
      <c r="AL196" s="25">
        <f t="shared" si="165"/>
        <v>0.04</v>
      </c>
      <c r="AM196" s="24">
        <f t="shared" si="185"/>
        <v>49733.776435200009</v>
      </c>
      <c r="AN196" s="24" t="str">
        <f t="shared" si="190"/>
        <v>nie</v>
      </c>
      <c r="AO196" s="24">
        <f t="shared" si="186"/>
        <v>836</v>
      </c>
      <c r="AP196" s="24">
        <f t="shared" si="187"/>
        <v>47549.198912512009</v>
      </c>
      <c r="AQ196" s="24">
        <f t="shared" si="132"/>
        <v>0</v>
      </c>
      <c r="AR196" s="25">
        <f t="shared" si="159"/>
        <v>0.04</v>
      </c>
      <c r="AS196" s="24">
        <f t="shared" si="191"/>
        <v>127.87960819869987</v>
      </c>
      <c r="AT196" s="24">
        <f t="shared" si="170"/>
        <v>47677.078520710711</v>
      </c>
    </row>
    <row r="197" spans="2:46">
      <c r="B197" s="46">
        <f t="shared" si="171"/>
        <v>166</v>
      </c>
      <c r="C197" s="24">
        <f t="shared" si="172"/>
        <v>42699.871946996413</v>
      </c>
      <c r="D197" s="24">
        <f t="shared" si="168"/>
        <v>44750.718694329502</v>
      </c>
      <c r="E197" s="24"/>
      <c r="F197" s="24">
        <f t="shared" si="188"/>
        <v>39426.57224489942</v>
      </c>
      <c r="G197" s="24">
        <f t="shared" si="173"/>
        <v>41083.053945197345</v>
      </c>
      <c r="I197" s="2"/>
      <c r="K197" s="3"/>
      <c r="L197" s="61">
        <f t="shared" si="160"/>
        <v>49675</v>
      </c>
      <c r="M197" s="62">
        <f t="shared" si="174"/>
        <v>49705</v>
      </c>
      <c r="N197" s="21">
        <f t="shared" si="151"/>
        <v>166</v>
      </c>
      <c r="O197" s="28">
        <f t="shared" si="166"/>
        <v>2.5000000000000001E-2</v>
      </c>
      <c r="P197" s="23">
        <f t="shared" si="175"/>
        <v>385</v>
      </c>
      <c r="Q197" s="24">
        <f t="shared" si="176"/>
        <v>38461.5</v>
      </c>
      <c r="R197" s="24">
        <f t="shared" si="177"/>
        <v>38500</v>
      </c>
      <c r="S197" s="24">
        <f t="shared" si="178"/>
        <v>42890.848000000005</v>
      </c>
      <c r="T197" s="28">
        <f t="shared" si="192"/>
        <v>0.04</v>
      </c>
      <c r="U197" s="24">
        <f t="shared" si="179"/>
        <v>44320.542933333345</v>
      </c>
      <c r="V197" s="24" t="str">
        <f t="shared" si="139"/>
        <v>nie</v>
      </c>
      <c r="W197" s="24">
        <f t="shared" si="180"/>
        <v>770</v>
      </c>
      <c r="X197" s="24">
        <f t="shared" si="181"/>
        <v>42590.939776000007</v>
      </c>
      <c r="Y197" s="24">
        <f t="shared" si="131"/>
        <v>0</v>
      </c>
      <c r="Z197" s="25">
        <f t="shared" si="156"/>
        <v>0.04</v>
      </c>
      <c r="AA197" s="24">
        <f t="shared" si="189"/>
        <v>108.93217099640387</v>
      </c>
      <c r="AB197" s="24">
        <f t="shared" si="169"/>
        <v>42699.871946996413</v>
      </c>
      <c r="AC197" s="1">
        <v>166</v>
      </c>
      <c r="AD197" s="61">
        <f t="shared" si="161"/>
        <v>50406</v>
      </c>
      <c r="AE197" s="62">
        <f t="shared" si="182"/>
        <v>50436</v>
      </c>
      <c r="AF197" s="59">
        <f t="shared" si="163"/>
        <v>190</v>
      </c>
      <c r="AG197" s="28">
        <f t="shared" si="167"/>
        <v>2.5000000000000001E-2</v>
      </c>
      <c r="AH197" s="23">
        <f>IF(AN196="tak",
ROUNDDOWN(AP196/'ZAMIANA EDO NA EDO'!$AP$29,0),
AH196)</f>
        <v>418</v>
      </c>
      <c r="AI197" s="24">
        <f>IF(AN196="tak",
AH197*'ZAMIANA EDO NA EDO'!$AP$29,
AI196)</f>
        <v>41758.200000000004</v>
      </c>
      <c r="AJ197" s="24">
        <f t="shared" si="183"/>
        <v>41800</v>
      </c>
      <c r="AK197" s="24">
        <f t="shared" si="184"/>
        <v>48285.219840000005</v>
      </c>
      <c r="AL197" s="25">
        <f t="shared" si="165"/>
        <v>0.04</v>
      </c>
      <c r="AM197" s="24">
        <f t="shared" si="185"/>
        <v>49894.727168000012</v>
      </c>
      <c r="AN197" s="24" t="str">
        <f t="shared" si="190"/>
        <v>nie</v>
      </c>
      <c r="AO197" s="24">
        <f t="shared" si="186"/>
        <v>836</v>
      </c>
      <c r="AP197" s="24">
        <f t="shared" si="187"/>
        <v>47679.569006080012</v>
      </c>
      <c r="AQ197" s="24">
        <f t="shared" si="132"/>
        <v>0</v>
      </c>
      <c r="AR197" s="25">
        <f t="shared" si="159"/>
        <v>0.04</v>
      </c>
      <c r="AS197" s="24">
        <f t="shared" si="191"/>
        <v>128.22488314083634</v>
      </c>
      <c r="AT197" s="24">
        <f t="shared" si="170"/>
        <v>47807.793889220848</v>
      </c>
    </row>
    <row r="198" spans="2:46">
      <c r="B198" s="46">
        <f t="shared" si="171"/>
        <v>167</v>
      </c>
      <c r="C198" s="24">
        <f t="shared" si="172"/>
        <v>42815.971353458095</v>
      </c>
      <c r="D198" s="24">
        <f t="shared" si="168"/>
        <v>44871.577687044191</v>
      </c>
      <c r="E198" s="24"/>
      <c r="F198" s="24">
        <f t="shared" si="188"/>
        <v>39533.023989960646</v>
      </c>
      <c r="G198" s="24">
        <f t="shared" si="173"/>
        <v>41166.89691243245</v>
      </c>
      <c r="I198" s="2"/>
      <c r="K198" s="3"/>
      <c r="L198" s="61">
        <f t="shared" si="160"/>
        <v>49706</v>
      </c>
      <c r="M198" s="62">
        <f t="shared" si="174"/>
        <v>49734</v>
      </c>
      <c r="N198" s="21">
        <f t="shared" si="151"/>
        <v>167</v>
      </c>
      <c r="O198" s="28">
        <f t="shared" si="166"/>
        <v>2.5000000000000001E-2</v>
      </c>
      <c r="P198" s="23">
        <f t="shared" si="175"/>
        <v>385</v>
      </c>
      <c r="Q198" s="24">
        <f t="shared" si="176"/>
        <v>38461.5</v>
      </c>
      <c r="R198" s="24">
        <f t="shared" si="177"/>
        <v>38500</v>
      </c>
      <c r="S198" s="24">
        <f t="shared" si="178"/>
        <v>42890.848000000005</v>
      </c>
      <c r="T198" s="28">
        <f t="shared" si="192"/>
        <v>0.04</v>
      </c>
      <c r="U198" s="24">
        <f t="shared" si="179"/>
        <v>44463.512426666668</v>
      </c>
      <c r="V198" s="24" t="str">
        <f t="shared" si="139"/>
        <v>nie</v>
      </c>
      <c r="W198" s="24">
        <f t="shared" si="180"/>
        <v>770</v>
      </c>
      <c r="X198" s="24">
        <f t="shared" si="181"/>
        <v>42706.7450656</v>
      </c>
      <c r="Y198" s="24">
        <f t="shared" si="131"/>
        <v>0</v>
      </c>
      <c r="Z198" s="25">
        <f t="shared" si="156"/>
        <v>0.04</v>
      </c>
      <c r="AA198" s="24">
        <f t="shared" si="189"/>
        <v>109.22628785809415</v>
      </c>
      <c r="AB198" s="24">
        <f t="shared" si="169"/>
        <v>42815.971353458095</v>
      </c>
      <c r="AC198" s="1">
        <v>167</v>
      </c>
      <c r="AD198" s="61">
        <f t="shared" si="161"/>
        <v>50437</v>
      </c>
      <c r="AE198" s="62">
        <f t="shared" si="182"/>
        <v>50464</v>
      </c>
      <c r="AF198" s="59">
        <f t="shared" si="163"/>
        <v>191</v>
      </c>
      <c r="AG198" s="28">
        <f t="shared" si="167"/>
        <v>2.5000000000000001E-2</v>
      </c>
      <c r="AH198" s="23">
        <f>IF(AN197="tak",
ROUNDDOWN(AP197/'ZAMIANA EDO NA EDO'!$AP$29,0),
AH197)</f>
        <v>418</v>
      </c>
      <c r="AI198" s="24">
        <f>IF(AN197="tak",
AH198*'ZAMIANA EDO NA EDO'!$AP$29,
AI197)</f>
        <v>41758.200000000004</v>
      </c>
      <c r="AJ198" s="24">
        <f t="shared" si="183"/>
        <v>41800</v>
      </c>
      <c r="AK198" s="24">
        <f t="shared" si="184"/>
        <v>48285.219840000005</v>
      </c>
      <c r="AL198" s="25">
        <f t="shared" si="165"/>
        <v>0.04</v>
      </c>
      <c r="AM198" s="24">
        <f t="shared" si="185"/>
        <v>50055.677900800001</v>
      </c>
      <c r="AN198" s="24" t="str">
        <f t="shared" si="190"/>
        <v>nie</v>
      </c>
      <c r="AO198" s="24">
        <f t="shared" si="186"/>
        <v>836</v>
      </c>
      <c r="AP198" s="24">
        <f t="shared" si="187"/>
        <v>47809.939099648</v>
      </c>
      <c r="AQ198" s="24">
        <f t="shared" si="132"/>
        <v>0</v>
      </c>
      <c r="AR198" s="25">
        <f t="shared" si="159"/>
        <v>0.04</v>
      </c>
      <c r="AS198" s="24">
        <f t="shared" si="191"/>
        <v>128.57109032531659</v>
      </c>
      <c r="AT198" s="24">
        <f t="shared" si="170"/>
        <v>47938.510189973313</v>
      </c>
    </row>
    <row r="199" spans="2:46">
      <c r="B199" s="46">
        <f t="shared" si="171"/>
        <v>168</v>
      </c>
      <c r="C199" s="24">
        <f t="shared" si="172"/>
        <v>42932.071554035312</v>
      </c>
      <c r="D199" s="24">
        <f t="shared" si="168"/>
        <v>44992.437555943216</v>
      </c>
      <c r="E199" s="24"/>
      <c r="F199" s="24">
        <f t="shared" si="188"/>
        <v>39639.763154733533</v>
      </c>
      <c r="G199" s="24">
        <f t="shared" si="173"/>
        <v>41250.739879667533</v>
      </c>
      <c r="I199" s="2"/>
      <c r="K199" s="3"/>
      <c r="L199" s="61">
        <f t="shared" si="160"/>
        <v>49735</v>
      </c>
      <c r="M199" s="62">
        <f t="shared" si="174"/>
        <v>49765</v>
      </c>
      <c r="N199" s="21">
        <f t="shared" si="151"/>
        <v>168</v>
      </c>
      <c r="O199" s="28">
        <f t="shared" si="166"/>
        <v>2.5000000000000001E-2</v>
      </c>
      <c r="P199" s="23">
        <f t="shared" si="175"/>
        <v>385</v>
      </c>
      <c r="Q199" s="24">
        <f t="shared" si="176"/>
        <v>38461.5</v>
      </c>
      <c r="R199" s="24">
        <f t="shared" si="177"/>
        <v>38500</v>
      </c>
      <c r="S199" s="24">
        <f t="shared" si="178"/>
        <v>42890.848000000005</v>
      </c>
      <c r="T199" s="28">
        <f t="shared" si="192"/>
        <v>0.04</v>
      </c>
      <c r="U199" s="24">
        <f t="shared" si="179"/>
        <v>44606.481920000006</v>
      </c>
      <c r="V199" s="24" t="str">
        <f t="shared" si="139"/>
        <v>nie</v>
      </c>
      <c r="W199" s="24">
        <f t="shared" si="180"/>
        <v>770</v>
      </c>
      <c r="X199" s="24">
        <f t="shared" si="181"/>
        <v>42822.550355200001</v>
      </c>
      <c r="Y199" s="24">
        <f t="shared" si="131"/>
        <v>0</v>
      </c>
      <c r="Z199" s="25">
        <f t="shared" si="156"/>
        <v>0.04</v>
      </c>
      <c r="AA199" s="24">
        <f t="shared" si="189"/>
        <v>109.521198835311</v>
      </c>
      <c r="AB199" s="24">
        <f t="shared" si="169"/>
        <v>42932.071554035312</v>
      </c>
      <c r="AC199" s="1">
        <v>168</v>
      </c>
      <c r="AD199" s="61">
        <f t="shared" si="161"/>
        <v>50465</v>
      </c>
      <c r="AE199" s="62">
        <f t="shared" si="182"/>
        <v>50495</v>
      </c>
      <c r="AF199" s="59">
        <f t="shared" si="163"/>
        <v>192</v>
      </c>
      <c r="AG199" s="28">
        <f t="shared" si="167"/>
        <v>2.5000000000000001E-2</v>
      </c>
      <c r="AH199" s="23">
        <f>IF(AN198="tak",
ROUNDDOWN(AP198/'ZAMIANA EDO NA EDO'!$AP$29,0),
AH198)</f>
        <v>418</v>
      </c>
      <c r="AI199" s="24">
        <f>IF(AN198="tak",
AH199*'ZAMIANA EDO NA EDO'!$AP$29,
AI198)</f>
        <v>41758.200000000004</v>
      </c>
      <c r="AJ199" s="24">
        <f t="shared" si="183"/>
        <v>41800</v>
      </c>
      <c r="AK199" s="24">
        <f t="shared" si="184"/>
        <v>48285.219840000005</v>
      </c>
      <c r="AL199" s="25">
        <f t="shared" si="165"/>
        <v>0.04</v>
      </c>
      <c r="AM199" s="24">
        <f t="shared" si="185"/>
        <v>50216.628633600005</v>
      </c>
      <c r="AN199" s="24" t="str">
        <f t="shared" si="190"/>
        <v>nie</v>
      </c>
      <c r="AO199" s="24">
        <f t="shared" si="186"/>
        <v>836</v>
      </c>
      <c r="AP199" s="24">
        <f t="shared" si="187"/>
        <v>47940.309193216002</v>
      </c>
      <c r="AQ199" s="24">
        <f t="shared" si="132"/>
        <v>0</v>
      </c>
      <c r="AR199" s="25">
        <f t="shared" si="159"/>
        <v>0.04</v>
      </c>
      <c r="AS199" s="24">
        <f t="shared" si="191"/>
        <v>128.91823226919493</v>
      </c>
      <c r="AT199" s="24">
        <f t="shared" si="170"/>
        <v>48069.227425485195</v>
      </c>
    </row>
    <row r="200" spans="2:46">
      <c r="B200" s="46">
        <f t="shared" si="171"/>
        <v>169</v>
      </c>
      <c r="C200" s="24">
        <f t="shared" si="172"/>
        <v>43052.804762456173</v>
      </c>
      <c r="D200" s="24">
        <f t="shared" si="168"/>
        <v>45118.119682592267</v>
      </c>
      <c r="E200" s="24"/>
      <c r="F200" s="24">
        <f t="shared" si="188"/>
        <v>39746.790515251312</v>
      </c>
      <c r="G200" s="24">
        <f t="shared" si="173"/>
        <v>41336.678921083512</v>
      </c>
      <c r="I200" s="2"/>
      <c r="K200" s="3"/>
      <c r="L200" s="61">
        <f t="shared" si="160"/>
        <v>49766</v>
      </c>
      <c r="M200" s="62">
        <f t="shared" si="174"/>
        <v>49795</v>
      </c>
      <c r="N200" s="21">
        <f t="shared" si="151"/>
        <v>169</v>
      </c>
      <c r="O200" s="28">
        <f t="shared" si="166"/>
        <v>2.5000000000000001E-2</v>
      </c>
      <c r="P200" s="23">
        <f t="shared" si="175"/>
        <v>385</v>
      </c>
      <c r="Q200" s="24">
        <f t="shared" si="176"/>
        <v>38461.5</v>
      </c>
      <c r="R200" s="24">
        <f t="shared" si="177"/>
        <v>38500</v>
      </c>
      <c r="S200" s="24">
        <f t="shared" si="178"/>
        <v>44606.481920000006</v>
      </c>
      <c r="T200" s="28">
        <f t="shared" si="192"/>
        <v>0.04</v>
      </c>
      <c r="U200" s="24">
        <f t="shared" si="179"/>
        <v>44755.170193066675</v>
      </c>
      <c r="V200" s="24" t="str">
        <f t="shared" si="139"/>
        <v>nie</v>
      </c>
      <c r="W200" s="24">
        <f t="shared" si="180"/>
        <v>770</v>
      </c>
      <c r="X200" s="24">
        <f t="shared" si="181"/>
        <v>42942.98785638401</v>
      </c>
      <c r="Y200" s="24">
        <f t="shared" si="131"/>
        <v>0</v>
      </c>
      <c r="Z200" s="25">
        <f t="shared" si="156"/>
        <v>0.04</v>
      </c>
      <c r="AA200" s="24">
        <f t="shared" si="189"/>
        <v>109.81690607216633</v>
      </c>
      <c r="AB200" s="24">
        <f t="shared" si="169"/>
        <v>43052.804762456173</v>
      </c>
      <c r="AC200" s="1">
        <v>169</v>
      </c>
      <c r="AD200" s="61">
        <f t="shared" si="161"/>
        <v>50496</v>
      </c>
      <c r="AE200" s="62">
        <f t="shared" si="182"/>
        <v>50525</v>
      </c>
      <c r="AF200" s="59">
        <f t="shared" si="163"/>
        <v>193</v>
      </c>
      <c r="AG200" s="28">
        <f t="shared" si="167"/>
        <v>2.5000000000000001E-2</v>
      </c>
      <c r="AH200" s="23">
        <f>IF(AN199="tak",
ROUNDDOWN(AP199/'ZAMIANA EDO NA EDO'!$AP$29,0),
AH199)</f>
        <v>418</v>
      </c>
      <c r="AI200" s="24">
        <f>IF(AN199="tak",
AH200*'ZAMIANA EDO NA EDO'!$AP$29,
AI199)</f>
        <v>41758.200000000004</v>
      </c>
      <c r="AJ200" s="24">
        <f t="shared" si="183"/>
        <v>41800</v>
      </c>
      <c r="AK200" s="24">
        <f t="shared" si="184"/>
        <v>50216.628633600005</v>
      </c>
      <c r="AL200" s="25">
        <f t="shared" si="165"/>
        <v>0.04</v>
      </c>
      <c r="AM200" s="24">
        <f t="shared" si="185"/>
        <v>50384.017395712006</v>
      </c>
      <c r="AN200" s="24" t="str">
        <f t="shared" si="190"/>
        <v>nie</v>
      </c>
      <c r="AO200" s="24">
        <f t="shared" si="186"/>
        <v>836</v>
      </c>
      <c r="AP200" s="24">
        <f t="shared" si="187"/>
        <v>48075.894090526723</v>
      </c>
      <c r="AQ200" s="24">
        <f t="shared" si="132"/>
        <v>0</v>
      </c>
      <c r="AR200" s="25">
        <f t="shared" si="159"/>
        <v>0.04</v>
      </c>
      <c r="AS200" s="24">
        <f t="shared" si="191"/>
        <v>129.26631149632175</v>
      </c>
      <c r="AT200" s="24">
        <f t="shared" si="170"/>
        <v>48205.160402023044</v>
      </c>
    </row>
    <row r="201" spans="2:46">
      <c r="B201" s="46">
        <f t="shared" si="171"/>
        <v>170</v>
      </c>
      <c r="C201" s="24">
        <f t="shared" si="172"/>
        <v>43173.53876928657</v>
      </c>
      <c r="D201" s="24">
        <f t="shared" si="168"/>
        <v>45243.802690163415</v>
      </c>
      <c r="E201" s="24"/>
      <c r="F201" s="24">
        <f t="shared" si="188"/>
        <v>39854.106849642485</v>
      </c>
      <c r="G201" s="24">
        <f t="shared" si="173"/>
        <v>41422.617962499484</v>
      </c>
      <c r="I201" s="2"/>
      <c r="K201" s="3"/>
      <c r="L201" s="61">
        <f t="shared" si="160"/>
        <v>49796</v>
      </c>
      <c r="M201" s="62">
        <f t="shared" si="174"/>
        <v>49826</v>
      </c>
      <c r="N201" s="21">
        <f t="shared" si="151"/>
        <v>170</v>
      </c>
      <c r="O201" s="28">
        <f t="shared" si="166"/>
        <v>2.5000000000000001E-2</v>
      </c>
      <c r="P201" s="23">
        <f t="shared" si="175"/>
        <v>385</v>
      </c>
      <c r="Q201" s="24">
        <f t="shared" si="176"/>
        <v>38461.5</v>
      </c>
      <c r="R201" s="24">
        <f t="shared" si="177"/>
        <v>38500</v>
      </c>
      <c r="S201" s="24">
        <f t="shared" si="178"/>
        <v>44606.481920000006</v>
      </c>
      <c r="T201" s="28">
        <f t="shared" si="192"/>
        <v>0.04</v>
      </c>
      <c r="U201" s="24">
        <f t="shared" si="179"/>
        <v>44903.858466133337</v>
      </c>
      <c r="V201" s="24" t="str">
        <f t="shared" si="139"/>
        <v>nie</v>
      </c>
      <c r="W201" s="24">
        <f t="shared" si="180"/>
        <v>770</v>
      </c>
      <c r="X201" s="24">
        <f t="shared" si="181"/>
        <v>43063.425357568005</v>
      </c>
      <c r="Y201" s="24">
        <f t="shared" si="131"/>
        <v>0</v>
      </c>
      <c r="Z201" s="25">
        <f t="shared" si="156"/>
        <v>0.04</v>
      </c>
      <c r="AA201" s="24">
        <f t="shared" si="189"/>
        <v>110.11341171856117</v>
      </c>
      <c r="AB201" s="24">
        <f t="shared" si="169"/>
        <v>43173.53876928657</v>
      </c>
      <c r="AC201" s="1">
        <v>170</v>
      </c>
      <c r="AD201" s="61">
        <f t="shared" si="161"/>
        <v>50526</v>
      </c>
      <c r="AE201" s="62">
        <f t="shared" si="182"/>
        <v>50556</v>
      </c>
      <c r="AF201" s="59">
        <f t="shared" si="163"/>
        <v>194</v>
      </c>
      <c r="AG201" s="28">
        <f t="shared" si="167"/>
        <v>2.5000000000000001E-2</v>
      </c>
      <c r="AH201" s="23">
        <f>IF(AN200="tak",
ROUNDDOWN(AP200/'ZAMIANA EDO NA EDO'!$AP$29,0),
AH200)</f>
        <v>418</v>
      </c>
      <c r="AI201" s="24">
        <f>IF(AN200="tak",
AH201*'ZAMIANA EDO NA EDO'!$AP$29,
AI200)</f>
        <v>41758.200000000004</v>
      </c>
      <c r="AJ201" s="24">
        <f t="shared" si="183"/>
        <v>41800</v>
      </c>
      <c r="AK201" s="24">
        <f t="shared" si="184"/>
        <v>50216.628633600005</v>
      </c>
      <c r="AL201" s="25">
        <f t="shared" si="165"/>
        <v>0.04</v>
      </c>
      <c r="AM201" s="24">
        <f t="shared" si="185"/>
        <v>50551.406157824</v>
      </c>
      <c r="AN201" s="24" t="str">
        <f t="shared" si="190"/>
        <v>nie</v>
      </c>
      <c r="AO201" s="24">
        <f t="shared" si="186"/>
        <v>836</v>
      </c>
      <c r="AP201" s="24">
        <f t="shared" si="187"/>
        <v>48211.478987837443</v>
      </c>
      <c r="AQ201" s="24">
        <f t="shared" si="132"/>
        <v>0</v>
      </c>
      <c r="AR201" s="25">
        <f t="shared" si="159"/>
        <v>0.04</v>
      </c>
      <c r="AS201" s="24">
        <f t="shared" si="191"/>
        <v>129.61533053736181</v>
      </c>
      <c r="AT201" s="24">
        <f t="shared" si="170"/>
        <v>48341.094318374802</v>
      </c>
    </row>
    <row r="202" spans="2:46">
      <c r="B202" s="46">
        <f t="shared" si="171"/>
        <v>171</v>
      </c>
      <c r="C202" s="24">
        <f t="shared" si="172"/>
        <v>43294.273576682208</v>
      </c>
      <c r="D202" s="24">
        <f t="shared" si="168"/>
        <v>45369.486581035184</v>
      </c>
      <c r="E202" s="24"/>
      <c r="F202" s="24">
        <f t="shared" si="188"/>
        <v>39961.712938136516</v>
      </c>
      <c r="G202" s="24">
        <f t="shared" si="173"/>
        <v>41508.557003915463</v>
      </c>
      <c r="I202" s="2"/>
      <c r="K202" s="3"/>
      <c r="L202" s="61">
        <f t="shared" si="160"/>
        <v>49827</v>
      </c>
      <c r="M202" s="62">
        <f t="shared" si="174"/>
        <v>49856</v>
      </c>
      <c r="N202" s="21">
        <f t="shared" si="151"/>
        <v>171</v>
      </c>
      <c r="O202" s="28">
        <f t="shared" si="166"/>
        <v>2.5000000000000001E-2</v>
      </c>
      <c r="P202" s="23">
        <f t="shared" si="175"/>
        <v>385</v>
      </c>
      <c r="Q202" s="24">
        <f t="shared" si="176"/>
        <v>38461.5</v>
      </c>
      <c r="R202" s="24">
        <f t="shared" si="177"/>
        <v>38500</v>
      </c>
      <c r="S202" s="24">
        <f t="shared" si="178"/>
        <v>44606.481920000006</v>
      </c>
      <c r="T202" s="28">
        <f t="shared" si="192"/>
        <v>0.04</v>
      </c>
      <c r="U202" s="24">
        <f t="shared" si="179"/>
        <v>45052.546739200006</v>
      </c>
      <c r="V202" s="24" t="str">
        <f t="shared" si="139"/>
        <v>nie</v>
      </c>
      <c r="W202" s="24">
        <f t="shared" si="180"/>
        <v>770</v>
      </c>
      <c r="X202" s="24">
        <f t="shared" si="181"/>
        <v>43183.862858752007</v>
      </c>
      <c r="Y202" s="24">
        <f t="shared" si="131"/>
        <v>0</v>
      </c>
      <c r="Z202" s="25">
        <f t="shared" si="156"/>
        <v>0.04</v>
      </c>
      <c r="AA202" s="24">
        <f t="shared" si="189"/>
        <v>110.41071793020127</v>
      </c>
      <c r="AB202" s="24">
        <f t="shared" si="169"/>
        <v>43294.273576682208</v>
      </c>
      <c r="AC202" s="1">
        <v>171</v>
      </c>
      <c r="AD202" s="61">
        <f t="shared" si="161"/>
        <v>50557</v>
      </c>
      <c r="AE202" s="62">
        <f t="shared" si="182"/>
        <v>50586</v>
      </c>
      <c r="AF202" s="59">
        <f t="shared" si="163"/>
        <v>195</v>
      </c>
      <c r="AG202" s="28">
        <f t="shared" si="167"/>
        <v>2.5000000000000001E-2</v>
      </c>
      <c r="AH202" s="23">
        <f>IF(AN201="tak",
ROUNDDOWN(AP201/'ZAMIANA EDO NA EDO'!$AP$29,0),
AH201)</f>
        <v>418</v>
      </c>
      <c r="AI202" s="24">
        <f>IF(AN201="tak",
AH202*'ZAMIANA EDO NA EDO'!$AP$29,
AI201)</f>
        <v>41758.200000000004</v>
      </c>
      <c r="AJ202" s="24">
        <f t="shared" si="183"/>
        <v>41800</v>
      </c>
      <c r="AK202" s="24">
        <f t="shared" si="184"/>
        <v>50216.628633600005</v>
      </c>
      <c r="AL202" s="25">
        <f t="shared" si="165"/>
        <v>0.04</v>
      </c>
      <c r="AM202" s="24">
        <f t="shared" si="185"/>
        <v>50718.794919936008</v>
      </c>
      <c r="AN202" s="24" t="str">
        <f t="shared" si="190"/>
        <v>nie</v>
      </c>
      <c r="AO202" s="24">
        <f t="shared" si="186"/>
        <v>836</v>
      </c>
      <c r="AP202" s="24">
        <f t="shared" si="187"/>
        <v>48347.063885148164</v>
      </c>
      <c r="AQ202" s="24">
        <f t="shared" si="132"/>
        <v>0</v>
      </c>
      <c r="AR202" s="25">
        <f t="shared" si="159"/>
        <v>0.04</v>
      </c>
      <c r="AS202" s="24">
        <f t="shared" si="191"/>
        <v>129.96529192981268</v>
      </c>
      <c r="AT202" s="24">
        <f t="shared" si="170"/>
        <v>48477.029177077973</v>
      </c>
    </row>
    <row r="203" spans="2:46">
      <c r="B203" s="46">
        <f t="shared" si="171"/>
        <v>172</v>
      </c>
      <c r="C203" s="24">
        <f t="shared" si="172"/>
        <v>43415.009186804622</v>
      </c>
      <c r="D203" s="24">
        <f t="shared" si="168"/>
        <v>45495.171357592459</v>
      </c>
      <c r="E203" s="24"/>
      <c r="F203" s="24">
        <f t="shared" si="188"/>
        <v>40069.609563069484</v>
      </c>
      <c r="G203" s="24">
        <f t="shared" si="173"/>
        <v>41594.496045331427</v>
      </c>
      <c r="I203" s="2"/>
      <c r="K203" s="3"/>
      <c r="L203" s="61">
        <f t="shared" si="160"/>
        <v>49857</v>
      </c>
      <c r="M203" s="62">
        <f t="shared" si="174"/>
        <v>49887</v>
      </c>
      <c r="N203" s="21">
        <f t="shared" si="151"/>
        <v>172</v>
      </c>
      <c r="O203" s="28">
        <f t="shared" si="166"/>
        <v>2.5000000000000001E-2</v>
      </c>
      <c r="P203" s="23">
        <f t="shared" si="175"/>
        <v>385</v>
      </c>
      <c r="Q203" s="24">
        <f t="shared" si="176"/>
        <v>38461.5</v>
      </c>
      <c r="R203" s="24">
        <f t="shared" si="177"/>
        <v>38500</v>
      </c>
      <c r="S203" s="24">
        <f t="shared" si="178"/>
        <v>44606.481920000006</v>
      </c>
      <c r="T203" s="28">
        <f t="shared" si="192"/>
        <v>0.04</v>
      </c>
      <c r="U203" s="24">
        <f t="shared" si="179"/>
        <v>45201.235012266676</v>
      </c>
      <c r="V203" s="24" t="str">
        <f t="shared" si="139"/>
        <v>nie</v>
      </c>
      <c r="W203" s="24">
        <f t="shared" si="180"/>
        <v>770</v>
      </c>
      <c r="X203" s="24">
        <f t="shared" si="181"/>
        <v>43304.300359936009</v>
      </c>
      <c r="Y203" s="24">
        <f t="shared" si="131"/>
        <v>0</v>
      </c>
      <c r="Z203" s="25">
        <f t="shared" si="156"/>
        <v>0.04</v>
      </c>
      <c r="AA203" s="24">
        <f t="shared" si="189"/>
        <v>110.7088268686128</v>
      </c>
      <c r="AB203" s="24">
        <f t="shared" si="169"/>
        <v>43415.009186804622</v>
      </c>
      <c r="AC203" s="1">
        <v>172</v>
      </c>
      <c r="AD203" s="61">
        <f t="shared" si="161"/>
        <v>50587</v>
      </c>
      <c r="AE203" s="62">
        <f t="shared" si="182"/>
        <v>50617</v>
      </c>
      <c r="AF203" s="59">
        <f t="shared" si="163"/>
        <v>196</v>
      </c>
      <c r="AG203" s="28">
        <f t="shared" si="167"/>
        <v>2.5000000000000001E-2</v>
      </c>
      <c r="AH203" s="23">
        <f>IF(AN202="tak",
ROUNDDOWN(AP202/'ZAMIANA EDO NA EDO'!$AP$29,0),
AH202)</f>
        <v>418</v>
      </c>
      <c r="AI203" s="24">
        <f>IF(AN202="tak",
AH203*'ZAMIANA EDO NA EDO'!$AP$29,
AI202)</f>
        <v>41758.200000000004</v>
      </c>
      <c r="AJ203" s="24">
        <f t="shared" si="183"/>
        <v>41800</v>
      </c>
      <c r="AK203" s="24">
        <f t="shared" si="184"/>
        <v>50216.628633600005</v>
      </c>
      <c r="AL203" s="25">
        <f t="shared" si="165"/>
        <v>0.04</v>
      </c>
      <c r="AM203" s="24">
        <f t="shared" si="185"/>
        <v>50886.183682048009</v>
      </c>
      <c r="AN203" s="24" t="str">
        <f t="shared" si="190"/>
        <v>nie</v>
      </c>
      <c r="AO203" s="24">
        <f t="shared" si="186"/>
        <v>836</v>
      </c>
      <c r="AP203" s="24">
        <f t="shared" si="187"/>
        <v>48482.648782458884</v>
      </c>
      <c r="AQ203" s="24">
        <f t="shared" si="132"/>
        <v>0</v>
      </c>
      <c r="AR203" s="25">
        <f t="shared" si="159"/>
        <v>0.04</v>
      </c>
      <c r="AS203" s="24">
        <f t="shared" si="191"/>
        <v>130.31619821802317</v>
      </c>
      <c r="AT203" s="24">
        <f t="shared" si="170"/>
        <v>48612.964980676908</v>
      </c>
    </row>
    <row r="204" spans="2:46">
      <c r="B204" s="46">
        <f t="shared" si="171"/>
        <v>173</v>
      </c>
      <c r="C204" s="24">
        <f t="shared" si="172"/>
        <v>43535.74560182116</v>
      </c>
      <c r="D204" s="24">
        <f t="shared" si="168"/>
        <v>45620.857022226599</v>
      </c>
      <c r="E204" s="24"/>
      <c r="F204" s="24">
        <f t="shared" si="188"/>
        <v>40177.797508889766</v>
      </c>
      <c r="G204" s="24">
        <f t="shared" si="173"/>
        <v>41680.435086747406</v>
      </c>
      <c r="I204" s="2"/>
      <c r="K204" s="3"/>
      <c r="L204" s="61">
        <f t="shared" si="160"/>
        <v>49888</v>
      </c>
      <c r="M204" s="62">
        <f t="shared" si="174"/>
        <v>49918</v>
      </c>
      <c r="N204" s="21">
        <f t="shared" si="151"/>
        <v>173</v>
      </c>
      <c r="O204" s="28">
        <f t="shared" si="166"/>
        <v>2.5000000000000001E-2</v>
      </c>
      <c r="P204" s="23">
        <f t="shared" si="175"/>
        <v>385</v>
      </c>
      <c r="Q204" s="24">
        <f t="shared" si="176"/>
        <v>38461.5</v>
      </c>
      <c r="R204" s="24">
        <f t="shared" si="177"/>
        <v>38500</v>
      </c>
      <c r="S204" s="24">
        <f t="shared" si="178"/>
        <v>44606.481920000006</v>
      </c>
      <c r="T204" s="28">
        <f t="shared" si="192"/>
        <v>0.04</v>
      </c>
      <c r="U204" s="24">
        <f t="shared" si="179"/>
        <v>45349.923285333338</v>
      </c>
      <c r="V204" s="24" t="str">
        <f t="shared" si="139"/>
        <v>nie</v>
      </c>
      <c r="W204" s="24">
        <f t="shared" si="180"/>
        <v>770</v>
      </c>
      <c r="X204" s="24">
        <f t="shared" si="181"/>
        <v>43424.737861120004</v>
      </c>
      <c r="Y204" s="24">
        <f t="shared" si="131"/>
        <v>0</v>
      </c>
      <c r="Z204" s="25">
        <f t="shared" si="156"/>
        <v>0.04</v>
      </c>
      <c r="AA204" s="24">
        <f t="shared" si="189"/>
        <v>111.00774070115806</v>
      </c>
      <c r="AB204" s="24">
        <f t="shared" si="169"/>
        <v>43535.74560182116</v>
      </c>
      <c r="AC204" s="1">
        <v>173</v>
      </c>
      <c r="AD204" s="61">
        <f t="shared" si="161"/>
        <v>50618</v>
      </c>
      <c r="AE204" s="62">
        <f t="shared" si="182"/>
        <v>50648</v>
      </c>
      <c r="AF204" s="59">
        <f t="shared" si="163"/>
        <v>197</v>
      </c>
      <c r="AG204" s="28">
        <f t="shared" si="167"/>
        <v>2.5000000000000001E-2</v>
      </c>
      <c r="AH204" s="23">
        <f>IF(AN203="tak",
ROUNDDOWN(AP203/'ZAMIANA EDO NA EDO'!$AP$29,0),
AH203)</f>
        <v>418</v>
      </c>
      <c r="AI204" s="24">
        <f>IF(AN203="tak",
AH204*'ZAMIANA EDO NA EDO'!$AP$29,
AI203)</f>
        <v>41758.200000000004</v>
      </c>
      <c r="AJ204" s="24">
        <f t="shared" si="183"/>
        <v>41800</v>
      </c>
      <c r="AK204" s="24">
        <f t="shared" si="184"/>
        <v>50216.628633600005</v>
      </c>
      <c r="AL204" s="25">
        <f t="shared" ref="AL204:AL212" si="193">IF(AND(MOD($N204,zapadalnosc_ROD)&lt;=12,MOD($N204,zapadalnosc_ROD)&lt;&gt;0),proc_I_okres_ROD,(marza_ROD+AG204))</f>
        <v>0.04</v>
      </c>
      <c r="AM204" s="24">
        <f t="shared" si="185"/>
        <v>51053.572444160003</v>
      </c>
      <c r="AN204" s="24" t="str">
        <f t="shared" si="190"/>
        <v>nie</v>
      </c>
      <c r="AO204" s="24">
        <f t="shared" si="186"/>
        <v>836</v>
      </c>
      <c r="AP204" s="24">
        <f t="shared" si="187"/>
        <v>48618.233679769604</v>
      </c>
      <c r="AQ204" s="24">
        <f t="shared" si="132"/>
        <v>0</v>
      </c>
      <c r="AR204" s="25">
        <f t="shared" si="159"/>
        <v>0.04</v>
      </c>
      <c r="AS204" s="24">
        <f t="shared" si="191"/>
        <v>130.66805195321183</v>
      </c>
      <c r="AT204" s="24">
        <f t="shared" si="170"/>
        <v>48748.901731722814</v>
      </c>
    </row>
    <row r="205" spans="2:46">
      <c r="B205" s="46">
        <f t="shared" si="171"/>
        <v>174</v>
      </c>
      <c r="C205" s="24">
        <f t="shared" si="172"/>
        <v>43656.482823905055</v>
      </c>
      <c r="D205" s="24">
        <f t="shared" si="168"/>
        <v>45746.543577335404</v>
      </c>
      <c r="E205" s="24"/>
      <c r="F205" s="24">
        <f t="shared" si="188"/>
        <v>40286.277562163763</v>
      </c>
      <c r="G205" s="24">
        <f t="shared" si="173"/>
        <v>41766.374128163377</v>
      </c>
      <c r="I205" s="2"/>
      <c r="K205" s="3"/>
      <c r="L205" s="61">
        <f t="shared" si="160"/>
        <v>49919</v>
      </c>
      <c r="M205" s="62">
        <f t="shared" si="174"/>
        <v>49948</v>
      </c>
      <c r="N205" s="21">
        <f t="shared" si="151"/>
        <v>174</v>
      </c>
      <c r="O205" s="28">
        <f t="shared" si="166"/>
        <v>2.5000000000000001E-2</v>
      </c>
      <c r="P205" s="23">
        <f t="shared" si="175"/>
        <v>385</v>
      </c>
      <c r="Q205" s="24">
        <f t="shared" si="176"/>
        <v>38461.5</v>
      </c>
      <c r="R205" s="24">
        <f t="shared" si="177"/>
        <v>38500</v>
      </c>
      <c r="S205" s="24">
        <f t="shared" si="178"/>
        <v>44606.481920000006</v>
      </c>
      <c r="T205" s="28">
        <f t="shared" si="192"/>
        <v>0.04</v>
      </c>
      <c r="U205" s="24">
        <f t="shared" si="179"/>
        <v>45498.611558400007</v>
      </c>
      <c r="V205" s="24" t="str">
        <f t="shared" si="139"/>
        <v>nie</v>
      </c>
      <c r="W205" s="24">
        <f t="shared" si="180"/>
        <v>770</v>
      </c>
      <c r="X205" s="24">
        <f t="shared" si="181"/>
        <v>43545.175362304006</v>
      </c>
      <c r="Y205" s="24">
        <f t="shared" si="131"/>
        <v>0</v>
      </c>
      <c r="Z205" s="25">
        <f t="shared" si="156"/>
        <v>0.04</v>
      </c>
      <c r="AA205" s="24">
        <f t="shared" si="189"/>
        <v>111.30746160105117</v>
      </c>
      <c r="AB205" s="24">
        <f t="shared" si="169"/>
        <v>43656.482823905055</v>
      </c>
      <c r="AC205" s="1">
        <v>174</v>
      </c>
      <c r="AD205" s="61">
        <f t="shared" si="161"/>
        <v>50649</v>
      </c>
      <c r="AE205" s="62">
        <f t="shared" si="182"/>
        <v>50678</v>
      </c>
      <c r="AF205" s="59">
        <f t="shared" si="163"/>
        <v>198</v>
      </c>
      <c r="AG205" s="28">
        <f t="shared" si="167"/>
        <v>2.5000000000000001E-2</v>
      </c>
      <c r="AH205" s="23">
        <f>IF(AN204="tak",
ROUNDDOWN(AP204/'ZAMIANA EDO NA EDO'!$AP$29,0),
AH204)</f>
        <v>418</v>
      </c>
      <c r="AI205" s="24">
        <f>IF(AN204="tak",
AH205*'ZAMIANA EDO NA EDO'!$AP$29,
AI204)</f>
        <v>41758.200000000004</v>
      </c>
      <c r="AJ205" s="24">
        <f t="shared" si="183"/>
        <v>41800</v>
      </c>
      <c r="AK205" s="24">
        <f t="shared" si="184"/>
        <v>50216.628633600005</v>
      </c>
      <c r="AL205" s="25">
        <f t="shared" si="193"/>
        <v>0.04</v>
      </c>
      <c r="AM205" s="24">
        <f t="shared" si="185"/>
        <v>51220.961206272004</v>
      </c>
      <c r="AN205" s="24" t="str">
        <f t="shared" si="190"/>
        <v>nie</v>
      </c>
      <c r="AO205" s="24">
        <f t="shared" si="186"/>
        <v>836</v>
      </c>
      <c r="AP205" s="24">
        <f t="shared" si="187"/>
        <v>48753.818577080325</v>
      </c>
      <c r="AQ205" s="24">
        <f t="shared" si="132"/>
        <v>0</v>
      </c>
      <c r="AR205" s="25">
        <f t="shared" si="159"/>
        <v>0.04</v>
      </c>
      <c r="AS205" s="24">
        <f t="shared" si="191"/>
        <v>131.02085569348549</v>
      </c>
      <c r="AT205" s="24">
        <f t="shared" si="170"/>
        <v>48884.839432773813</v>
      </c>
    </row>
    <row r="206" spans="2:46">
      <c r="B206" s="46">
        <f t="shared" si="171"/>
        <v>175</v>
      </c>
      <c r="C206" s="24">
        <f t="shared" si="172"/>
        <v>43777.220855235384</v>
      </c>
      <c r="D206" s="24">
        <f t="shared" si="168"/>
        <v>45872.231025323177</v>
      </c>
      <c r="E206" s="24"/>
      <c r="F206" s="24">
        <f t="shared" si="188"/>
        <v>40395.050511581605</v>
      </c>
      <c r="G206" s="24">
        <f t="shared" si="173"/>
        <v>41852.313169579356</v>
      </c>
      <c r="I206" s="2"/>
      <c r="K206" s="3"/>
      <c r="L206" s="61">
        <f t="shared" si="160"/>
        <v>49949</v>
      </c>
      <c r="M206" s="62">
        <f t="shared" si="174"/>
        <v>49979</v>
      </c>
      <c r="N206" s="21">
        <f t="shared" si="151"/>
        <v>175</v>
      </c>
      <c r="O206" s="28">
        <f t="shared" si="166"/>
        <v>2.5000000000000001E-2</v>
      </c>
      <c r="P206" s="23">
        <f t="shared" si="175"/>
        <v>385</v>
      </c>
      <c r="Q206" s="24">
        <f t="shared" si="176"/>
        <v>38461.5</v>
      </c>
      <c r="R206" s="24">
        <f t="shared" si="177"/>
        <v>38500</v>
      </c>
      <c r="S206" s="24">
        <f t="shared" si="178"/>
        <v>44606.481920000006</v>
      </c>
      <c r="T206" s="28">
        <f t="shared" si="192"/>
        <v>0.04</v>
      </c>
      <c r="U206" s="24">
        <f t="shared" si="179"/>
        <v>45647.299831466677</v>
      </c>
      <c r="V206" s="24" t="str">
        <f t="shared" si="139"/>
        <v>nie</v>
      </c>
      <c r="W206" s="24">
        <f t="shared" si="180"/>
        <v>770</v>
      </c>
      <c r="X206" s="24">
        <f t="shared" si="181"/>
        <v>43665.612863488008</v>
      </c>
      <c r="Y206" s="24">
        <f t="shared" si="131"/>
        <v>0</v>
      </c>
      <c r="Z206" s="25">
        <f t="shared" si="156"/>
        <v>0.04</v>
      </c>
      <c r="AA206" s="24">
        <f t="shared" si="189"/>
        <v>111.607991747374</v>
      </c>
      <c r="AB206" s="24">
        <f t="shared" si="169"/>
        <v>43777.220855235384</v>
      </c>
      <c r="AC206" s="1">
        <v>175</v>
      </c>
      <c r="AD206" s="61">
        <f t="shared" si="161"/>
        <v>50679</v>
      </c>
      <c r="AE206" s="62">
        <f t="shared" si="182"/>
        <v>50709</v>
      </c>
      <c r="AF206" s="59">
        <f t="shared" si="163"/>
        <v>199</v>
      </c>
      <c r="AG206" s="28">
        <f t="shared" si="167"/>
        <v>2.5000000000000001E-2</v>
      </c>
      <c r="AH206" s="23">
        <f>IF(AN205="tak",
ROUNDDOWN(AP205/'ZAMIANA EDO NA EDO'!$AP$29,0),
AH205)</f>
        <v>418</v>
      </c>
      <c r="AI206" s="24">
        <f>IF(AN205="tak",
AH206*'ZAMIANA EDO NA EDO'!$AP$29,
AI205)</f>
        <v>41758.200000000004</v>
      </c>
      <c r="AJ206" s="24">
        <f t="shared" si="183"/>
        <v>41800</v>
      </c>
      <c r="AK206" s="24">
        <f t="shared" si="184"/>
        <v>50216.628633600005</v>
      </c>
      <c r="AL206" s="25">
        <f t="shared" si="193"/>
        <v>0.04</v>
      </c>
      <c r="AM206" s="24">
        <f t="shared" si="185"/>
        <v>51388.349968384013</v>
      </c>
      <c r="AN206" s="24" t="str">
        <f t="shared" si="190"/>
        <v>nie</v>
      </c>
      <c r="AO206" s="24">
        <f t="shared" si="186"/>
        <v>836</v>
      </c>
      <c r="AP206" s="24">
        <f t="shared" si="187"/>
        <v>48889.403474391052</v>
      </c>
      <c r="AQ206" s="24">
        <f t="shared" si="132"/>
        <v>0</v>
      </c>
      <c r="AR206" s="25">
        <f t="shared" si="159"/>
        <v>0.04</v>
      </c>
      <c r="AS206" s="24">
        <f t="shared" si="191"/>
        <v>131.37461200385789</v>
      </c>
      <c r="AT206" s="24">
        <f t="shared" si="170"/>
        <v>49020.778086394908</v>
      </c>
    </row>
    <row r="207" spans="2:46">
      <c r="B207" s="46">
        <f t="shared" si="171"/>
        <v>176</v>
      </c>
      <c r="C207" s="24">
        <f t="shared" si="172"/>
        <v>43897.959697997096</v>
      </c>
      <c r="D207" s="24">
        <f t="shared" si="168"/>
        <v>45997.919368600662</v>
      </c>
      <c r="E207" s="24"/>
      <c r="F207" s="24">
        <f t="shared" si="188"/>
        <v>40504.117147962876</v>
      </c>
      <c r="G207" s="24">
        <f t="shared" si="173"/>
        <v>41938.252210995321</v>
      </c>
      <c r="I207" s="2"/>
      <c r="K207" s="3"/>
      <c r="L207" s="61">
        <f t="shared" si="160"/>
        <v>49980</v>
      </c>
      <c r="M207" s="62">
        <f t="shared" si="174"/>
        <v>50009</v>
      </c>
      <c r="N207" s="21">
        <f t="shared" si="151"/>
        <v>176</v>
      </c>
      <c r="O207" s="28">
        <f t="shared" si="166"/>
        <v>2.5000000000000001E-2</v>
      </c>
      <c r="P207" s="23">
        <f t="shared" si="175"/>
        <v>385</v>
      </c>
      <c r="Q207" s="24">
        <f t="shared" si="176"/>
        <v>38461.5</v>
      </c>
      <c r="R207" s="24">
        <f t="shared" si="177"/>
        <v>38500</v>
      </c>
      <c r="S207" s="24">
        <f t="shared" si="178"/>
        <v>44606.481920000006</v>
      </c>
      <c r="T207" s="28">
        <f t="shared" si="192"/>
        <v>0.04</v>
      </c>
      <c r="U207" s="24">
        <f t="shared" si="179"/>
        <v>45795.988104533339</v>
      </c>
      <c r="V207" s="24" t="str">
        <f t="shared" si="139"/>
        <v>nie</v>
      </c>
      <c r="W207" s="24">
        <f t="shared" si="180"/>
        <v>770</v>
      </c>
      <c r="X207" s="24">
        <f t="shared" si="181"/>
        <v>43786.050364672003</v>
      </c>
      <c r="Y207" s="24">
        <f t="shared" si="131"/>
        <v>0</v>
      </c>
      <c r="Z207" s="25">
        <f t="shared" si="156"/>
        <v>0.04</v>
      </c>
      <c r="AA207" s="24">
        <f t="shared" si="189"/>
        <v>111.90933332509191</v>
      </c>
      <c r="AB207" s="24">
        <f t="shared" si="169"/>
        <v>43897.959697997096</v>
      </c>
      <c r="AC207" s="1">
        <v>176</v>
      </c>
      <c r="AD207" s="61">
        <f t="shared" si="161"/>
        <v>50710</v>
      </c>
      <c r="AE207" s="62">
        <f t="shared" si="182"/>
        <v>50739</v>
      </c>
      <c r="AF207" s="59">
        <f t="shared" si="163"/>
        <v>200</v>
      </c>
      <c r="AG207" s="28">
        <f t="shared" si="167"/>
        <v>2.5000000000000001E-2</v>
      </c>
      <c r="AH207" s="23">
        <f>IF(AN206="tak",
ROUNDDOWN(AP206/'ZAMIANA EDO NA EDO'!$AP$29,0),
AH206)</f>
        <v>418</v>
      </c>
      <c r="AI207" s="24">
        <f>IF(AN206="tak",
AH207*'ZAMIANA EDO NA EDO'!$AP$29,
AI206)</f>
        <v>41758.200000000004</v>
      </c>
      <c r="AJ207" s="24">
        <f t="shared" si="183"/>
        <v>41800</v>
      </c>
      <c r="AK207" s="24">
        <f t="shared" si="184"/>
        <v>50216.628633600005</v>
      </c>
      <c r="AL207" s="25">
        <f t="shared" si="193"/>
        <v>0.04</v>
      </c>
      <c r="AM207" s="24">
        <f t="shared" si="185"/>
        <v>51555.738730495999</v>
      </c>
      <c r="AN207" s="24" t="str">
        <f t="shared" si="190"/>
        <v>nie</v>
      </c>
      <c r="AO207" s="24">
        <f t="shared" si="186"/>
        <v>836</v>
      </c>
      <c r="AP207" s="24">
        <f t="shared" si="187"/>
        <v>49024.988371701758</v>
      </c>
      <c r="AQ207" s="24">
        <f t="shared" si="132"/>
        <v>0</v>
      </c>
      <c r="AR207" s="25">
        <f t="shared" si="159"/>
        <v>0.04</v>
      </c>
      <c r="AS207" s="24">
        <f t="shared" si="191"/>
        <v>131.7293234562683</v>
      </c>
      <c r="AT207" s="24">
        <f t="shared" si="170"/>
        <v>49156.717695158026</v>
      </c>
    </row>
    <row r="208" spans="2:46">
      <c r="B208" s="46">
        <f t="shared" si="171"/>
        <v>177</v>
      </c>
      <c r="C208" s="24">
        <f t="shared" si="172"/>
        <v>44018.699354381075</v>
      </c>
      <c r="D208" s="24">
        <f t="shared" si="168"/>
        <v>46123.608609585172</v>
      </c>
      <c r="E208" s="24"/>
      <c r="F208" s="24">
        <f t="shared" si="188"/>
        <v>40613.478264262376</v>
      </c>
      <c r="G208" s="24">
        <f t="shared" si="173"/>
        <v>42024.1912524113</v>
      </c>
      <c r="I208" s="2"/>
      <c r="K208" s="3"/>
      <c r="L208" s="61">
        <f t="shared" si="160"/>
        <v>50010</v>
      </c>
      <c r="M208" s="62">
        <f t="shared" si="174"/>
        <v>50040</v>
      </c>
      <c r="N208" s="21">
        <f t="shared" si="151"/>
        <v>177</v>
      </c>
      <c r="O208" s="28">
        <f t="shared" si="166"/>
        <v>2.5000000000000001E-2</v>
      </c>
      <c r="P208" s="23">
        <f t="shared" si="175"/>
        <v>385</v>
      </c>
      <c r="Q208" s="24">
        <f t="shared" si="176"/>
        <v>38461.5</v>
      </c>
      <c r="R208" s="24">
        <f t="shared" si="177"/>
        <v>38500</v>
      </c>
      <c r="S208" s="24">
        <f t="shared" si="178"/>
        <v>44606.481920000006</v>
      </c>
      <c r="T208" s="28">
        <f t="shared" si="192"/>
        <v>0.04</v>
      </c>
      <c r="U208" s="24">
        <f t="shared" si="179"/>
        <v>45944.676377600008</v>
      </c>
      <c r="V208" s="24" t="str">
        <f t="shared" si="139"/>
        <v>nie</v>
      </c>
      <c r="W208" s="24">
        <f t="shared" si="180"/>
        <v>770</v>
      </c>
      <c r="X208" s="24">
        <f t="shared" si="181"/>
        <v>43906.487865856005</v>
      </c>
      <c r="Y208" s="24">
        <f t="shared" si="131"/>
        <v>0</v>
      </c>
      <c r="Z208" s="25">
        <f t="shared" si="156"/>
        <v>0.04</v>
      </c>
      <c r="AA208" s="24">
        <f t="shared" si="189"/>
        <v>112.21148852506964</v>
      </c>
      <c r="AB208" s="24">
        <f t="shared" si="169"/>
        <v>44018.699354381075</v>
      </c>
      <c r="AC208" s="1">
        <v>177</v>
      </c>
      <c r="AD208" s="61">
        <f t="shared" si="161"/>
        <v>50740</v>
      </c>
      <c r="AE208" s="62">
        <f t="shared" si="182"/>
        <v>50770</v>
      </c>
      <c r="AF208" s="59">
        <f t="shared" si="163"/>
        <v>201</v>
      </c>
      <c r="AG208" s="28">
        <f t="shared" si="167"/>
        <v>2.5000000000000001E-2</v>
      </c>
      <c r="AH208" s="23">
        <f>IF(AN207="tak",
ROUNDDOWN(AP207/'ZAMIANA EDO NA EDO'!$AP$29,0),
AH207)</f>
        <v>418</v>
      </c>
      <c r="AI208" s="24">
        <f>IF(AN207="tak",
AH208*'ZAMIANA EDO NA EDO'!$AP$29,
AI207)</f>
        <v>41758.200000000004</v>
      </c>
      <c r="AJ208" s="24">
        <f t="shared" si="183"/>
        <v>41800</v>
      </c>
      <c r="AK208" s="24">
        <f t="shared" si="184"/>
        <v>50216.628633600005</v>
      </c>
      <c r="AL208" s="25">
        <f t="shared" si="193"/>
        <v>0.04</v>
      </c>
      <c r="AM208" s="24">
        <f t="shared" si="185"/>
        <v>51723.127492608008</v>
      </c>
      <c r="AN208" s="24" t="str">
        <f t="shared" si="190"/>
        <v>nie</v>
      </c>
      <c r="AO208" s="24">
        <f t="shared" si="186"/>
        <v>836</v>
      </c>
      <c r="AP208" s="24">
        <f t="shared" si="187"/>
        <v>49160.573269012486</v>
      </c>
      <c r="AQ208" s="24">
        <f t="shared" si="132"/>
        <v>0</v>
      </c>
      <c r="AR208" s="25">
        <f t="shared" si="159"/>
        <v>0.04</v>
      </c>
      <c r="AS208" s="24">
        <f t="shared" si="191"/>
        <v>132.08499262960021</v>
      </c>
      <c r="AT208" s="24">
        <f t="shared" si="170"/>
        <v>49292.658261642086</v>
      </c>
    </row>
    <row r="209" spans="2:46">
      <c r="B209" s="46">
        <f t="shared" si="171"/>
        <v>178</v>
      </c>
      <c r="C209" s="24">
        <f t="shared" si="172"/>
        <v>44139.439826584094</v>
      </c>
      <c r="D209" s="24">
        <f t="shared" si="168"/>
        <v>46249.298750700487</v>
      </c>
      <c r="E209" s="24"/>
      <c r="F209" s="24">
        <f t="shared" si="188"/>
        <v>40723.134655575879</v>
      </c>
      <c r="G209" s="24">
        <f t="shared" si="173"/>
        <v>42110.130293827271</v>
      </c>
      <c r="I209" s="2"/>
      <c r="K209" s="3"/>
      <c r="L209" s="61">
        <f t="shared" si="160"/>
        <v>50041</v>
      </c>
      <c r="M209" s="62">
        <f t="shared" si="174"/>
        <v>50071</v>
      </c>
      <c r="N209" s="21">
        <f t="shared" si="151"/>
        <v>178</v>
      </c>
      <c r="O209" s="28">
        <f t="shared" si="166"/>
        <v>2.5000000000000001E-2</v>
      </c>
      <c r="P209" s="23">
        <f t="shared" si="175"/>
        <v>385</v>
      </c>
      <c r="Q209" s="24">
        <f t="shared" si="176"/>
        <v>38461.5</v>
      </c>
      <c r="R209" s="24">
        <f t="shared" si="177"/>
        <v>38500</v>
      </c>
      <c r="S209" s="24">
        <f t="shared" si="178"/>
        <v>44606.481920000006</v>
      </c>
      <c r="T209" s="28">
        <f t="shared" si="192"/>
        <v>0.04</v>
      </c>
      <c r="U209" s="24">
        <f t="shared" si="179"/>
        <v>46093.364650666677</v>
      </c>
      <c r="V209" s="24" t="str">
        <f t="shared" si="139"/>
        <v>nie</v>
      </c>
      <c r="W209" s="24">
        <f t="shared" si="180"/>
        <v>770</v>
      </c>
      <c r="X209" s="24">
        <f t="shared" si="181"/>
        <v>44026.925367040007</v>
      </c>
      <c r="Y209" s="24">
        <f t="shared" si="131"/>
        <v>0</v>
      </c>
      <c r="Z209" s="25">
        <f t="shared" si="156"/>
        <v>0.04</v>
      </c>
      <c r="AA209" s="24">
        <f t="shared" si="189"/>
        <v>112.51445954408732</v>
      </c>
      <c r="AB209" s="24">
        <f t="shared" si="169"/>
        <v>44139.439826584094</v>
      </c>
      <c r="AC209" s="1">
        <v>178</v>
      </c>
      <c r="AD209" s="61">
        <f t="shared" si="161"/>
        <v>50771</v>
      </c>
      <c r="AE209" s="62">
        <f t="shared" si="182"/>
        <v>50801</v>
      </c>
      <c r="AF209" s="59">
        <f t="shared" si="163"/>
        <v>202</v>
      </c>
      <c r="AG209" s="28">
        <f t="shared" si="167"/>
        <v>2.5000000000000001E-2</v>
      </c>
      <c r="AH209" s="23">
        <f>IF(AN208="tak",
ROUNDDOWN(AP208/'ZAMIANA EDO NA EDO'!$AP$29,0),
AH208)</f>
        <v>418</v>
      </c>
      <c r="AI209" s="24">
        <f>IF(AN208="tak",
AH209*'ZAMIANA EDO NA EDO'!$AP$29,
AI208)</f>
        <v>41758.200000000004</v>
      </c>
      <c r="AJ209" s="24">
        <f t="shared" si="183"/>
        <v>41800</v>
      </c>
      <c r="AK209" s="24">
        <f t="shared" si="184"/>
        <v>50216.628633600005</v>
      </c>
      <c r="AL209" s="25">
        <f t="shared" si="193"/>
        <v>0.04</v>
      </c>
      <c r="AM209" s="24">
        <f t="shared" si="185"/>
        <v>51890.516254720009</v>
      </c>
      <c r="AN209" s="24" t="str">
        <f t="shared" si="190"/>
        <v>nie</v>
      </c>
      <c r="AO209" s="24">
        <f t="shared" si="186"/>
        <v>836</v>
      </c>
      <c r="AP209" s="24">
        <f t="shared" si="187"/>
        <v>49296.158166323206</v>
      </c>
      <c r="AQ209" s="24">
        <f t="shared" si="132"/>
        <v>0</v>
      </c>
      <c r="AR209" s="25">
        <f t="shared" si="159"/>
        <v>0.04</v>
      </c>
      <c r="AS209" s="24">
        <f t="shared" si="191"/>
        <v>132.44162210970012</v>
      </c>
      <c r="AT209" s="24">
        <f t="shared" si="170"/>
        <v>49428.599788432904</v>
      </c>
    </row>
    <row r="210" spans="2:46">
      <c r="B210" s="46">
        <f t="shared" si="171"/>
        <v>179</v>
      </c>
      <c r="C210" s="24">
        <f t="shared" si="172"/>
        <v>44260.181116808861</v>
      </c>
      <c r="D210" s="24">
        <f t="shared" si="168"/>
        <v>46374.989794376976</v>
      </c>
      <c r="E210" s="24"/>
      <c r="F210" s="24">
        <f t="shared" si="188"/>
        <v>40833.08711914593</v>
      </c>
      <c r="G210" s="24">
        <f t="shared" si="173"/>
        <v>42196.06933524325</v>
      </c>
      <c r="I210" s="2"/>
      <c r="K210" s="3"/>
      <c r="L210" s="61">
        <f t="shared" si="160"/>
        <v>50072</v>
      </c>
      <c r="M210" s="62">
        <f t="shared" si="174"/>
        <v>50099</v>
      </c>
      <c r="N210" s="21">
        <f t="shared" si="151"/>
        <v>179</v>
      </c>
      <c r="O210" s="28">
        <f t="shared" si="166"/>
        <v>2.5000000000000001E-2</v>
      </c>
      <c r="P210" s="23">
        <f t="shared" si="175"/>
        <v>385</v>
      </c>
      <c r="Q210" s="24">
        <f t="shared" si="176"/>
        <v>38461.5</v>
      </c>
      <c r="R210" s="24">
        <f t="shared" si="177"/>
        <v>38500</v>
      </c>
      <c r="S210" s="24">
        <f t="shared" si="178"/>
        <v>44606.481920000006</v>
      </c>
      <c r="T210" s="28">
        <f t="shared" si="192"/>
        <v>0.04</v>
      </c>
      <c r="U210" s="24">
        <f t="shared" si="179"/>
        <v>46242.052923733339</v>
      </c>
      <c r="V210" s="24" t="str">
        <f t="shared" si="139"/>
        <v>nie</v>
      </c>
      <c r="W210" s="24">
        <f t="shared" si="180"/>
        <v>770</v>
      </c>
      <c r="X210" s="24">
        <f t="shared" si="181"/>
        <v>44147.362868224001</v>
      </c>
      <c r="Y210" s="24">
        <f t="shared" si="131"/>
        <v>0</v>
      </c>
      <c r="Z210" s="25">
        <f t="shared" si="156"/>
        <v>0.04</v>
      </c>
      <c r="AA210" s="24">
        <f t="shared" si="189"/>
        <v>112.81824858485635</v>
      </c>
      <c r="AB210" s="24">
        <f t="shared" si="169"/>
        <v>44260.181116808861</v>
      </c>
      <c r="AC210" s="1">
        <v>179</v>
      </c>
      <c r="AD210" s="61">
        <f t="shared" si="161"/>
        <v>50802</v>
      </c>
      <c r="AE210" s="62">
        <f t="shared" si="182"/>
        <v>50829</v>
      </c>
      <c r="AF210" s="59">
        <f t="shared" si="163"/>
        <v>203</v>
      </c>
      <c r="AG210" s="28">
        <f t="shared" si="167"/>
        <v>2.5000000000000001E-2</v>
      </c>
      <c r="AH210" s="23">
        <f>IF(AN209="tak",
ROUNDDOWN(AP209/'ZAMIANA EDO NA EDO'!$AP$29,0),
AH209)</f>
        <v>418</v>
      </c>
      <c r="AI210" s="24">
        <f>IF(AN209="tak",
AH210*'ZAMIANA EDO NA EDO'!$AP$29,
AI209)</f>
        <v>41758.200000000004</v>
      </c>
      <c r="AJ210" s="24">
        <f t="shared" si="183"/>
        <v>41800</v>
      </c>
      <c r="AK210" s="24">
        <f t="shared" si="184"/>
        <v>50216.628633600005</v>
      </c>
      <c r="AL210" s="25">
        <f t="shared" si="193"/>
        <v>0.04</v>
      </c>
      <c r="AM210" s="24">
        <f t="shared" si="185"/>
        <v>52057.905016832003</v>
      </c>
      <c r="AN210" s="24" t="str">
        <f t="shared" si="190"/>
        <v>nie</v>
      </c>
      <c r="AO210" s="24">
        <f t="shared" si="186"/>
        <v>836</v>
      </c>
      <c r="AP210" s="24">
        <f t="shared" si="187"/>
        <v>49431.74306363392</v>
      </c>
      <c r="AQ210" s="24">
        <f t="shared" si="132"/>
        <v>0</v>
      </c>
      <c r="AR210" s="25">
        <f t="shared" si="159"/>
        <v>0.04</v>
      </c>
      <c r="AS210" s="24">
        <f t="shared" si="191"/>
        <v>132.79921448939629</v>
      </c>
      <c r="AT210" s="24">
        <f t="shared" si="170"/>
        <v>49564.542278123314</v>
      </c>
    </row>
    <row r="211" spans="2:46">
      <c r="B211" s="46">
        <f t="shared" si="171"/>
        <v>180</v>
      </c>
      <c r="C211" s="24">
        <f t="shared" si="172"/>
        <v>44380.923227264044</v>
      </c>
      <c r="D211" s="24">
        <f t="shared" si="168"/>
        <v>46500.681743051558</v>
      </c>
      <c r="E211" s="24"/>
      <c r="F211" s="24">
        <f t="shared" si="188"/>
        <v>40943.336454367622</v>
      </c>
      <c r="G211" s="24">
        <f t="shared" si="173"/>
        <v>42282.008376659222</v>
      </c>
      <c r="I211" s="2"/>
      <c r="K211" s="3"/>
      <c r="L211" s="61">
        <f t="shared" si="160"/>
        <v>50100</v>
      </c>
      <c r="M211" s="62">
        <f t="shared" si="174"/>
        <v>50130</v>
      </c>
      <c r="N211" s="21">
        <f t="shared" si="151"/>
        <v>180</v>
      </c>
      <c r="O211" s="28">
        <f t="shared" si="166"/>
        <v>2.5000000000000001E-2</v>
      </c>
      <c r="P211" s="23">
        <f t="shared" si="175"/>
        <v>385</v>
      </c>
      <c r="Q211" s="24">
        <f t="shared" si="176"/>
        <v>38461.5</v>
      </c>
      <c r="R211" s="24">
        <f t="shared" si="177"/>
        <v>38500</v>
      </c>
      <c r="S211" s="24">
        <f t="shared" si="178"/>
        <v>44606.481920000006</v>
      </c>
      <c r="T211" s="28">
        <f t="shared" si="192"/>
        <v>0.04</v>
      </c>
      <c r="U211" s="24">
        <f t="shared" si="179"/>
        <v>46390.741196800009</v>
      </c>
      <c r="V211" s="24" t="str">
        <f t="shared" si="139"/>
        <v>nie</v>
      </c>
      <c r="W211" s="24">
        <f t="shared" si="180"/>
        <v>770</v>
      </c>
      <c r="X211" s="24">
        <f t="shared" si="181"/>
        <v>44267.800369408011</v>
      </c>
      <c r="Y211" s="24">
        <f t="shared" si="131"/>
        <v>0</v>
      </c>
      <c r="Z211" s="25">
        <f t="shared" si="156"/>
        <v>0.04</v>
      </c>
      <c r="AA211" s="24">
        <f t="shared" si="189"/>
        <v>113.12285785603545</v>
      </c>
      <c r="AB211" s="24">
        <f t="shared" si="169"/>
        <v>44380.923227264044</v>
      </c>
      <c r="AC211" s="1">
        <v>180</v>
      </c>
      <c r="AD211" s="61">
        <f t="shared" si="161"/>
        <v>50830</v>
      </c>
      <c r="AE211" s="62">
        <f t="shared" si="182"/>
        <v>50860</v>
      </c>
      <c r="AF211" s="59">
        <f t="shared" si="163"/>
        <v>204</v>
      </c>
      <c r="AG211" s="28">
        <f t="shared" si="167"/>
        <v>2.5000000000000001E-2</v>
      </c>
      <c r="AH211" s="23">
        <f>IF(AN210="tak",
ROUNDDOWN(AP210/'ZAMIANA EDO NA EDO'!$AP$29,0),
AH210)</f>
        <v>418</v>
      </c>
      <c r="AI211" s="24">
        <f>IF(AN210="tak",
AH211*'ZAMIANA EDO NA EDO'!$AP$29,
AI210)</f>
        <v>41758.200000000004</v>
      </c>
      <c r="AJ211" s="24">
        <f t="shared" si="183"/>
        <v>41800</v>
      </c>
      <c r="AK211" s="24">
        <f t="shared" si="184"/>
        <v>50216.628633600005</v>
      </c>
      <c r="AL211" s="25">
        <f t="shared" si="193"/>
        <v>0.04</v>
      </c>
      <c r="AM211" s="24">
        <f t="shared" si="185"/>
        <v>52225.293778944004</v>
      </c>
      <c r="AN211" s="24" t="str">
        <f t="shared" si="190"/>
        <v>nie</v>
      </c>
      <c r="AO211" s="24">
        <f t="shared" si="186"/>
        <v>836</v>
      </c>
      <c r="AP211" s="24">
        <f t="shared" si="187"/>
        <v>49567.32796094464</v>
      </c>
      <c r="AQ211" s="24">
        <f t="shared" si="132"/>
        <v>0</v>
      </c>
      <c r="AR211" s="25">
        <f t="shared" si="159"/>
        <v>0.04</v>
      </c>
      <c r="AS211" s="24">
        <f t="shared" si="191"/>
        <v>133.15777236851764</v>
      </c>
      <c r="AT211" s="24">
        <f t="shared" si="170"/>
        <v>49700.485733313159</v>
      </c>
    </row>
    <row r="212" spans="2:46">
      <c r="B212" s="46">
        <f t="shared" si="171"/>
        <v>181</v>
      </c>
      <c r="C212" s="24">
        <f t="shared" si="172"/>
        <v>44506.483660211619</v>
      </c>
      <c r="D212" s="24">
        <f t="shared" si="168"/>
        <v>46631.388833535719</v>
      </c>
      <c r="E212" s="24"/>
      <c r="F212" s="24">
        <f t="shared" si="188"/>
        <v>41053.883462794409</v>
      </c>
      <c r="G212" s="24" t="e">
        <f t="shared" si="173"/>
        <v>#N/A</v>
      </c>
      <c r="I212" s="2"/>
      <c r="K212" s="3"/>
      <c r="L212" s="61">
        <f t="shared" si="160"/>
        <v>50131</v>
      </c>
      <c r="M212" s="62">
        <f t="shared" si="174"/>
        <v>50160</v>
      </c>
      <c r="N212" s="21">
        <f t="shared" si="151"/>
        <v>181</v>
      </c>
      <c r="O212" s="28">
        <f t="shared" si="166"/>
        <v>2.5000000000000001E-2</v>
      </c>
      <c r="P212" s="23">
        <f t="shared" si="175"/>
        <v>385</v>
      </c>
      <c r="Q212" s="24">
        <f t="shared" si="176"/>
        <v>38461.5</v>
      </c>
      <c r="R212" s="24">
        <f t="shared" si="177"/>
        <v>38500</v>
      </c>
      <c r="S212" s="24">
        <f t="shared" si="178"/>
        <v>46390.741196800009</v>
      </c>
      <c r="T212" s="28">
        <f t="shared" si="192"/>
        <v>0.04</v>
      </c>
      <c r="U212" s="24">
        <f t="shared" si="179"/>
        <v>46545.377000789347</v>
      </c>
      <c r="V212" s="24" t="str">
        <f t="shared" si="139"/>
        <v>nie</v>
      </c>
      <c r="W212" s="24">
        <f t="shared" si="180"/>
        <v>770</v>
      </c>
      <c r="X212" s="24">
        <f t="shared" si="181"/>
        <v>44393.055370639369</v>
      </c>
      <c r="Y212" s="24">
        <f t="shared" si="131"/>
        <v>0</v>
      </c>
      <c r="Z212" s="25">
        <f t="shared" si="156"/>
        <v>0.04</v>
      </c>
      <c r="AA212" s="24">
        <f t="shared" si="189"/>
        <v>113.42828957224674</v>
      </c>
      <c r="AB212" s="24">
        <f t="shared" si="169"/>
        <v>44506.483660211619</v>
      </c>
      <c r="AC212" s="1">
        <v>181</v>
      </c>
      <c r="AD212" s="61">
        <f t="shared" si="161"/>
        <v>50861</v>
      </c>
      <c r="AE212" s="62">
        <f t="shared" si="182"/>
        <v>50890</v>
      </c>
      <c r="AF212" s="59">
        <f t="shared" si="163"/>
        <v>205</v>
      </c>
      <c r="AG212" s="28">
        <f t="shared" si="167"/>
        <v>2.5000000000000001E-2</v>
      </c>
      <c r="AH212" s="23">
        <f>IF(AN211="tak",
ROUNDDOWN(AP211/'ZAMIANA EDO NA EDO'!$AP$29,0),
AH211)</f>
        <v>418</v>
      </c>
      <c r="AI212" s="24">
        <f>IF(AN211="tak",
AH212*'ZAMIANA EDO NA EDO'!$AP$29,
AI211)</f>
        <v>41758.200000000004</v>
      </c>
      <c r="AJ212" s="24">
        <f t="shared" si="183"/>
        <v>41800</v>
      </c>
      <c r="AK212" s="24">
        <f t="shared" si="184"/>
        <v>52225.293778944004</v>
      </c>
      <c r="AL212" s="25">
        <f t="shared" si="193"/>
        <v>0.04</v>
      </c>
      <c r="AM212" s="24">
        <f t="shared" si="185"/>
        <v>52399.378091540486</v>
      </c>
      <c r="AN212" s="24" t="str">
        <f t="shared" si="190"/>
        <v>nie</v>
      </c>
      <c r="AO212" s="24">
        <f t="shared" si="186"/>
        <v>836</v>
      </c>
      <c r="AP212" s="24">
        <f t="shared" si="187"/>
        <v>49708.336254147791</v>
      </c>
      <c r="AQ212" s="24">
        <f t="shared" si="132"/>
        <v>0</v>
      </c>
      <c r="AR212" s="25">
        <f t="shared" si="159"/>
        <v>0.04</v>
      </c>
      <c r="AS212" s="24">
        <f t="shared" si="191"/>
        <v>133.51729835391262</v>
      </c>
      <c r="AT212" s="24">
        <f t="shared" si="170"/>
        <v>49841.853552501707</v>
      </c>
    </row>
    <row r="213" spans="2:46">
      <c r="I213" s="2"/>
    </row>
  </sheetData>
  <mergeCells count="21">
    <mergeCell ref="B2:G2"/>
    <mergeCell ref="A56:A67"/>
    <mergeCell ref="A30:A31"/>
    <mergeCell ref="A32:A43"/>
    <mergeCell ref="A44:A55"/>
    <mergeCell ref="B28:G28"/>
    <mergeCell ref="B29:G29"/>
    <mergeCell ref="A80:A91"/>
    <mergeCell ref="B6:G6"/>
    <mergeCell ref="A152:A163"/>
    <mergeCell ref="A164:A175"/>
    <mergeCell ref="A92:A103"/>
    <mergeCell ref="A104:A115"/>
    <mergeCell ref="A116:A127"/>
    <mergeCell ref="A128:A139"/>
    <mergeCell ref="A140:A151"/>
    <mergeCell ref="V4:W4"/>
    <mergeCell ref="T4:U4"/>
    <mergeCell ref="R12:S12"/>
    <mergeCell ref="T12:U12"/>
    <mergeCell ref="A68:A79"/>
  </mergeCells>
  <conditionalFormatting sqref="I29">
    <cfRule type="colorScale" priority="34">
      <colorScale>
        <cfvo type="min"/>
        <cfvo type="percentile" val="30"/>
        <cfvo type="max"/>
        <color rgb="FFF8696B"/>
        <color rgb="FFFFEB84"/>
        <color rgb="FF63BE7B"/>
      </colorScale>
    </cfRule>
  </conditionalFormatting>
  <dataValidations count="2">
    <dataValidation type="whole" allowBlank="1" showInputMessage="1" showErrorMessage="1" errorTitle="Uwaga" error="Wpisz liczbę z przedziału od 1 do 144. _x000a__x000a_Dziękuję :)" sqref="B4" xr:uid="{F842CB76-D0DB-4726-8E85-DDBE36F8108A}">
      <formula1>1</formula1>
      <formula2>180</formula2>
    </dataValidation>
    <dataValidation type="custom" showInputMessage="1" showErrorMessage="1" sqref="R4" xr:uid="{7DC0B0B7-4F43-453F-A95F-34DFC08C1678}">
      <formula1>R3*100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64</vt:i4>
      </vt:variant>
    </vt:vector>
  </HeadingPairs>
  <TitlesOfParts>
    <vt:vector size="66" baseType="lpstr">
      <vt:lpstr>TOS czy EDO</vt:lpstr>
      <vt:lpstr>ZAMIANA EDO NA EDO</vt:lpstr>
      <vt:lpstr>'TOS czy EDO'!kapitalizacja_odsetek_mc_EDO</vt:lpstr>
      <vt:lpstr>kapitalizacja_odsetek_mc_EDO</vt:lpstr>
      <vt:lpstr>'TOS czy EDO'!kapitalizacja_odsetek_mc_ROD</vt:lpstr>
      <vt:lpstr>kapitalizacja_odsetek_mc_ROD</vt:lpstr>
      <vt:lpstr>'TOS czy EDO'!kapitalizacja_odsetek_mc_TOS</vt:lpstr>
      <vt:lpstr>kapitalizacja_odsetek_mc_TOS</vt:lpstr>
      <vt:lpstr>'TOS czy EDO'!koszt_wczesniejszy_wykup_EDO</vt:lpstr>
      <vt:lpstr>koszt_wczesniejszy_wykup_EDO</vt:lpstr>
      <vt:lpstr>'TOS czy EDO'!koszt_wczesniejszy_wykup_ochrona_TOS</vt:lpstr>
      <vt:lpstr>koszt_wczesniejszy_wykup_ochrona_TOS</vt:lpstr>
      <vt:lpstr>'TOS czy EDO'!koszt_wczesniejszy_wykup_ROD</vt:lpstr>
      <vt:lpstr>koszt_wczesniejszy_wykup_ROD</vt:lpstr>
      <vt:lpstr>'TOS czy EDO'!koszt_wczesniejszy_wykup_TOS</vt:lpstr>
      <vt:lpstr>koszt_wczesniejszy_wykup_TOS</vt:lpstr>
      <vt:lpstr>'TOS czy EDO'!marza_EDO</vt:lpstr>
      <vt:lpstr>marza_EDO</vt:lpstr>
      <vt:lpstr>'TOS czy EDO'!marza_ROD</vt:lpstr>
      <vt:lpstr>marza_ROD</vt:lpstr>
      <vt:lpstr>'TOS czy EDO'!marza_TOS</vt:lpstr>
      <vt:lpstr>'TOS czy EDO'!podatek_Belki</vt:lpstr>
      <vt:lpstr>podatek_Belki</vt:lpstr>
      <vt:lpstr>'TOS czy EDO'!proc_I_okres_EDO</vt:lpstr>
      <vt:lpstr>proc_I_okres_EDO</vt:lpstr>
      <vt:lpstr>proc_I_okres_ROD</vt:lpstr>
      <vt:lpstr>'TOS czy EDO'!proc_I_okres_TOS</vt:lpstr>
      <vt:lpstr>'TOS czy EDO'!scenariusz_I_inflacja</vt:lpstr>
      <vt:lpstr>scenariusz_I_inflacja</vt:lpstr>
      <vt:lpstr>'TOS czy EDO'!scenariusz_I_inflacja_skumulowana</vt:lpstr>
      <vt:lpstr>scenariusz_I_inflacja_skumulowana</vt:lpstr>
      <vt:lpstr>'TOS czy EDO'!scenariusz_I_konto</vt:lpstr>
      <vt:lpstr>scenariusz_I_konto</vt:lpstr>
      <vt:lpstr>'TOS czy EDO'!scenariusz_I_rok</vt:lpstr>
      <vt:lpstr>scenariusz_I_rok</vt:lpstr>
      <vt:lpstr>'TOS czy EDO'!wyniki_EDO_obl</vt:lpstr>
      <vt:lpstr>'ZAMIANA EDO NA EDO'!wyniki_EDO_obl</vt:lpstr>
      <vt:lpstr>'TOS czy EDO'!wyniki_mc</vt:lpstr>
      <vt:lpstr>'ZAMIANA EDO NA EDO'!wyniki_mc</vt:lpstr>
      <vt:lpstr>'ZAMIANA EDO NA EDO'!wyniki_ROD_obl</vt:lpstr>
      <vt:lpstr>'TOS czy EDO'!wyniki_skumulowana_inflacja</vt:lpstr>
      <vt:lpstr>'ZAMIANA EDO NA EDO'!wyniki_skumulowana_inflacja</vt:lpstr>
      <vt:lpstr>'TOS czy EDO'!wyplata_odsetek_TOS</vt:lpstr>
      <vt:lpstr>wyplata_odsetek_TOS</vt:lpstr>
      <vt:lpstr>'TOS czy EDO'!zakup_domyslny_ilosc</vt:lpstr>
      <vt:lpstr>zakup_domyslny_ilosc</vt:lpstr>
      <vt:lpstr>'TOS czy EDO'!zakup_domyslny_mc</vt:lpstr>
      <vt:lpstr>zakup_domyslny_mc</vt:lpstr>
      <vt:lpstr>'TOS czy EDO'!zakup_domyslny_wartosc</vt:lpstr>
      <vt:lpstr>zakup_domyslny_wartosc</vt:lpstr>
      <vt:lpstr>'TOS czy EDO'!zamiana_EDO</vt:lpstr>
      <vt:lpstr>zamiana_EDO</vt:lpstr>
      <vt:lpstr>'TOS czy EDO'!zamiana_TOS</vt:lpstr>
      <vt:lpstr>zamiana_TOS</vt:lpstr>
      <vt:lpstr>'TOS czy EDO'!zapadalnosc_EDO</vt:lpstr>
      <vt:lpstr>zapadalnosc_EDO</vt:lpstr>
      <vt:lpstr>'TOS czy EDO'!zapadalnosc_ROD</vt:lpstr>
      <vt:lpstr>zapadalnosc_ROD</vt:lpstr>
      <vt:lpstr>'TOS czy EDO'!zapadalnosc_TOS</vt:lpstr>
      <vt:lpstr>zapadalnosc_TOS</vt:lpstr>
      <vt:lpstr>'TOS czy EDO'!zmiana_oprocentowania_co_ile_mc_EDO</vt:lpstr>
      <vt:lpstr>zmiana_oprocentowania_co_ile_mc_EDO</vt:lpstr>
      <vt:lpstr>'TOS czy EDO'!zmiana_oprocentowania_co_ile_mc_ROD</vt:lpstr>
      <vt:lpstr>zmiana_oprocentowania_co_ile_mc_ROD</vt:lpstr>
      <vt:lpstr>'TOS czy EDO'!zmiana_oprocentowania_co_ile_mc_TOS</vt:lpstr>
      <vt:lpstr>zmiana_oprocentowania_co_ile_mc_TOS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Andrzej Broszkiewicz</cp:lastModifiedBy>
  <dcterms:created xsi:type="dcterms:W3CDTF">2021-10-08T22:33:52Z</dcterms:created>
  <dcterms:modified xsi:type="dcterms:W3CDTF">2024-04-04T16:46:45Z</dcterms:modified>
</cp:coreProperties>
</file>