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otr Kruk\Downloads\"/>
    </mc:Choice>
  </mc:AlternateContent>
  <xr:revisionPtr revIDLastSave="0" documentId="13_ncr:1_{267F3A0E-7854-4960-9A6F-89D4906CA39C}" xr6:coauthVersionLast="47" xr6:coauthVersionMax="47" xr10:uidLastSave="{00000000-0000-0000-0000-000000000000}"/>
  <bookViews>
    <workbookView xWindow="-120" yWindow="-120" windowWidth="29040" windowHeight="15840" xr2:uid="{DADC2D59-1894-424A-8D0D-406FDEA5C5F0}"/>
  </bookViews>
  <sheets>
    <sheet name="WPISZ ZAŁOŻENIA" sheetId="6" r:id="rId1"/>
    <sheet name="OBLIGACJE" sheetId="5" r:id="rId2"/>
    <sheet name="IKE OBLIGACJE" sheetId="4" r:id="rId3"/>
  </sheets>
  <definedNames>
    <definedName name="IKE_oplata_rok">'WPISZ ZAŁOŻENIA'!$A$45:$A$56</definedName>
    <definedName name="IKE_oplata_wskaznik">'WPISZ ZAŁOŻENIA'!$B$45:$B$56</definedName>
    <definedName name="IKE_wyniki_COI_I">'IKE OBLIGACJE'!$CQ$16:$CQ$162</definedName>
    <definedName name="IKE_wyniki_COI_preferencje">'IKE OBLIGACJE'!$CN$16:$CN$162</definedName>
    <definedName name="IKE_wyniki_EDO_I">'IKE OBLIGACJE'!$DH$16:$DH$162</definedName>
    <definedName name="IKE_wyniki_EDO_preferencje">'IKE OBLIGACJE'!$DE$16:$DE$162</definedName>
    <definedName name="IKE_wyniki_mc">'IKE OBLIGACJE'!$W$16:$W$162</definedName>
    <definedName name="IKE_wyniki_skumulowana_inflacja">'IKE OBLIGACJE'!$X$16:$X$162</definedName>
    <definedName name="IKE_wyniki_TOS_I">'IKE OBLIGACJE'!$BG$16:$BG$162</definedName>
    <definedName name="IKE_wyniki_TOS_preferencje">'IKE OBLIGACJE'!$BD$16:$BD$162</definedName>
    <definedName name="IKE_zakup_domyslny_mc">'IKE OBLIGACJE'!$C$17</definedName>
    <definedName name="kapitalizacja_odsetek_mc_EDO">'WPISZ ZAŁOŻENIA'!$Q$7</definedName>
    <definedName name="kapitalizacja_odsetek_mc_ROD">'WPISZ ZAŁOŻENIA'!$Q$9</definedName>
    <definedName name="kapitalizacja_odsetek_mc_ROS">'WPISZ ZAŁOŻENIA'!$Q$8</definedName>
    <definedName name="kapitalizacja_odsetek_mc_TOS">'WPISZ ZAŁOŻENIA'!$Q$5</definedName>
    <definedName name="koszt_wczesniejszy_wykup_COI">'WPISZ ZAŁOŻENIA'!$S$6</definedName>
    <definedName name="koszt_wczesniejszy_wykup_DOR">'WPISZ ZAŁOŻENIA'!$S$4</definedName>
    <definedName name="koszt_wczesniejszy_wykup_EDO">'WPISZ ZAŁOŻENIA'!$S$7</definedName>
    <definedName name="koszt_wczesniejszy_wykup_ochrona_COI">'WPISZ ZAŁOŻENIA'!$T$6</definedName>
    <definedName name="koszt_wczesniejszy_wykup_ochrona_DOR">'WPISZ ZAŁOŻENIA'!$T$4</definedName>
    <definedName name="koszt_wczesniejszy_wykup_ochrona_ROR">'WPISZ ZAŁOŻENIA'!$T$3</definedName>
    <definedName name="koszt_wczesniejszy_wykup_ochrona_TOS">'WPISZ ZAŁOŻENIA'!$T$5</definedName>
    <definedName name="koszt_wczesniejszy_wykup_ROD">'WPISZ ZAŁOŻENIA'!$S$9</definedName>
    <definedName name="koszt_wczesniejszy_wykup_ROR">'WPISZ ZAŁOŻENIA'!$S$3</definedName>
    <definedName name="koszt_wczesniejszy_wykup_ROS">'WPISZ ZAŁOŻENIA'!$S$8</definedName>
    <definedName name="koszt_wczesniejszy_wykup_TOS">'WPISZ ZAŁOŻENIA'!$S$5</definedName>
    <definedName name="marza_COI">'WPISZ ZAŁOŻENIA'!$O$6</definedName>
    <definedName name="marza_DOR">'WPISZ ZAŁOŻENIA'!$O$4</definedName>
    <definedName name="marza_EDO">'WPISZ ZAŁOŻENIA'!$O$7</definedName>
    <definedName name="marza_ROD">'WPISZ ZAŁOŻENIA'!$O$9</definedName>
    <definedName name="marza_ROR">'WPISZ ZAŁOŻENIA'!$O$3</definedName>
    <definedName name="marza_ROS">'WPISZ ZAŁOŻENIA'!$O$8</definedName>
    <definedName name="marza_TOS">'WPISZ ZAŁOŻENIA'!$O$5</definedName>
    <definedName name="podatek_Belki">'WPISZ ZAŁOŻENIA'!$B$6</definedName>
    <definedName name="proc_I_okres_COI">'WPISZ ZAŁOŻENIA'!$L$6</definedName>
    <definedName name="proc_I_okres_DOR">'WPISZ ZAŁOŻENIA'!$L$4</definedName>
    <definedName name="proc_I_okres_EDO">'WPISZ ZAŁOŻENIA'!$L$7</definedName>
    <definedName name="proc_I_okres_ROD">'WPISZ ZAŁOŻENIA'!$L$9</definedName>
    <definedName name="proc_I_okres_ROR">'WPISZ ZAŁOŻENIA'!$L$3</definedName>
    <definedName name="proc_I_okres_ROS">'WPISZ ZAŁOŻENIA'!$L$8</definedName>
    <definedName name="proc_I_okres_TOS">'WPISZ ZAŁOŻENIA'!$L$5</definedName>
    <definedName name="scenariusz_I_inflacja">'WPISZ ZAŁOŻENIA'!$B$30:$B$41</definedName>
    <definedName name="scenariusz_I_inflacja_skumulowana">'WPISZ ZAŁOŻENIA'!$C$30:$C$41</definedName>
    <definedName name="scenariusz_I_konto">'WPISZ ZAŁOŻENIA'!$F$30:$F$41</definedName>
    <definedName name="scenariusz_I_rok">'WPISZ ZAŁOŻENIA'!$A$30:$A$41</definedName>
    <definedName name="scenariusz_I_stopa_NBP">'WPISZ ZAŁOŻENIA'!$D$30:$D$41</definedName>
    <definedName name="scenariusz_I_WIBOR6M">'WPISZ ZAŁOŻENIA'!$E$30:$E$41</definedName>
    <definedName name="test">OBLIGACJE!$A$36</definedName>
    <definedName name="trigger_inflacja">'WPISZ ZAŁOŻENIA'!$A$9</definedName>
    <definedName name="wyniki_COI_I" localSheetId="2">'IKE OBLIGACJE'!$CD$20:$CD$165</definedName>
    <definedName name="wyniki_COI_obl" localSheetId="1">OBLIGACJE!$CK$18:$CK$163</definedName>
    <definedName name="wyniki_DOR_obl" localSheetId="1">OBLIGACJE!$BF$18:$BF$163</definedName>
    <definedName name="wyniki_EDO_I" localSheetId="2">'IKE OBLIGACJE'!$CR$20:$CR$165</definedName>
    <definedName name="wyniki_EDO_obl" localSheetId="1">OBLIGACJE!$CY$18:$CY$163</definedName>
    <definedName name="wyniki_mc" localSheetId="2">'IKE OBLIGACJE'!$BO$20:$BO$165</definedName>
    <definedName name="wyniki_mc" localSheetId="1">OBLIGACJE!$Z$18:$Z$163</definedName>
    <definedName name="wyniki_ROD_I" localSheetId="2">'IKE OBLIGACJE'!$DT$20:$DT$165</definedName>
    <definedName name="wyniki_ROD_obl" localSheetId="1">OBLIGACJE!$EA$18:$EA$163</definedName>
    <definedName name="wyniki_ROR_obl" localSheetId="1">OBLIGACJE!$AP$18:$AP$163</definedName>
    <definedName name="wyniki_ROS_I" localSheetId="2">'IKE OBLIGACJE'!$DF$20:$DF$165</definedName>
    <definedName name="wyniki_ROS_obl" localSheetId="1">OBLIGACJE!$DM$18:$DM$163</definedName>
    <definedName name="wyniki_skumulowana_inflacja" localSheetId="2">'IKE OBLIGACJE'!$BQ$20:$BQ$165</definedName>
    <definedName name="wyniki_skumulowana_inflacja" localSheetId="1">OBLIGACJE!$AA$18:$AA$163</definedName>
    <definedName name="wyniki_TOS_obl" localSheetId="1">OBLIGACJE!$BV$18:$BV$163</definedName>
    <definedName name="wyplata_odsetek_COI">'WPISZ ZAŁOŻENIA'!$P$6</definedName>
    <definedName name="wyplata_odsetek_DOR">'WPISZ ZAŁOŻENIA'!$P$4</definedName>
    <definedName name="wyplata_odsetek_ROR">'WPISZ ZAŁOŻENIA'!$P$3</definedName>
    <definedName name="wyplata_odsetek_TOS">'WPISZ ZAŁOŻENIA'!$P$5</definedName>
    <definedName name="zakup_domyslny_ilosc">'WPISZ ZAŁOŻENIA'!$B$4</definedName>
    <definedName name="zakup_domyslny_mc">OBLIGACJE!$C$13</definedName>
    <definedName name="zakup_domyslny_wartosc">'WPISZ ZAŁOŻENIA'!$B$5</definedName>
    <definedName name="zamiana_COI">'WPISZ ZAŁOŻENIA'!$R$6</definedName>
    <definedName name="zamiana_DOR">'WPISZ ZAŁOŻENIA'!$R$4</definedName>
    <definedName name="zamiana_EDO">'WPISZ ZAŁOŻENIA'!$R$7</definedName>
    <definedName name="zamiana_ROR">'WPISZ ZAŁOŻENIA'!$R$3</definedName>
    <definedName name="zamiana_TOS">'WPISZ ZAŁOŻENIA'!$R$5</definedName>
    <definedName name="zapadalnosc_COI">'WPISZ ZAŁOŻENIA'!$K$6</definedName>
    <definedName name="zapadalnosc_DOR">'WPISZ ZAŁOŻENIA'!$K$4</definedName>
    <definedName name="zapadalnosc_EDO">'WPISZ ZAŁOŻENIA'!$K$7</definedName>
    <definedName name="zapadalnosc_ROD">'WPISZ ZAŁOŻENIA'!$K$9</definedName>
    <definedName name="zapadalnosc_ROR">'WPISZ ZAŁOŻENIA'!$K$3</definedName>
    <definedName name="zapadalnosc_ROS">'WPISZ ZAŁOŻENIA'!$K$8</definedName>
    <definedName name="zapadalnosc_TOS">'WPISZ ZAŁOŻENIA'!$K$5</definedName>
    <definedName name="zmiana_oprocentowania_co_ile_mc_COI">'WPISZ ZAŁOŻENIA'!$M$6</definedName>
    <definedName name="zmiana_oprocentowania_co_ile_mc_DOR">'WPISZ ZAŁOŻENIA'!$M$4</definedName>
    <definedName name="zmiana_oprocentowania_co_ile_mc_EDO">'WPISZ ZAŁOŻENIA'!$M$7</definedName>
    <definedName name="zmiana_oprocentowania_co_ile_mc_ROD">'WPISZ ZAŁOŻENIA'!$M$9</definedName>
    <definedName name="zmiana_oprocentowania_co_ile_mc_ROR">'WPISZ ZAŁOŻENIA'!$M$3</definedName>
    <definedName name="zmiana_oprocentowania_co_ile_mc_ROS">'WPISZ ZAŁOŻENIA'!$M$8</definedName>
    <definedName name="zmiana_oprocentowania_co_ile_mc_TOS">'WPISZ ZAŁOŻENIA'!$M$5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M22" i="5" l="1"/>
  <c r="BM23" i="5" s="1"/>
  <c r="BM24" i="5" s="1"/>
  <c r="BM25" i="5" s="1"/>
  <c r="BM26" i="5" s="1"/>
  <c r="BM27" i="5" s="1"/>
  <c r="BM28" i="5" s="1"/>
  <c r="BM29" i="5" s="1"/>
  <c r="BM30" i="5" s="1"/>
  <c r="BM31" i="5" s="1"/>
  <c r="BM21" i="5"/>
  <c r="AC19" i="4"/>
  <c r="AC23" i="4"/>
  <c r="AC24" i="4" s="1"/>
  <c r="AC25" i="4" s="1"/>
  <c r="AC26" i="4" s="1"/>
  <c r="AC27" i="4" s="1"/>
  <c r="AC28" i="4" s="1"/>
  <c r="AC29" i="4" s="1"/>
  <c r="AC30" i="4" s="1"/>
  <c r="AC20" i="4"/>
  <c r="AC21" i="4" s="1"/>
  <c r="AC22" i="4" s="1"/>
  <c r="BN45" i="5"/>
  <c r="BN46" i="5"/>
  <c r="BN47" i="5"/>
  <c r="BN48" i="5"/>
  <c r="BN49" i="5"/>
  <c r="BN50" i="5"/>
  <c r="BN51" i="5"/>
  <c r="BN52" i="5"/>
  <c r="BN53" i="5"/>
  <c r="BN54" i="5"/>
  <c r="BN55" i="5"/>
  <c r="BN56" i="5"/>
  <c r="BN57" i="5"/>
  <c r="BN58" i="5"/>
  <c r="BN59" i="5"/>
  <c r="BN60" i="5"/>
  <c r="BN61" i="5"/>
  <c r="BN62" i="5"/>
  <c r="BN63" i="5"/>
  <c r="BN64" i="5"/>
  <c r="BN65" i="5"/>
  <c r="BN66" i="5"/>
  <c r="BN67" i="5"/>
  <c r="BN68" i="5"/>
  <c r="BN69" i="5"/>
  <c r="BN70" i="5"/>
  <c r="BN71" i="5"/>
  <c r="BN72" i="5"/>
  <c r="BN73" i="5"/>
  <c r="BN74" i="5"/>
  <c r="BN75" i="5"/>
  <c r="BN76" i="5"/>
  <c r="BN77" i="5"/>
  <c r="BN78" i="5"/>
  <c r="BN79" i="5"/>
  <c r="BN80" i="5"/>
  <c r="BN81" i="5"/>
  <c r="BN82" i="5"/>
  <c r="BN83" i="5"/>
  <c r="BN84" i="5"/>
  <c r="BN85" i="5"/>
  <c r="BN86" i="5"/>
  <c r="BN87" i="5"/>
  <c r="BN88" i="5"/>
  <c r="BN89" i="5"/>
  <c r="BN90" i="5"/>
  <c r="BN91" i="5"/>
  <c r="BN92" i="5"/>
  <c r="BN93" i="5"/>
  <c r="BN94" i="5"/>
  <c r="BN95" i="5"/>
  <c r="BN96" i="5"/>
  <c r="BN97" i="5"/>
  <c r="BN98" i="5"/>
  <c r="BN99" i="5"/>
  <c r="BN100" i="5"/>
  <c r="BN101" i="5"/>
  <c r="BN102" i="5"/>
  <c r="BN103" i="5"/>
  <c r="BN104" i="5"/>
  <c r="BN105" i="5"/>
  <c r="BN106" i="5"/>
  <c r="BN107" i="5"/>
  <c r="BN108" i="5"/>
  <c r="BN109" i="5"/>
  <c r="BN110" i="5"/>
  <c r="BN111" i="5"/>
  <c r="BN112" i="5"/>
  <c r="BN113" i="5"/>
  <c r="BN114" i="5"/>
  <c r="BN115" i="5"/>
  <c r="BN116" i="5"/>
  <c r="BN117" i="5"/>
  <c r="BN118" i="5"/>
  <c r="BN119" i="5"/>
  <c r="BN120" i="5"/>
  <c r="BN121" i="5"/>
  <c r="BN122" i="5"/>
  <c r="BN123" i="5"/>
  <c r="BN124" i="5"/>
  <c r="BN125" i="5"/>
  <c r="BN126" i="5"/>
  <c r="BN127" i="5"/>
  <c r="BN128" i="5"/>
  <c r="BN129" i="5"/>
  <c r="BN130" i="5"/>
  <c r="BN131" i="5"/>
  <c r="BN132" i="5"/>
  <c r="BN133" i="5"/>
  <c r="BN134" i="5"/>
  <c r="BN135" i="5"/>
  <c r="BN136" i="5"/>
  <c r="BN137" i="5"/>
  <c r="BN138" i="5"/>
  <c r="BN139" i="5"/>
  <c r="BN140" i="5"/>
  <c r="BN141" i="5"/>
  <c r="BN142" i="5"/>
  <c r="BN143" i="5"/>
  <c r="BN144" i="5"/>
  <c r="BN145" i="5"/>
  <c r="BN146" i="5"/>
  <c r="BN147" i="5"/>
  <c r="BN148" i="5"/>
  <c r="BN149" i="5"/>
  <c r="BN150" i="5"/>
  <c r="BN151" i="5"/>
  <c r="BN152" i="5"/>
  <c r="BN153" i="5"/>
  <c r="BN154" i="5"/>
  <c r="BN155" i="5"/>
  <c r="BN156" i="5"/>
  <c r="BN157" i="5"/>
  <c r="BN158" i="5"/>
  <c r="BN159" i="5"/>
  <c r="BN160" i="5"/>
  <c r="BN161" i="5"/>
  <c r="BN162" i="5"/>
  <c r="BN163" i="5"/>
  <c r="BN22" i="5"/>
  <c r="BN23" i="5"/>
  <c r="BN24" i="5"/>
  <c r="BN25" i="5"/>
  <c r="BN26" i="5"/>
  <c r="BN27" i="5"/>
  <c r="BN28" i="5"/>
  <c r="BN29" i="5"/>
  <c r="BN30" i="5"/>
  <c r="BN31" i="5"/>
  <c r="BN32" i="5"/>
  <c r="BN33" i="5"/>
  <c r="BN34" i="5"/>
  <c r="BN35" i="5"/>
  <c r="BN36" i="5"/>
  <c r="BN37" i="5"/>
  <c r="BN38" i="5"/>
  <c r="BN39" i="5"/>
  <c r="BN40" i="5"/>
  <c r="BN41" i="5"/>
  <c r="BN42" i="5"/>
  <c r="BN43" i="5"/>
  <c r="BN44" i="5"/>
  <c r="BN20" i="5"/>
  <c r="BN21" i="5"/>
  <c r="BS163" i="5"/>
  <c r="BP20" i="5"/>
  <c r="F41" i="6"/>
  <c r="F40" i="6"/>
  <c r="F39" i="6"/>
  <c r="F38" i="6"/>
  <c r="F37" i="6"/>
  <c r="F36" i="6"/>
  <c r="F35" i="6"/>
  <c r="F34" i="6"/>
  <c r="F33" i="6"/>
  <c r="F32" i="6"/>
  <c r="F31" i="6"/>
  <c r="F30" i="6"/>
  <c r="AD19" i="4"/>
  <c r="AH20" i="5"/>
  <c r="AW162" i="4"/>
  <c r="AX162" i="4" s="1"/>
  <c r="AM162" i="4"/>
  <c r="AM161" i="4"/>
  <c r="AM160" i="4"/>
  <c r="AM159" i="4"/>
  <c r="AM158" i="4"/>
  <c r="AM157" i="4"/>
  <c r="AM156" i="4"/>
  <c r="AM155" i="4"/>
  <c r="AM154" i="4"/>
  <c r="AM153" i="4"/>
  <c r="AM152" i="4"/>
  <c r="AM151" i="4"/>
  <c r="AM150" i="4"/>
  <c r="AM149" i="4"/>
  <c r="AM148" i="4"/>
  <c r="AM147" i="4"/>
  <c r="AM146" i="4"/>
  <c r="AM145" i="4"/>
  <c r="AM144" i="4"/>
  <c r="AM143" i="4"/>
  <c r="AM142" i="4"/>
  <c r="AM141" i="4"/>
  <c r="AM140" i="4"/>
  <c r="AM139" i="4"/>
  <c r="AM138" i="4"/>
  <c r="AM137" i="4"/>
  <c r="AM136" i="4"/>
  <c r="AM135" i="4"/>
  <c r="AM134" i="4"/>
  <c r="AM133" i="4"/>
  <c r="AM132" i="4"/>
  <c r="AM131" i="4"/>
  <c r="AM130" i="4"/>
  <c r="AM129" i="4"/>
  <c r="AM128" i="4"/>
  <c r="AM127" i="4"/>
  <c r="AM126" i="4"/>
  <c r="AM125" i="4"/>
  <c r="AM124" i="4"/>
  <c r="AM123" i="4"/>
  <c r="AM122" i="4"/>
  <c r="AM121" i="4"/>
  <c r="AM120" i="4"/>
  <c r="AM119" i="4"/>
  <c r="AM118" i="4"/>
  <c r="AM117" i="4"/>
  <c r="AM116" i="4"/>
  <c r="AM115" i="4"/>
  <c r="AM114" i="4"/>
  <c r="AM113" i="4"/>
  <c r="AM112" i="4"/>
  <c r="AM111" i="4"/>
  <c r="AM110" i="4"/>
  <c r="AM109" i="4"/>
  <c r="AM108" i="4"/>
  <c r="AM107" i="4"/>
  <c r="AM106" i="4"/>
  <c r="AM105" i="4"/>
  <c r="AM104" i="4"/>
  <c r="AM103" i="4"/>
  <c r="AM102" i="4"/>
  <c r="AM101" i="4"/>
  <c r="AM100" i="4"/>
  <c r="AM99" i="4"/>
  <c r="AM98" i="4"/>
  <c r="AM97" i="4"/>
  <c r="AM96" i="4"/>
  <c r="AM95" i="4"/>
  <c r="AM94" i="4"/>
  <c r="AM93" i="4"/>
  <c r="AM92" i="4"/>
  <c r="AM91" i="4"/>
  <c r="AM90" i="4"/>
  <c r="AM89" i="4"/>
  <c r="AM88" i="4"/>
  <c r="AM87" i="4"/>
  <c r="AM86" i="4"/>
  <c r="AM85" i="4"/>
  <c r="AM84" i="4"/>
  <c r="AM83" i="4"/>
  <c r="AM82" i="4"/>
  <c r="AM81" i="4"/>
  <c r="AM80" i="4"/>
  <c r="AM79" i="4"/>
  <c r="AM78" i="4"/>
  <c r="AM77" i="4"/>
  <c r="AM76" i="4"/>
  <c r="AM75" i="4"/>
  <c r="AM74" i="4"/>
  <c r="AM73" i="4"/>
  <c r="AM72" i="4"/>
  <c r="AM71" i="4"/>
  <c r="AM70" i="4"/>
  <c r="AM69" i="4"/>
  <c r="AM68" i="4"/>
  <c r="AM67" i="4"/>
  <c r="AM66" i="4"/>
  <c r="AM65" i="4"/>
  <c r="AM64" i="4"/>
  <c r="AM63" i="4"/>
  <c r="AM62" i="4"/>
  <c r="AM61" i="4"/>
  <c r="AM60" i="4"/>
  <c r="AM59" i="4"/>
  <c r="AM58" i="4"/>
  <c r="AM57" i="4"/>
  <c r="AM56" i="4"/>
  <c r="AM55" i="4"/>
  <c r="AM54" i="4"/>
  <c r="AM53" i="4"/>
  <c r="AM52" i="4"/>
  <c r="AM51" i="4"/>
  <c r="AM50" i="4"/>
  <c r="AM49" i="4"/>
  <c r="AM48" i="4"/>
  <c r="AM47" i="4"/>
  <c r="AM46" i="4"/>
  <c r="AM45" i="4"/>
  <c r="AM44" i="4"/>
  <c r="AM43" i="4"/>
  <c r="AM42" i="4"/>
  <c r="AM41" i="4"/>
  <c r="AM40" i="4"/>
  <c r="AM39" i="4"/>
  <c r="AM38" i="4"/>
  <c r="AM37" i="4"/>
  <c r="AM36" i="4"/>
  <c r="AM35" i="4"/>
  <c r="AM34" i="4"/>
  <c r="AM33" i="4"/>
  <c r="AM32" i="4"/>
  <c r="AM31" i="4"/>
  <c r="AF19" i="4"/>
  <c r="Z19" i="4"/>
  <c r="Z20" i="4" l="1"/>
  <c r="AY162" i="4"/>
  <c r="AZ162" i="4" s="1"/>
  <c r="BN19" i="4" l="1"/>
  <c r="BO20" i="5" l="1"/>
  <c r="CC20" i="5" l="1"/>
  <c r="AX20" i="5"/>
  <c r="BT20" i="5"/>
  <c r="BJ20" i="5"/>
  <c r="BJ21" i="5" s="1"/>
  <c r="AZ20" i="5"/>
  <c r="BD20" i="5"/>
  <c r="AT20" i="5"/>
  <c r="AJ20" i="5"/>
  <c r="AN20" i="5"/>
  <c r="AD20" i="5"/>
  <c r="BH21" i="5"/>
  <c r="BH22" i="5" s="1"/>
  <c r="BH23" i="5" s="1"/>
  <c r="BH24" i="5" s="1"/>
  <c r="BH25" i="5" s="1"/>
  <c r="BH26" i="5" s="1"/>
  <c r="BH27" i="5" s="1"/>
  <c r="BH28" i="5" s="1"/>
  <c r="BH29" i="5" s="1"/>
  <c r="BH30" i="5" s="1"/>
  <c r="BH31" i="5" s="1"/>
  <c r="BH32" i="5" s="1"/>
  <c r="BH33" i="5" s="1"/>
  <c r="BH34" i="5" s="1"/>
  <c r="BH35" i="5" s="1"/>
  <c r="BH36" i="5" s="1"/>
  <c r="BH37" i="5" s="1"/>
  <c r="BH38" i="5" s="1"/>
  <c r="BH39" i="5" s="1"/>
  <c r="BH40" i="5" s="1"/>
  <c r="BH41" i="5" s="1"/>
  <c r="BH42" i="5" s="1"/>
  <c r="BH43" i="5" s="1"/>
  <c r="BH44" i="5" s="1"/>
  <c r="BH45" i="5" s="1"/>
  <c r="BH46" i="5" s="1"/>
  <c r="BH47" i="5" s="1"/>
  <c r="BH48" i="5" s="1"/>
  <c r="BH49" i="5" s="1"/>
  <c r="BH50" i="5" s="1"/>
  <c r="BH51" i="5" s="1"/>
  <c r="BH52" i="5" s="1"/>
  <c r="BH53" i="5" s="1"/>
  <c r="BH54" i="5" s="1"/>
  <c r="BH55" i="5" s="1"/>
  <c r="BH56" i="5" s="1"/>
  <c r="BH57" i="5" s="1"/>
  <c r="BH58" i="5" s="1"/>
  <c r="BH59" i="5" s="1"/>
  <c r="BH60" i="5" s="1"/>
  <c r="BH61" i="5" s="1"/>
  <c r="BH62" i="5" s="1"/>
  <c r="BH63" i="5" s="1"/>
  <c r="BH64" i="5" s="1"/>
  <c r="BH65" i="5" s="1"/>
  <c r="BH66" i="5" s="1"/>
  <c r="BH67" i="5" s="1"/>
  <c r="BH68" i="5" s="1"/>
  <c r="BH69" i="5" s="1"/>
  <c r="BH70" i="5" s="1"/>
  <c r="BH71" i="5" s="1"/>
  <c r="BH72" i="5" s="1"/>
  <c r="BH73" i="5" s="1"/>
  <c r="BH74" i="5" s="1"/>
  <c r="BH75" i="5" s="1"/>
  <c r="BH76" i="5" s="1"/>
  <c r="BH77" i="5" s="1"/>
  <c r="BH78" i="5" s="1"/>
  <c r="BH79" i="5" s="1"/>
  <c r="BH80" i="5" s="1"/>
  <c r="BH81" i="5" s="1"/>
  <c r="BH82" i="5" s="1"/>
  <c r="BH83" i="5" s="1"/>
  <c r="BH84" i="5" s="1"/>
  <c r="BH85" i="5" s="1"/>
  <c r="BH86" i="5" s="1"/>
  <c r="BH87" i="5" s="1"/>
  <c r="BH88" i="5" s="1"/>
  <c r="BH89" i="5" s="1"/>
  <c r="BH90" i="5" s="1"/>
  <c r="BH91" i="5" s="1"/>
  <c r="BH92" i="5" s="1"/>
  <c r="BH93" i="5" s="1"/>
  <c r="BH94" i="5" s="1"/>
  <c r="BH95" i="5" s="1"/>
  <c r="BH96" i="5" s="1"/>
  <c r="BH97" i="5" s="1"/>
  <c r="BH98" i="5" s="1"/>
  <c r="BH99" i="5" s="1"/>
  <c r="BH100" i="5" s="1"/>
  <c r="BH101" i="5" s="1"/>
  <c r="BH102" i="5" s="1"/>
  <c r="BH103" i="5" s="1"/>
  <c r="BH104" i="5" s="1"/>
  <c r="BH105" i="5" s="1"/>
  <c r="BH106" i="5" s="1"/>
  <c r="BH107" i="5" s="1"/>
  <c r="BH108" i="5" s="1"/>
  <c r="BH109" i="5" s="1"/>
  <c r="BH110" i="5" s="1"/>
  <c r="BH111" i="5" s="1"/>
  <c r="BH112" i="5" s="1"/>
  <c r="BH113" i="5" s="1"/>
  <c r="BH114" i="5" s="1"/>
  <c r="BH115" i="5" s="1"/>
  <c r="BH116" i="5" s="1"/>
  <c r="BH117" i="5" s="1"/>
  <c r="BH118" i="5" s="1"/>
  <c r="BH119" i="5" s="1"/>
  <c r="BH120" i="5" s="1"/>
  <c r="BH121" i="5" s="1"/>
  <c r="BH122" i="5" s="1"/>
  <c r="BH123" i="5" s="1"/>
  <c r="BH124" i="5" s="1"/>
  <c r="BH125" i="5" s="1"/>
  <c r="BH126" i="5" s="1"/>
  <c r="BH127" i="5" s="1"/>
  <c r="BH128" i="5" s="1"/>
  <c r="BH129" i="5" s="1"/>
  <c r="BH130" i="5" s="1"/>
  <c r="BH131" i="5" s="1"/>
  <c r="BH132" i="5" s="1"/>
  <c r="BH133" i="5" s="1"/>
  <c r="BH134" i="5" s="1"/>
  <c r="BH135" i="5" s="1"/>
  <c r="BH136" i="5" s="1"/>
  <c r="BH137" i="5" s="1"/>
  <c r="BH138" i="5" s="1"/>
  <c r="BH139" i="5" s="1"/>
  <c r="BH140" i="5" s="1"/>
  <c r="BH141" i="5" s="1"/>
  <c r="BH142" i="5" s="1"/>
  <c r="BH143" i="5" s="1"/>
  <c r="BH144" i="5" s="1"/>
  <c r="BH145" i="5" s="1"/>
  <c r="BH146" i="5" s="1"/>
  <c r="BH147" i="5" s="1"/>
  <c r="BH148" i="5" s="1"/>
  <c r="BH149" i="5" s="1"/>
  <c r="BH150" i="5" s="1"/>
  <c r="BH151" i="5" s="1"/>
  <c r="BH152" i="5" s="1"/>
  <c r="BH153" i="5" s="1"/>
  <c r="BH154" i="5" s="1"/>
  <c r="BH155" i="5" s="1"/>
  <c r="BH156" i="5" s="1"/>
  <c r="BH157" i="5" s="1"/>
  <c r="BH158" i="5" s="1"/>
  <c r="BH159" i="5" s="1"/>
  <c r="BH160" i="5" s="1"/>
  <c r="BH161" i="5" s="1"/>
  <c r="BH162" i="5" s="1"/>
  <c r="BH163" i="5" s="1"/>
  <c r="AR21" i="5"/>
  <c r="AB21" i="5"/>
  <c r="B41" i="6"/>
  <c r="B40" i="6"/>
  <c r="B39" i="6"/>
  <c r="B38" i="6"/>
  <c r="B37" i="6"/>
  <c r="B36" i="6"/>
  <c r="B35" i="6"/>
  <c r="B34" i="6"/>
  <c r="B33" i="6"/>
  <c r="B32" i="6"/>
  <c r="B31" i="6"/>
  <c r="B30" i="6"/>
  <c r="AT21" i="5" l="1"/>
  <c r="AD21" i="5"/>
  <c r="AB22" i="5"/>
  <c r="AR22" i="5"/>
  <c r="E41" i="6"/>
  <c r="D41" i="6"/>
  <c r="E40" i="6"/>
  <c r="D40" i="6"/>
  <c r="E39" i="6"/>
  <c r="D39" i="6"/>
  <c r="E38" i="6"/>
  <c r="D38" i="6"/>
  <c r="E37" i="6"/>
  <c r="D37" i="6"/>
  <c r="E36" i="6"/>
  <c r="D36" i="6"/>
  <c r="E35" i="6"/>
  <c r="D35" i="6"/>
  <c r="E34" i="6"/>
  <c r="D34" i="6"/>
  <c r="E33" i="6"/>
  <c r="D33" i="6"/>
  <c r="E32" i="6"/>
  <c r="D32" i="6"/>
  <c r="E31" i="6"/>
  <c r="D31" i="6"/>
  <c r="E30" i="6"/>
  <c r="D30" i="6"/>
  <c r="AS21" i="5" s="1"/>
  <c r="AS22" i="5" l="1"/>
  <c r="AC21" i="5"/>
  <c r="AR23" i="5"/>
  <c r="AB23" i="5"/>
  <c r="AC22" i="5"/>
  <c r="U20" i="4"/>
  <c r="M34" i="4"/>
  <c r="C36" i="5"/>
  <c r="O36" i="5" s="1"/>
  <c r="AR24" i="5" l="1"/>
  <c r="AS24" i="5" s="1"/>
  <c r="AS23" i="5"/>
  <c r="AB24" i="5"/>
  <c r="AC23" i="5"/>
  <c r="DY20" i="5"/>
  <c r="DK20" i="5"/>
  <c r="CW20" i="5"/>
  <c r="CI20" i="5"/>
  <c r="B5" i="6"/>
  <c r="E37" i="4" l="1"/>
  <c r="D37" i="4"/>
  <c r="E21" i="4"/>
  <c r="O21" i="4" s="1"/>
  <c r="D21" i="4"/>
  <c r="N21" i="4" s="1"/>
  <c r="AA19" i="4"/>
  <c r="AA20" i="4" s="1"/>
  <c r="AB19" i="4"/>
  <c r="F19" i="5"/>
  <c r="R19" i="5" s="1"/>
  <c r="D19" i="5"/>
  <c r="P19" i="5" s="1"/>
  <c r="F35" i="5"/>
  <c r="R35" i="5" s="1"/>
  <c r="D35" i="5"/>
  <c r="P35" i="5" s="1"/>
  <c r="E19" i="5"/>
  <c r="Q19" i="5" s="1"/>
  <c r="E35" i="5"/>
  <c r="Q35" i="5" s="1"/>
  <c r="AV20" i="5"/>
  <c r="AU20" i="5"/>
  <c r="AU21" i="5" s="1"/>
  <c r="BL20" i="5"/>
  <c r="AE20" i="5"/>
  <c r="AE21" i="5" s="1"/>
  <c r="BK20" i="5"/>
  <c r="AF20" i="5"/>
  <c r="AR25" i="5"/>
  <c r="AC24" i="5"/>
  <c r="AB25" i="5"/>
  <c r="AS25" i="5"/>
  <c r="H37" i="4"/>
  <c r="J19" i="5"/>
  <c r="V19" i="5" s="1"/>
  <c r="L35" i="5"/>
  <c r="X35" i="5" s="1"/>
  <c r="G37" i="4"/>
  <c r="F21" i="4"/>
  <c r="P21" i="4" s="1"/>
  <c r="F37" i="4"/>
  <c r="H19" i="5"/>
  <c r="T19" i="5" s="1"/>
  <c r="J37" i="4"/>
  <c r="I21" i="4"/>
  <c r="S21" i="4" s="1"/>
  <c r="I35" i="5"/>
  <c r="U35" i="5" s="1"/>
  <c r="L19" i="5"/>
  <c r="X19" i="5" s="1"/>
  <c r="K37" i="4"/>
  <c r="K21" i="4"/>
  <c r="U21" i="4" s="1"/>
  <c r="J35" i="5"/>
  <c r="V35" i="5" s="1"/>
  <c r="I37" i="4"/>
  <c r="H21" i="4"/>
  <c r="R21" i="4" s="1"/>
  <c r="H35" i="5"/>
  <c r="T35" i="5" s="1"/>
  <c r="K19" i="5"/>
  <c r="G21" i="4"/>
  <c r="Q21" i="4" s="1"/>
  <c r="G35" i="5"/>
  <c r="S35" i="5" s="1"/>
  <c r="I19" i="5"/>
  <c r="U19" i="5" s="1"/>
  <c r="G19" i="5"/>
  <c r="S19" i="5" s="1"/>
  <c r="J21" i="4"/>
  <c r="K35" i="5"/>
  <c r="CY19" i="4"/>
  <c r="CW19" i="4"/>
  <c r="BP19" i="4"/>
  <c r="CG162" i="4"/>
  <c r="CH162" i="4" s="1"/>
  <c r="BW162" i="4"/>
  <c r="BW161" i="4"/>
  <c r="BW160" i="4"/>
  <c r="BW159" i="4"/>
  <c r="BW158" i="4"/>
  <c r="BW157" i="4"/>
  <c r="BW156" i="4"/>
  <c r="BW155" i="4"/>
  <c r="BW154" i="4"/>
  <c r="BW153" i="4"/>
  <c r="BW152" i="4"/>
  <c r="BW151" i="4"/>
  <c r="BW150" i="4"/>
  <c r="BW149" i="4"/>
  <c r="BW148" i="4"/>
  <c r="BW147" i="4"/>
  <c r="BW146" i="4"/>
  <c r="BW145" i="4"/>
  <c r="BW144" i="4"/>
  <c r="BW143" i="4"/>
  <c r="BW142" i="4"/>
  <c r="BW141" i="4"/>
  <c r="BW140" i="4"/>
  <c r="BW139" i="4"/>
  <c r="BW138" i="4"/>
  <c r="BW137" i="4"/>
  <c r="BW136" i="4"/>
  <c r="BW135" i="4"/>
  <c r="BW134" i="4"/>
  <c r="BW133" i="4"/>
  <c r="BW132" i="4"/>
  <c r="BW131" i="4"/>
  <c r="BW130" i="4"/>
  <c r="BW129" i="4"/>
  <c r="BW128" i="4"/>
  <c r="BW127" i="4"/>
  <c r="BW126" i="4"/>
  <c r="BW125" i="4"/>
  <c r="BW124" i="4"/>
  <c r="BW123" i="4"/>
  <c r="BW122" i="4"/>
  <c r="BW121" i="4"/>
  <c r="BW120" i="4"/>
  <c r="BW119" i="4"/>
  <c r="BW118" i="4"/>
  <c r="BW117" i="4"/>
  <c r="BW116" i="4"/>
  <c r="BW115" i="4"/>
  <c r="BW114" i="4"/>
  <c r="BW113" i="4"/>
  <c r="BW112" i="4"/>
  <c r="BW111" i="4"/>
  <c r="BW110" i="4"/>
  <c r="BW109" i="4"/>
  <c r="BW108" i="4"/>
  <c r="BW107" i="4"/>
  <c r="BW106" i="4"/>
  <c r="BW105" i="4"/>
  <c r="BW104" i="4"/>
  <c r="BW103" i="4"/>
  <c r="BW102" i="4"/>
  <c r="BW101" i="4"/>
  <c r="BW100" i="4"/>
  <c r="BW99" i="4"/>
  <c r="BW98" i="4"/>
  <c r="BW97" i="4"/>
  <c r="BW96" i="4"/>
  <c r="BW95" i="4"/>
  <c r="BW94" i="4"/>
  <c r="BW93" i="4"/>
  <c r="BW92" i="4"/>
  <c r="BW91" i="4"/>
  <c r="BW90" i="4"/>
  <c r="BW89" i="4"/>
  <c r="BW88" i="4"/>
  <c r="BW87" i="4"/>
  <c r="BW86" i="4"/>
  <c r="BW85" i="4"/>
  <c r="BW84" i="4"/>
  <c r="BW83" i="4"/>
  <c r="BW82" i="4"/>
  <c r="BW81" i="4"/>
  <c r="BW80" i="4"/>
  <c r="BW79" i="4"/>
  <c r="BW78" i="4"/>
  <c r="BW77" i="4"/>
  <c r="BW76" i="4"/>
  <c r="BW75" i="4"/>
  <c r="BW74" i="4"/>
  <c r="BW73" i="4"/>
  <c r="BW72" i="4"/>
  <c r="BW71" i="4"/>
  <c r="BW70" i="4"/>
  <c r="BW69" i="4"/>
  <c r="BW68" i="4"/>
  <c r="BW67" i="4"/>
  <c r="BW66" i="4"/>
  <c r="BW65" i="4"/>
  <c r="BW64" i="4"/>
  <c r="BW63" i="4"/>
  <c r="BW62" i="4"/>
  <c r="BW61" i="4"/>
  <c r="BW60" i="4"/>
  <c r="BW59" i="4"/>
  <c r="BW58" i="4"/>
  <c r="BW57" i="4"/>
  <c r="BW56" i="4"/>
  <c r="BW55" i="4"/>
  <c r="BW54" i="4"/>
  <c r="BW53" i="4"/>
  <c r="BW52" i="4"/>
  <c r="BW51" i="4"/>
  <c r="BW50" i="4"/>
  <c r="BW49" i="4"/>
  <c r="BW48" i="4"/>
  <c r="BW47" i="4"/>
  <c r="BW46" i="4"/>
  <c r="BW45" i="4"/>
  <c r="BW44" i="4"/>
  <c r="BW43" i="4"/>
  <c r="BW42" i="4"/>
  <c r="BW41" i="4"/>
  <c r="BW40" i="4"/>
  <c r="BW39" i="4"/>
  <c r="BW38" i="4"/>
  <c r="BW37" i="4"/>
  <c r="BW36" i="4"/>
  <c r="BW35" i="4"/>
  <c r="BW34" i="4"/>
  <c r="BW33" i="4"/>
  <c r="BW32" i="4"/>
  <c r="BW31" i="4"/>
  <c r="CS19" i="4"/>
  <c r="BJ19" i="4"/>
  <c r="CV19" i="4"/>
  <c r="CU19" i="4"/>
  <c r="CT19" i="4"/>
  <c r="BL19" i="4"/>
  <c r="BK19" i="4"/>
  <c r="O32" i="5"/>
  <c r="BZ20" i="5"/>
  <c r="Z21" i="5"/>
  <c r="DU20" i="5"/>
  <c r="DS20" i="5"/>
  <c r="DO20" i="5"/>
  <c r="DG20" i="5"/>
  <c r="DE20" i="5"/>
  <c r="DA20" i="5"/>
  <c r="CS20" i="5"/>
  <c r="CQ20" i="5"/>
  <c r="CM20" i="5"/>
  <c r="CE20" i="5"/>
  <c r="BY20" i="5"/>
  <c r="W20" i="4"/>
  <c r="C38" i="4"/>
  <c r="AT19" i="4" l="1"/>
  <c r="AV19" i="4" s="1"/>
  <c r="AX19" i="4" s="1"/>
  <c r="AY19" i="4" s="1"/>
  <c r="AZ19" i="4" s="1"/>
  <c r="BK21" i="5"/>
  <c r="BP21" i="5"/>
  <c r="AD20" i="4"/>
  <c r="AK21" i="5"/>
  <c r="BA21" i="5"/>
  <c r="AH21" i="5"/>
  <c r="AE19" i="4"/>
  <c r="AG19" i="4" s="1"/>
  <c r="AB20" i="4"/>
  <c r="BM20" i="5"/>
  <c r="BL21" i="5"/>
  <c r="BO21" i="5" s="1"/>
  <c r="AW20" i="5"/>
  <c r="AY20" i="5" s="1"/>
  <c r="BA20" i="5" s="1"/>
  <c r="AV21" i="5"/>
  <c r="AW21" i="5" s="1"/>
  <c r="AG20" i="5"/>
  <c r="AI20" i="5" s="1"/>
  <c r="AK20" i="5" s="1"/>
  <c r="AF21" i="5"/>
  <c r="AG21" i="5" s="1"/>
  <c r="AF20" i="4"/>
  <c r="BN20" i="4"/>
  <c r="BP20" i="4"/>
  <c r="CC21" i="5"/>
  <c r="BT21" i="5"/>
  <c r="AZ21" i="5"/>
  <c r="BD21" i="5"/>
  <c r="AJ21" i="5"/>
  <c r="AN21" i="5"/>
  <c r="AX21" i="5"/>
  <c r="AR26" i="5"/>
  <c r="AC25" i="5"/>
  <c r="AB26" i="5"/>
  <c r="BI26" i="5"/>
  <c r="DY21" i="5"/>
  <c r="J38" i="4"/>
  <c r="BJ20" i="4"/>
  <c r="W35" i="5"/>
  <c r="K36" i="5"/>
  <c r="W36" i="5" s="1"/>
  <c r="J22" i="4"/>
  <c r="T21" i="4"/>
  <c r="W19" i="5"/>
  <c r="K20" i="5"/>
  <c r="CW20" i="4"/>
  <c r="CY20" i="4"/>
  <c r="CW21" i="5"/>
  <c r="DK21" i="5"/>
  <c r="C37" i="5"/>
  <c r="CI21" i="5"/>
  <c r="CT20" i="4"/>
  <c r="CZ19" i="4" s="1"/>
  <c r="DA19" i="4" s="1"/>
  <c r="CV20" i="4"/>
  <c r="C30" i="6"/>
  <c r="CS20" i="4"/>
  <c r="BK20" i="4"/>
  <c r="CD19" i="4" s="1"/>
  <c r="X19" i="4"/>
  <c r="K38" i="4" s="1"/>
  <c r="X20" i="4"/>
  <c r="K39" i="4" s="1"/>
  <c r="B37" i="4"/>
  <c r="CQ21" i="5"/>
  <c r="CP20" i="5"/>
  <c r="CR20" i="5" s="1"/>
  <c r="DC20" i="5"/>
  <c r="DC21" i="5" s="1"/>
  <c r="DD20" i="5"/>
  <c r="CO20" i="5"/>
  <c r="CO21" i="5" s="1"/>
  <c r="CA20" i="5"/>
  <c r="CA21" i="5" s="1"/>
  <c r="CB21" i="5" s="1"/>
  <c r="DP20" i="5"/>
  <c r="DP21" i="5" s="1"/>
  <c r="DX20" i="5" s="1"/>
  <c r="DZ20" i="5" s="1"/>
  <c r="DQ20" i="5"/>
  <c r="DQ21" i="5" s="1"/>
  <c r="BZ21" i="5"/>
  <c r="DB20" i="5"/>
  <c r="DB21" i="5" s="1"/>
  <c r="DJ20" i="5" s="1"/>
  <c r="DL20" i="5" s="1"/>
  <c r="DR20" i="5"/>
  <c r="DT20" i="5" s="1"/>
  <c r="CN20" i="5"/>
  <c r="CN21" i="5" s="1"/>
  <c r="CS21" i="5"/>
  <c r="DA21" i="5"/>
  <c r="DS21" i="5"/>
  <c r="DU21" i="5"/>
  <c r="BY21" i="5"/>
  <c r="Z22" i="5"/>
  <c r="DO21" i="5"/>
  <c r="CM21" i="5"/>
  <c r="AA20" i="5"/>
  <c r="L36" i="5" s="1"/>
  <c r="X36" i="5" s="1"/>
  <c r="DE21" i="5"/>
  <c r="CE21" i="5"/>
  <c r="DG21" i="5"/>
  <c r="AA21" i="5"/>
  <c r="L37" i="5" s="1"/>
  <c r="X37" i="5" s="1"/>
  <c r="BM19" i="4"/>
  <c r="BO19" i="4" s="1"/>
  <c r="BQ19" i="4" s="1"/>
  <c r="C39" i="4"/>
  <c r="W21" i="4"/>
  <c r="CU20" i="4"/>
  <c r="BC20" i="5" l="1"/>
  <c r="BE20" i="5" s="1"/>
  <c r="BS20" i="5"/>
  <c r="BU20" i="5" s="1"/>
  <c r="BK22" i="5"/>
  <c r="BS21" i="5" s="1"/>
  <c r="BJ22" i="5"/>
  <c r="BQ21" i="5"/>
  <c r="BP22" i="5"/>
  <c r="AH22" i="5"/>
  <c r="AD21" i="4"/>
  <c r="AY21" i="5"/>
  <c r="BB20" i="5"/>
  <c r="BF20" i="5" s="1"/>
  <c r="E36" i="5" s="1"/>
  <c r="Q36" i="5" s="1"/>
  <c r="AE20" i="4"/>
  <c r="BE19" i="4"/>
  <c r="BA19" i="4"/>
  <c r="AL20" i="5"/>
  <c r="AP20" i="5" s="1"/>
  <c r="D36" i="5" s="1"/>
  <c r="P36" i="5" s="1"/>
  <c r="AM20" i="5"/>
  <c r="AO20" i="5" s="1"/>
  <c r="AF21" i="4"/>
  <c r="BN21" i="4"/>
  <c r="AB21" i="4"/>
  <c r="Z21" i="4"/>
  <c r="AA21" i="4"/>
  <c r="X21" i="4"/>
  <c r="K40" i="4" s="1"/>
  <c r="BJ21" i="4"/>
  <c r="CD21" i="5"/>
  <c r="CF21" i="5" s="1"/>
  <c r="AI21" i="5"/>
  <c r="AT22" i="5"/>
  <c r="BA22" i="5" s="1"/>
  <c r="AU22" i="5"/>
  <c r="AV22" i="5"/>
  <c r="AW22" i="5" s="1"/>
  <c r="CC22" i="5"/>
  <c r="BT22" i="5"/>
  <c r="BD22" i="5"/>
  <c r="AJ22" i="5"/>
  <c r="AN22" i="5"/>
  <c r="AZ22" i="5"/>
  <c r="AX22" i="5"/>
  <c r="AF22" i="5"/>
  <c r="AG22" i="5" s="1"/>
  <c r="AD22" i="5"/>
  <c r="AK22" i="5" s="1"/>
  <c r="AE22" i="5"/>
  <c r="BL22" i="5"/>
  <c r="BO22" i="5" s="1"/>
  <c r="CF19" i="4"/>
  <c r="CH19" i="4" s="1"/>
  <c r="CI19" i="4" s="1"/>
  <c r="CJ19" i="4" s="1"/>
  <c r="AR27" i="5"/>
  <c r="AS26" i="5"/>
  <c r="DF20" i="5"/>
  <c r="DH20" i="5" s="1"/>
  <c r="DI20" i="5" s="1"/>
  <c r="AC26" i="5"/>
  <c r="AB27" i="5"/>
  <c r="BI27" i="5"/>
  <c r="DY22" i="5"/>
  <c r="J39" i="4"/>
  <c r="K37" i="5"/>
  <c r="K21" i="5"/>
  <c r="W20" i="5"/>
  <c r="J23" i="4"/>
  <c r="T22" i="4"/>
  <c r="CV21" i="4"/>
  <c r="CS21" i="4"/>
  <c r="CT21" i="4"/>
  <c r="CZ20" i="4" s="1"/>
  <c r="DA20" i="4" s="1"/>
  <c r="BP21" i="4"/>
  <c r="CY21" i="4"/>
  <c r="CW21" i="4"/>
  <c r="CW22" i="5"/>
  <c r="DK22" i="5"/>
  <c r="O37" i="5"/>
  <c r="C38" i="5"/>
  <c r="O38" i="5" s="1"/>
  <c r="CI22" i="5"/>
  <c r="C31" i="6"/>
  <c r="C32" i="6" s="1"/>
  <c r="BK21" i="4"/>
  <c r="CD20" i="4" s="1"/>
  <c r="CK19" i="4"/>
  <c r="CL19" i="4" s="1"/>
  <c r="DG22" i="5"/>
  <c r="AA22" i="5"/>
  <c r="L38" i="5" s="1"/>
  <c r="X38" i="5" s="1"/>
  <c r="Z23" i="5"/>
  <c r="CE22" i="5"/>
  <c r="DS22" i="5"/>
  <c r="CS22" i="5"/>
  <c r="CM22" i="5"/>
  <c r="CP21" i="5"/>
  <c r="CR21" i="5" s="1"/>
  <c r="CT21" i="5" s="1"/>
  <c r="CU21" i="5" s="1"/>
  <c r="CN22" i="5"/>
  <c r="CV21" i="5" s="1"/>
  <c r="DD21" i="5"/>
  <c r="CB20" i="5"/>
  <c r="CD20" i="5" s="1"/>
  <c r="CF20" i="5" s="1"/>
  <c r="DV20" i="5"/>
  <c r="DW20" i="5" s="1"/>
  <c r="DR21" i="5"/>
  <c r="DT21" i="5" s="1"/>
  <c r="CO22" i="5"/>
  <c r="DQ22" i="5"/>
  <c r="CT20" i="5"/>
  <c r="CU20" i="5" s="1"/>
  <c r="CV20" i="5"/>
  <c r="CX20" i="5" s="1"/>
  <c r="DO22" i="5"/>
  <c r="DE22" i="5"/>
  <c r="DU22" i="5"/>
  <c r="CQ22" i="5"/>
  <c r="DP22" i="5"/>
  <c r="DX21" i="5" s="1"/>
  <c r="DZ21" i="5" s="1"/>
  <c r="DC22" i="5"/>
  <c r="DB22" i="5"/>
  <c r="DJ21" i="5" s="1"/>
  <c r="DL21" i="5" s="1"/>
  <c r="DA22" i="5"/>
  <c r="CA22" i="5"/>
  <c r="CB22" i="5" s="1"/>
  <c r="BZ22" i="5"/>
  <c r="BY22" i="5"/>
  <c r="CX19" i="4"/>
  <c r="DF19" i="4" s="1"/>
  <c r="BL20" i="4"/>
  <c r="BM20" i="4" s="1"/>
  <c r="BO20" i="4" s="1"/>
  <c r="BQ20" i="4" s="1"/>
  <c r="W22" i="4"/>
  <c r="C40" i="4"/>
  <c r="CU21" i="4"/>
  <c r="CX20" i="4"/>
  <c r="DF20" i="4" s="1"/>
  <c r="AT20" i="4" l="1"/>
  <c r="AV20" i="4" s="1"/>
  <c r="AX20" i="4" s="1"/>
  <c r="AY20" i="4" s="1"/>
  <c r="AZ20" i="4" s="1"/>
  <c r="BQ22" i="5"/>
  <c r="BQ20" i="5"/>
  <c r="BR20" i="5" s="1"/>
  <c r="BP23" i="5"/>
  <c r="BJ23" i="5"/>
  <c r="BJ24" i="5" s="1"/>
  <c r="BK23" i="5"/>
  <c r="BS22" i="5" s="1"/>
  <c r="BU21" i="5"/>
  <c r="AD22" i="4"/>
  <c r="BA20" i="4"/>
  <c r="BB20" i="4" s="1"/>
  <c r="AG20" i="4"/>
  <c r="BE20" i="4" s="1"/>
  <c r="AL21" i="5"/>
  <c r="AP21" i="5" s="1"/>
  <c r="D37" i="5" s="1"/>
  <c r="P37" i="5" s="1"/>
  <c r="BB21" i="5"/>
  <c r="BF21" i="5" s="1"/>
  <c r="E37" i="5" s="1"/>
  <c r="Q37" i="5" s="1"/>
  <c r="BR21" i="5"/>
  <c r="BC21" i="5"/>
  <c r="BE21" i="5" s="1"/>
  <c r="BB19" i="4"/>
  <c r="BC19" i="4" s="1"/>
  <c r="BD19" i="4" s="1"/>
  <c r="D38" i="4" s="1"/>
  <c r="BF19" i="4"/>
  <c r="AE21" i="4"/>
  <c r="AV23" i="5"/>
  <c r="AW23" i="5" s="1"/>
  <c r="Z22" i="4"/>
  <c r="AF22" i="4"/>
  <c r="BN22" i="4"/>
  <c r="AB22" i="4"/>
  <c r="AA22" i="4"/>
  <c r="BJ22" i="4"/>
  <c r="CD22" i="5"/>
  <c r="CF22" i="5" s="1"/>
  <c r="AI22" i="5"/>
  <c r="AY22" i="5"/>
  <c r="AE23" i="5"/>
  <c r="AF23" i="5"/>
  <c r="AU23" i="5"/>
  <c r="AZ23" i="5"/>
  <c r="CC23" i="5"/>
  <c r="BT23" i="5"/>
  <c r="AN23" i="5"/>
  <c r="BD23" i="5"/>
  <c r="AJ23" i="5"/>
  <c r="AH23" i="5"/>
  <c r="AX23" i="5"/>
  <c r="AT23" i="5"/>
  <c r="BA23" i="5" s="1"/>
  <c r="AD23" i="5"/>
  <c r="AK23" i="5" s="1"/>
  <c r="BL23" i="5"/>
  <c r="BO23" i="5" s="1"/>
  <c r="AM21" i="5"/>
  <c r="AO21" i="5" s="1"/>
  <c r="CG21" i="5"/>
  <c r="CH21" i="5"/>
  <c r="CG20" i="5"/>
  <c r="CK20" i="5" s="1"/>
  <c r="G36" i="5" s="1"/>
  <c r="S36" i="5" s="1"/>
  <c r="CH20" i="5"/>
  <c r="CJ20" i="5" s="1"/>
  <c r="AR28" i="5"/>
  <c r="AR29" i="5" s="1"/>
  <c r="AS27" i="5"/>
  <c r="AC27" i="5"/>
  <c r="AB28" i="5"/>
  <c r="BI28" i="5"/>
  <c r="DY23" i="5"/>
  <c r="J40" i="4"/>
  <c r="DD22" i="5"/>
  <c r="DF21" i="5"/>
  <c r="DH21" i="5" s="1"/>
  <c r="DI21" i="5" s="1"/>
  <c r="DM21" i="5" s="1"/>
  <c r="BY23" i="5"/>
  <c r="J24" i="4"/>
  <c r="T23" i="4"/>
  <c r="K22" i="5"/>
  <c r="W21" i="5"/>
  <c r="K38" i="5"/>
  <c r="W38" i="5" s="1"/>
  <c r="W37" i="5"/>
  <c r="CV22" i="4"/>
  <c r="BP22" i="4"/>
  <c r="CY22" i="4"/>
  <c r="CW22" i="4"/>
  <c r="X22" i="4"/>
  <c r="K41" i="4" s="1"/>
  <c r="CT22" i="4"/>
  <c r="CS22" i="4"/>
  <c r="EA20" i="5"/>
  <c r="J36" i="5" s="1"/>
  <c r="V36" i="5" s="1"/>
  <c r="DM20" i="5"/>
  <c r="I36" i="5" s="1"/>
  <c r="U36" i="5" s="1"/>
  <c r="CW23" i="5"/>
  <c r="DK23" i="5"/>
  <c r="CY20" i="5"/>
  <c r="H36" i="5" s="1"/>
  <c r="T36" i="5" s="1"/>
  <c r="DC23" i="5"/>
  <c r="CY21" i="5"/>
  <c r="H37" i="5" s="1"/>
  <c r="T37" i="5" s="1"/>
  <c r="CX21" i="5"/>
  <c r="DA23" i="5"/>
  <c r="CS23" i="5"/>
  <c r="CI23" i="5"/>
  <c r="Z24" i="5"/>
  <c r="AA23" i="5"/>
  <c r="L39" i="5" s="1"/>
  <c r="X39" i="5" s="1"/>
  <c r="C39" i="5"/>
  <c r="DU23" i="5"/>
  <c r="CE23" i="5"/>
  <c r="DE23" i="5"/>
  <c r="BK22" i="4"/>
  <c r="CD21" i="4" s="1"/>
  <c r="CF20" i="4"/>
  <c r="CH20" i="4" s="1"/>
  <c r="CQ23" i="5"/>
  <c r="DG23" i="5"/>
  <c r="DS23" i="5"/>
  <c r="C33" i="6"/>
  <c r="CK20" i="4"/>
  <c r="CL20" i="4" s="1"/>
  <c r="DG19" i="4"/>
  <c r="DB19" i="4"/>
  <c r="DC19" i="4" s="1"/>
  <c r="CO23" i="5"/>
  <c r="BZ23" i="5"/>
  <c r="CM23" i="5"/>
  <c r="CP22" i="5"/>
  <c r="CR22" i="5" s="1"/>
  <c r="CT22" i="5" s="1"/>
  <c r="CU22" i="5" s="1"/>
  <c r="CN23" i="5"/>
  <c r="CV22" i="5" s="1"/>
  <c r="DR22" i="5"/>
  <c r="DT22" i="5" s="1"/>
  <c r="DV22" i="5" s="1"/>
  <c r="DW22" i="5" s="1"/>
  <c r="DV21" i="5"/>
  <c r="DW21" i="5" s="1"/>
  <c r="DO23" i="5"/>
  <c r="DP23" i="5"/>
  <c r="DX22" i="5" s="1"/>
  <c r="DZ22" i="5" s="1"/>
  <c r="DQ23" i="5"/>
  <c r="CA23" i="5"/>
  <c r="CB23" i="5" s="1"/>
  <c r="DB23" i="5"/>
  <c r="DJ22" i="5" s="1"/>
  <c r="DL22" i="5" s="1"/>
  <c r="DG20" i="4"/>
  <c r="DB20" i="4"/>
  <c r="DC20" i="4" s="1"/>
  <c r="CM19" i="4"/>
  <c r="CN19" i="4" s="1"/>
  <c r="F38" i="4" s="1"/>
  <c r="CO19" i="4"/>
  <c r="CP19" i="4" s="1"/>
  <c r="BL21" i="4"/>
  <c r="BM21" i="4" s="1"/>
  <c r="BO21" i="4" s="1"/>
  <c r="BQ21" i="4" s="1"/>
  <c r="CU22" i="4"/>
  <c r="CX21" i="4"/>
  <c r="DF21" i="4" s="1"/>
  <c r="C41" i="4"/>
  <c r="W23" i="4"/>
  <c r="AT21" i="4" l="1"/>
  <c r="AV21" i="4" s="1"/>
  <c r="AX21" i="4" s="1"/>
  <c r="AY21" i="4" s="1"/>
  <c r="AZ21" i="4" s="1"/>
  <c r="F36" i="5"/>
  <c r="R36" i="5" s="1"/>
  <c r="BV20" i="5"/>
  <c r="BV21" i="5"/>
  <c r="F37" i="5" s="1"/>
  <c r="R37" i="5" s="1"/>
  <c r="BQ23" i="5"/>
  <c r="BU22" i="5"/>
  <c r="BK24" i="5"/>
  <c r="BS23" i="5" s="1"/>
  <c r="BP24" i="5"/>
  <c r="AD23" i="4"/>
  <c r="BF20" i="4"/>
  <c r="AG21" i="4"/>
  <c r="BE21" i="4" s="1"/>
  <c r="AL22" i="5"/>
  <c r="AP22" i="5" s="1"/>
  <c r="D38" i="5" s="1"/>
  <c r="P38" i="5" s="1"/>
  <c r="BB22" i="5"/>
  <c r="BF22" i="5" s="1"/>
  <c r="E38" i="5" s="1"/>
  <c r="Q38" i="5" s="1"/>
  <c r="BR22" i="5"/>
  <c r="BC20" i="4"/>
  <c r="BD20" i="4" s="1"/>
  <c r="D39" i="4" s="1"/>
  <c r="BG19" i="4"/>
  <c r="E38" i="4" s="1"/>
  <c r="BA21" i="4"/>
  <c r="BC22" i="5"/>
  <c r="BE22" i="5" s="1"/>
  <c r="AE24" i="5"/>
  <c r="AM22" i="5"/>
  <c r="AO22" i="5" s="1"/>
  <c r="AY23" i="5"/>
  <c r="AA23" i="4"/>
  <c r="AB23" i="4"/>
  <c r="AE22" i="4"/>
  <c r="AG22" i="4" s="1"/>
  <c r="Z23" i="4"/>
  <c r="AF23" i="4"/>
  <c r="BN23" i="4"/>
  <c r="CD23" i="5"/>
  <c r="CF23" i="5" s="1"/>
  <c r="BJ23" i="4"/>
  <c r="AD24" i="5"/>
  <c r="AK24" i="5" s="1"/>
  <c r="BD24" i="5"/>
  <c r="AJ24" i="5"/>
  <c r="AN24" i="5"/>
  <c r="CC24" i="5"/>
  <c r="BT24" i="5"/>
  <c r="AZ24" i="5"/>
  <c r="AX24" i="5"/>
  <c r="AH24" i="5"/>
  <c r="AT24" i="5"/>
  <c r="BA24" i="5" s="1"/>
  <c r="BL24" i="5"/>
  <c r="BO24" i="5" s="1"/>
  <c r="AF24" i="5"/>
  <c r="AG24" i="5" s="1"/>
  <c r="AG23" i="5"/>
  <c r="AI23" i="5" s="1"/>
  <c r="AU24" i="5"/>
  <c r="AV24" i="5"/>
  <c r="AW24" i="5" s="1"/>
  <c r="CK21" i="5"/>
  <c r="G37" i="5" s="1"/>
  <c r="S37" i="5" s="1"/>
  <c r="CJ21" i="5"/>
  <c r="CG22" i="5"/>
  <c r="CH22" i="5"/>
  <c r="AS28" i="5"/>
  <c r="DF22" i="5"/>
  <c r="DH22" i="5" s="1"/>
  <c r="DI22" i="5" s="1"/>
  <c r="DM22" i="5" s="1"/>
  <c r="I38" i="5" s="1"/>
  <c r="U38" i="5" s="1"/>
  <c r="AC28" i="5"/>
  <c r="AB29" i="5"/>
  <c r="AS29" i="5"/>
  <c r="AR30" i="5"/>
  <c r="BI29" i="5"/>
  <c r="DG24" i="5"/>
  <c r="J41" i="4"/>
  <c r="DD23" i="5"/>
  <c r="BY24" i="5"/>
  <c r="K39" i="5"/>
  <c r="W39" i="5" s="1"/>
  <c r="K23" i="5"/>
  <c r="W22" i="5"/>
  <c r="J25" i="4"/>
  <c r="T24" i="4"/>
  <c r="CT23" i="4"/>
  <c r="CZ22" i="4" s="1"/>
  <c r="CV23" i="4"/>
  <c r="CZ21" i="4"/>
  <c r="DA21" i="4" s="1"/>
  <c r="CW23" i="4"/>
  <c r="BP23" i="4"/>
  <c r="CY23" i="4"/>
  <c r="X23" i="4"/>
  <c r="K42" i="4" s="1"/>
  <c r="CS23" i="4"/>
  <c r="CO24" i="5"/>
  <c r="CM24" i="5"/>
  <c r="Z25" i="5"/>
  <c r="BP25" i="5" s="1"/>
  <c r="AA24" i="5"/>
  <c r="L40" i="5" s="1"/>
  <c r="X40" i="5" s="1"/>
  <c r="DK24" i="5"/>
  <c r="DY24" i="5"/>
  <c r="DC24" i="5"/>
  <c r="EA21" i="5"/>
  <c r="J37" i="5" s="1"/>
  <c r="V37" i="5" s="1"/>
  <c r="EA22" i="5"/>
  <c r="J38" i="5" s="1"/>
  <c r="V38" i="5" s="1"/>
  <c r="I37" i="5"/>
  <c r="U37" i="5" s="1"/>
  <c r="CI24" i="5"/>
  <c r="CW24" i="5"/>
  <c r="CY22" i="5"/>
  <c r="H38" i="5" s="1"/>
  <c r="T38" i="5" s="1"/>
  <c r="CX22" i="5"/>
  <c r="DS24" i="5"/>
  <c r="DE24" i="5"/>
  <c r="CQ24" i="5"/>
  <c r="C40" i="5"/>
  <c r="CS24" i="5"/>
  <c r="DU24" i="5"/>
  <c r="CE24" i="5"/>
  <c r="DQ24" i="5"/>
  <c r="DO24" i="5"/>
  <c r="O39" i="5"/>
  <c r="DA24" i="5"/>
  <c r="BK23" i="4"/>
  <c r="CD22" i="4" s="1"/>
  <c r="C34" i="6"/>
  <c r="DD19" i="4"/>
  <c r="DG21" i="4"/>
  <c r="BZ24" i="5"/>
  <c r="CP23" i="5"/>
  <c r="CR23" i="5" s="1"/>
  <c r="CT23" i="5" s="1"/>
  <c r="CU23" i="5" s="1"/>
  <c r="CN24" i="5"/>
  <c r="CV23" i="5" s="1"/>
  <c r="CA24" i="5"/>
  <c r="CB24" i="5" s="1"/>
  <c r="DR23" i="5"/>
  <c r="DP24" i="5"/>
  <c r="DX23" i="5" s="1"/>
  <c r="DZ23" i="5" s="1"/>
  <c r="DB24" i="5"/>
  <c r="DJ23" i="5" s="1"/>
  <c r="DL23" i="5" s="1"/>
  <c r="DB21" i="4"/>
  <c r="DC21" i="4" s="1"/>
  <c r="CQ19" i="4"/>
  <c r="G38" i="4" s="1"/>
  <c r="CO20" i="4"/>
  <c r="CP20" i="4" s="1"/>
  <c r="CI20" i="4"/>
  <c r="CJ20" i="4" s="1"/>
  <c r="BL22" i="4"/>
  <c r="BM22" i="4" s="1"/>
  <c r="BO22" i="4" s="1"/>
  <c r="BQ22" i="4" s="1"/>
  <c r="C42" i="4"/>
  <c r="W24" i="4"/>
  <c r="CU23" i="4"/>
  <c r="CX22" i="4"/>
  <c r="DF22" i="4" s="1"/>
  <c r="AT22" i="4" l="1"/>
  <c r="AV22" i="4" s="1"/>
  <c r="AX22" i="4" s="1"/>
  <c r="AY22" i="4" s="1"/>
  <c r="AZ22" i="4" s="1"/>
  <c r="BV22" i="5"/>
  <c r="F38" i="5" s="1"/>
  <c r="R38" i="5" s="1"/>
  <c r="BU23" i="5"/>
  <c r="BK25" i="5"/>
  <c r="BS24" i="5" s="1"/>
  <c r="BJ25" i="5"/>
  <c r="BJ26" i="5" s="1"/>
  <c r="AD24" i="4"/>
  <c r="BF21" i="4"/>
  <c r="BB23" i="5"/>
  <c r="BF23" i="5" s="1"/>
  <c r="E39" i="5" s="1"/>
  <c r="Q39" i="5" s="1"/>
  <c r="BG20" i="4"/>
  <c r="E39" i="4" s="1"/>
  <c r="BB21" i="4"/>
  <c r="BC21" i="4" s="1"/>
  <c r="BD21" i="4" s="1"/>
  <c r="D40" i="4" s="1"/>
  <c r="AD25" i="5"/>
  <c r="AK25" i="5" s="1"/>
  <c r="BC23" i="5"/>
  <c r="BE23" i="5" s="1"/>
  <c r="Z24" i="4"/>
  <c r="BE22" i="4"/>
  <c r="BA22" i="4"/>
  <c r="AF24" i="4"/>
  <c r="BN24" i="4"/>
  <c r="AE23" i="4"/>
  <c r="AG23" i="4" s="1"/>
  <c r="AA24" i="4"/>
  <c r="AB24" i="4"/>
  <c r="BJ24" i="4"/>
  <c r="AY24" i="5"/>
  <c r="J42" i="4"/>
  <c r="CD24" i="5"/>
  <c r="CF24" i="5" s="1"/>
  <c r="AF25" i="5"/>
  <c r="AG25" i="5" s="1"/>
  <c r="AE25" i="5"/>
  <c r="BQ24" i="5"/>
  <c r="AZ25" i="5"/>
  <c r="BD25" i="5"/>
  <c r="CC25" i="5"/>
  <c r="BT25" i="5"/>
  <c r="AJ25" i="5"/>
  <c r="AN25" i="5"/>
  <c r="AX25" i="5"/>
  <c r="AH25" i="5"/>
  <c r="AL23" i="5"/>
  <c r="AP23" i="5" s="1"/>
  <c r="D39" i="5" s="1"/>
  <c r="P39" i="5" s="1"/>
  <c r="AM23" i="5"/>
  <c r="AO23" i="5" s="1"/>
  <c r="AT25" i="5"/>
  <c r="BA25" i="5" s="1"/>
  <c r="BL25" i="5"/>
  <c r="BO25" i="5" s="1"/>
  <c r="AI24" i="5"/>
  <c r="BR23" i="5"/>
  <c r="AU25" i="5"/>
  <c r="AV25" i="5"/>
  <c r="AW25" i="5" s="1"/>
  <c r="CJ22" i="5"/>
  <c r="CK22" i="5"/>
  <c r="G38" i="5" s="1"/>
  <c r="S38" i="5" s="1"/>
  <c r="CG23" i="5"/>
  <c r="CH23" i="5"/>
  <c r="DA25" i="5"/>
  <c r="DD24" i="5"/>
  <c r="DD25" i="5" s="1"/>
  <c r="DC25" i="5"/>
  <c r="AC29" i="5"/>
  <c r="AB30" i="5"/>
  <c r="AS30" i="5"/>
  <c r="AR31" i="5"/>
  <c r="BI30" i="5"/>
  <c r="DG25" i="5"/>
  <c r="DF23" i="5"/>
  <c r="DH23" i="5" s="1"/>
  <c r="DI23" i="5" s="1"/>
  <c r="DM23" i="5" s="1"/>
  <c r="I39" i="5" s="1"/>
  <c r="U39" i="5" s="1"/>
  <c r="BY25" i="5"/>
  <c r="J26" i="4"/>
  <c r="T25" i="4"/>
  <c r="O40" i="5"/>
  <c r="K40" i="5"/>
  <c r="W40" i="5" s="1"/>
  <c r="K24" i="5"/>
  <c r="W23" i="5"/>
  <c r="CV24" i="4"/>
  <c r="CO25" i="5"/>
  <c r="DE25" i="5"/>
  <c r="CE25" i="5"/>
  <c r="CQ25" i="5"/>
  <c r="CS25" i="5"/>
  <c r="Z26" i="5"/>
  <c r="CT24" i="4"/>
  <c r="DA22" i="4"/>
  <c r="CS24" i="4"/>
  <c r="BP24" i="4"/>
  <c r="CY24" i="4"/>
  <c r="CW24" i="4"/>
  <c r="X24" i="4"/>
  <c r="K43" i="4" s="1"/>
  <c r="CM25" i="5"/>
  <c r="DU25" i="5"/>
  <c r="C41" i="5"/>
  <c r="DY25" i="5"/>
  <c r="AA25" i="5"/>
  <c r="L41" i="5" s="1"/>
  <c r="X41" i="5" s="1"/>
  <c r="CW25" i="5"/>
  <c r="CI25" i="5"/>
  <c r="DK25" i="5"/>
  <c r="DS25" i="5"/>
  <c r="DO25" i="5"/>
  <c r="CY23" i="5"/>
  <c r="H39" i="5" s="1"/>
  <c r="T39" i="5" s="1"/>
  <c r="CX23" i="5"/>
  <c r="DQ25" i="5"/>
  <c r="CF21" i="4"/>
  <c r="CH21" i="4" s="1"/>
  <c r="CI21" i="4" s="1"/>
  <c r="CJ21" i="4" s="1"/>
  <c r="BK24" i="4"/>
  <c r="CD23" i="4" s="1"/>
  <c r="C35" i="6"/>
  <c r="DE19" i="4"/>
  <c r="H38" i="4" s="1"/>
  <c r="DH19" i="4"/>
  <c r="I38" i="4" s="1"/>
  <c r="DD20" i="4"/>
  <c r="DB22" i="4"/>
  <c r="DC22" i="4" s="1"/>
  <c r="BZ25" i="5"/>
  <c r="CP24" i="5"/>
  <c r="CR24" i="5" s="1"/>
  <c r="CT24" i="5" s="1"/>
  <c r="CU24" i="5" s="1"/>
  <c r="CN25" i="5"/>
  <c r="CV24" i="5" s="1"/>
  <c r="CA25" i="5"/>
  <c r="CB25" i="5" s="1"/>
  <c r="DB25" i="5"/>
  <c r="DJ24" i="5" s="1"/>
  <c r="DL24" i="5" s="1"/>
  <c r="DP25" i="5"/>
  <c r="DX24" i="5" s="1"/>
  <c r="DZ24" i="5" s="1"/>
  <c r="DT23" i="5"/>
  <c r="DV23" i="5" s="1"/>
  <c r="DW23" i="5" s="1"/>
  <c r="DR24" i="5"/>
  <c r="DG22" i="4"/>
  <c r="CM20" i="4"/>
  <c r="CK21" i="4"/>
  <c r="CL21" i="4" s="1"/>
  <c r="CO21" i="4"/>
  <c r="BL23" i="4"/>
  <c r="BM23" i="4" s="1"/>
  <c r="BO23" i="4" s="1"/>
  <c r="BQ23" i="4" s="1"/>
  <c r="CX23" i="4"/>
  <c r="DF23" i="4" s="1"/>
  <c r="W25" i="4"/>
  <c r="C43" i="4"/>
  <c r="CU24" i="4"/>
  <c r="AT23" i="4" l="1"/>
  <c r="AV23" i="4" s="1"/>
  <c r="AX23" i="4" s="1"/>
  <c r="AY23" i="4" s="1"/>
  <c r="AZ23" i="4" s="1"/>
  <c r="BV23" i="5"/>
  <c r="F39" i="5" s="1"/>
  <c r="R39" i="5" s="1"/>
  <c r="BU24" i="5"/>
  <c r="BK26" i="5"/>
  <c r="BS25" i="5" s="1"/>
  <c r="BP26" i="5"/>
  <c r="BJ27" i="5"/>
  <c r="BB24" i="5"/>
  <c r="BF24" i="5" s="1"/>
  <c r="E40" i="5" s="1"/>
  <c r="Q40" i="5" s="1"/>
  <c r="BG21" i="4"/>
  <c r="E40" i="4" s="1"/>
  <c r="AY25" i="5"/>
  <c r="AT26" i="5"/>
  <c r="BA26" i="5" s="1"/>
  <c r="AD26" i="5"/>
  <c r="AK26" i="5" s="1"/>
  <c r="BC24" i="5"/>
  <c r="BE24" i="5" s="1"/>
  <c r="AE24" i="4"/>
  <c r="AF25" i="4"/>
  <c r="BN25" i="4"/>
  <c r="Y25" i="4"/>
  <c r="AD25" i="4" s="1"/>
  <c r="AA25" i="4"/>
  <c r="AT24" i="4" s="1"/>
  <c r="AB25" i="4"/>
  <c r="BF22" i="4"/>
  <c r="BB22" i="4"/>
  <c r="BC22" i="4" s="1"/>
  <c r="BD22" i="4" s="1"/>
  <c r="D41" i="4" s="1"/>
  <c r="BE23" i="4"/>
  <c r="BA23" i="4"/>
  <c r="Z25" i="4"/>
  <c r="BJ25" i="4"/>
  <c r="J43" i="4"/>
  <c r="CJ23" i="5"/>
  <c r="CK23" i="5"/>
  <c r="G39" i="5" s="1"/>
  <c r="S39" i="5" s="1"/>
  <c r="CD25" i="5"/>
  <c r="CF25" i="5" s="1"/>
  <c r="BL26" i="5"/>
  <c r="BO26" i="5" s="1"/>
  <c r="AM24" i="5"/>
  <c r="AO24" i="5" s="1"/>
  <c r="AL24" i="5"/>
  <c r="AP24" i="5" s="1"/>
  <c r="D40" i="5" s="1"/>
  <c r="P40" i="5" s="1"/>
  <c r="AF26" i="5"/>
  <c r="AG26" i="5" s="1"/>
  <c r="AE26" i="5"/>
  <c r="AJ26" i="5"/>
  <c r="AN26" i="5"/>
  <c r="BD26" i="5"/>
  <c r="CC26" i="5"/>
  <c r="BT26" i="5"/>
  <c r="AZ26" i="5"/>
  <c r="AH26" i="5"/>
  <c r="AX26" i="5"/>
  <c r="AI25" i="5"/>
  <c r="BR24" i="5"/>
  <c r="BV24" i="5" s="1"/>
  <c r="AU26" i="5"/>
  <c r="AV26" i="5"/>
  <c r="AW26" i="5" s="1"/>
  <c r="CG24" i="5"/>
  <c r="CH24" i="5"/>
  <c r="DC26" i="5"/>
  <c r="DA26" i="5"/>
  <c r="DF24" i="5"/>
  <c r="DH24" i="5" s="1"/>
  <c r="DI24" i="5" s="1"/>
  <c r="DM24" i="5" s="1"/>
  <c r="I40" i="5" s="1"/>
  <c r="U40" i="5" s="1"/>
  <c r="AC30" i="5"/>
  <c r="AB31" i="5"/>
  <c r="AS31" i="5"/>
  <c r="AR32" i="5"/>
  <c r="BI31" i="5"/>
  <c r="DY26" i="5"/>
  <c r="BY26" i="5"/>
  <c r="K41" i="5"/>
  <c r="W41" i="5" s="1"/>
  <c r="K25" i="5"/>
  <c r="W24" i="5"/>
  <c r="J27" i="4"/>
  <c r="T26" i="4"/>
  <c r="CV25" i="4"/>
  <c r="CF22" i="4"/>
  <c r="CH22" i="4" s="1"/>
  <c r="CI22" i="4" s="1"/>
  <c r="CJ22" i="4" s="1"/>
  <c r="CK23" i="4" s="1"/>
  <c r="CL23" i="4" s="1"/>
  <c r="DD26" i="5"/>
  <c r="DU26" i="5"/>
  <c r="CM26" i="5"/>
  <c r="Z27" i="5"/>
  <c r="DE26" i="5"/>
  <c r="AA26" i="5"/>
  <c r="L42" i="5" s="1"/>
  <c r="X42" i="5" s="1"/>
  <c r="C42" i="5"/>
  <c r="CO26" i="5"/>
  <c r="CE26" i="5"/>
  <c r="DQ26" i="5"/>
  <c r="DK26" i="5"/>
  <c r="CQ26" i="5"/>
  <c r="DG26" i="5"/>
  <c r="DS26" i="5"/>
  <c r="CS26" i="5"/>
  <c r="CW26" i="5"/>
  <c r="CI26" i="5"/>
  <c r="CT25" i="4"/>
  <c r="CZ24" i="4" s="1"/>
  <c r="CZ23" i="4"/>
  <c r="DA23" i="4" s="1"/>
  <c r="BP25" i="4"/>
  <c r="CY25" i="4"/>
  <c r="CW25" i="4"/>
  <c r="X25" i="4"/>
  <c r="K44" i="4" s="1"/>
  <c r="CS25" i="4"/>
  <c r="DO26" i="5"/>
  <c r="DF25" i="5"/>
  <c r="DH25" i="5" s="1"/>
  <c r="DI25" i="5" s="1"/>
  <c r="DM25" i="5" s="1"/>
  <c r="O41" i="5"/>
  <c r="EA23" i="5"/>
  <c r="J39" i="5" s="1"/>
  <c r="V39" i="5" s="1"/>
  <c r="CX24" i="5"/>
  <c r="CY24" i="5"/>
  <c r="H40" i="5" s="1"/>
  <c r="T40" i="5" s="1"/>
  <c r="BK25" i="4"/>
  <c r="CD24" i="4" s="1"/>
  <c r="C36" i="6"/>
  <c r="DD21" i="4"/>
  <c r="DH21" i="4" s="1"/>
  <c r="I40" i="4" s="1"/>
  <c r="DE20" i="4"/>
  <c r="H39" i="4" s="1"/>
  <c r="DH20" i="4"/>
  <c r="I39" i="4" s="1"/>
  <c r="CP21" i="4"/>
  <c r="DG23" i="4"/>
  <c r="CM21" i="4"/>
  <c r="CN21" i="4" s="1"/>
  <c r="F40" i="4" s="1"/>
  <c r="BZ26" i="5"/>
  <c r="CP25" i="5"/>
  <c r="CR25" i="5" s="1"/>
  <c r="CT25" i="5" s="1"/>
  <c r="CU25" i="5" s="1"/>
  <c r="CN26" i="5"/>
  <c r="CV25" i="5" s="1"/>
  <c r="DB26" i="5"/>
  <c r="DJ25" i="5" s="1"/>
  <c r="DL25" i="5" s="1"/>
  <c r="CA26" i="5"/>
  <c r="CB26" i="5" s="1"/>
  <c r="DP26" i="5"/>
  <c r="DX25" i="5" s="1"/>
  <c r="DZ25" i="5" s="1"/>
  <c r="DR25" i="5"/>
  <c r="DT24" i="5"/>
  <c r="DV24" i="5" s="1"/>
  <c r="DW24" i="5" s="1"/>
  <c r="DB23" i="4"/>
  <c r="DC23" i="4" s="1"/>
  <c r="CQ20" i="4"/>
  <c r="G39" i="4" s="1"/>
  <c r="CN20" i="4"/>
  <c r="F39" i="4" s="1"/>
  <c r="CK22" i="4"/>
  <c r="CL22" i="4" s="1"/>
  <c r="CO22" i="4"/>
  <c r="BL24" i="4"/>
  <c r="BM24" i="4" s="1"/>
  <c r="BO24" i="4" s="1"/>
  <c r="BQ24" i="4" s="1"/>
  <c r="CX24" i="4"/>
  <c r="DF24" i="4" s="1"/>
  <c r="W26" i="4"/>
  <c r="C44" i="4"/>
  <c r="CU25" i="4"/>
  <c r="F40" i="5" l="1"/>
  <c r="R40" i="5" s="1"/>
  <c r="BK27" i="5"/>
  <c r="BS26" i="5" s="1"/>
  <c r="BQ26" i="5"/>
  <c r="BQ25" i="5"/>
  <c r="BR25" i="5" s="1"/>
  <c r="BP27" i="5"/>
  <c r="BA24" i="4"/>
  <c r="BB24" i="4" s="1"/>
  <c r="AG24" i="4"/>
  <c r="BE24" i="4" s="1"/>
  <c r="BB25" i="5"/>
  <c r="BF25" i="5" s="1"/>
  <c r="E41" i="5" s="1"/>
  <c r="Q41" i="5" s="1"/>
  <c r="BC25" i="5"/>
  <c r="BE25" i="5" s="1"/>
  <c r="AT27" i="5"/>
  <c r="BA27" i="5" s="1"/>
  <c r="AV24" i="4"/>
  <c r="AX24" i="4" s="1"/>
  <c r="AY24" i="4" s="1"/>
  <c r="AZ24" i="4" s="1"/>
  <c r="AD27" i="5"/>
  <c r="AK27" i="5" s="1"/>
  <c r="Z26" i="4"/>
  <c r="AF26" i="4"/>
  <c r="BN26" i="4"/>
  <c r="Y26" i="4"/>
  <c r="AD26" i="4" s="1"/>
  <c r="BG22" i="4"/>
  <c r="E41" i="4" s="1"/>
  <c r="AB26" i="4"/>
  <c r="AA26" i="4"/>
  <c r="AT25" i="4" s="1"/>
  <c r="AE25" i="4"/>
  <c r="AG25" i="4" s="1"/>
  <c r="BF23" i="4"/>
  <c r="BB23" i="4"/>
  <c r="BC23" i="4" s="1"/>
  <c r="BJ26" i="4"/>
  <c r="CD26" i="5"/>
  <c r="CF26" i="5" s="1"/>
  <c r="CJ24" i="5"/>
  <c r="BU25" i="5"/>
  <c r="CK24" i="5"/>
  <c r="G40" i="5" s="1"/>
  <c r="S40" i="5" s="1"/>
  <c r="AY26" i="5"/>
  <c r="BB26" i="5" s="1"/>
  <c r="J44" i="4"/>
  <c r="AI26" i="5"/>
  <c r="AF27" i="5"/>
  <c r="AG27" i="5" s="1"/>
  <c r="AE27" i="5"/>
  <c r="CC27" i="5"/>
  <c r="BT27" i="5"/>
  <c r="BD27" i="5"/>
  <c r="AZ27" i="5"/>
  <c r="AN27" i="5"/>
  <c r="AJ27" i="5"/>
  <c r="AH27" i="5"/>
  <c r="AX27" i="5"/>
  <c r="BL27" i="5"/>
  <c r="AL25" i="5"/>
  <c r="AP25" i="5" s="1"/>
  <c r="D41" i="5" s="1"/>
  <c r="P41" i="5" s="1"/>
  <c r="AM25" i="5"/>
  <c r="AO25" i="5" s="1"/>
  <c r="AU27" i="5"/>
  <c r="AV27" i="5"/>
  <c r="AW27" i="5" s="1"/>
  <c r="CG25" i="5"/>
  <c r="CH25" i="5"/>
  <c r="DC27" i="5"/>
  <c r="CS27" i="5"/>
  <c r="DK27" i="5"/>
  <c r="AC31" i="5"/>
  <c r="AB32" i="5"/>
  <c r="AR33" i="5"/>
  <c r="AS32" i="5"/>
  <c r="BI32" i="5"/>
  <c r="CI27" i="5"/>
  <c r="AA27" i="5"/>
  <c r="L43" i="5" s="1"/>
  <c r="X43" i="5" s="1"/>
  <c r="DU27" i="5"/>
  <c r="CW27" i="5"/>
  <c r="Z28" i="5"/>
  <c r="DE27" i="5"/>
  <c r="C43" i="5"/>
  <c r="O43" i="5" s="1"/>
  <c r="BY27" i="5"/>
  <c r="O42" i="5"/>
  <c r="K42" i="5"/>
  <c r="W42" i="5" s="1"/>
  <c r="J28" i="4"/>
  <c r="T27" i="4"/>
  <c r="DQ27" i="5"/>
  <c r="K26" i="5"/>
  <c r="W25" i="5"/>
  <c r="DA24" i="4"/>
  <c r="CT26" i="4"/>
  <c r="CZ25" i="4" s="1"/>
  <c r="CV26" i="4"/>
  <c r="DO27" i="5"/>
  <c r="DF26" i="5"/>
  <c r="DH26" i="5" s="1"/>
  <c r="DI26" i="5" s="1"/>
  <c r="DM26" i="5" s="1"/>
  <c r="I42" i="5" s="1"/>
  <c r="U42" i="5" s="1"/>
  <c r="DS27" i="5"/>
  <c r="CE27" i="5"/>
  <c r="CQ27" i="5"/>
  <c r="DG27" i="5"/>
  <c r="DY27" i="5"/>
  <c r="DD27" i="5"/>
  <c r="CM27" i="5"/>
  <c r="DA27" i="5"/>
  <c r="CO27" i="5"/>
  <c r="CS26" i="4"/>
  <c r="BP26" i="4"/>
  <c r="CY26" i="4"/>
  <c r="CW26" i="4"/>
  <c r="X26" i="4"/>
  <c r="K45" i="4" s="1"/>
  <c r="DK28" i="5"/>
  <c r="EA24" i="5"/>
  <c r="J40" i="5" s="1"/>
  <c r="V40" i="5" s="1"/>
  <c r="I41" i="5"/>
  <c r="U41" i="5" s="1"/>
  <c r="CI28" i="5"/>
  <c r="CW28" i="5"/>
  <c r="CY25" i="5"/>
  <c r="H41" i="5" s="1"/>
  <c r="T41" i="5" s="1"/>
  <c r="CX25" i="5"/>
  <c r="BK26" i="4"/>
  <c r="CD25" i="4" s="1"/>
  <c r="C37" i="6"/>
  <c r="DD22" i="4"/>
  <c r="DE22" i="4" s="1"/>
  <c r="H41" i="4" s="1"/>
  <c r="DE21" i="4"/>
  <c r="H40" i="4" s="1"/>
  <c r="BZ27" i="5"/>
  <c r="CP22" i="4"/>
  <c r="CP26" i="5"/>
  <c r="CP27" i="5" s="1"/>
  <c r="CN27" i="5"/>
  <c r="CV26" i="5" s="1"/>
  <c r="CA27" i="5"/>
  <c r="CB27" i="5" s="1"/>
  <c r="DB27" i="5"/>
  <c r="DJ26" i="5" s="1"/>
  <c r="DL26" i="5" s="1"/>
  <c r="DP27" i="5"/>
  <c r="DX26" i="5" s="1"/>
  <c r="DZ26" i="5" s="1"/>
  <c r="DR26" i="5"/>
  <c r="DT25" i="5"/>
  <c r="DV25" i="5" s="1"/>
  <c r="DW25" i="5" s="1"/>
  <c r="Z29" i="5"/>
  <c r="C44" i="5"/>
  <c r="DS28" i="5"/>
  <c r="CQ28" i="5"/>
  <c r="DG28" i="5"/>
  <c r="CE28" i="5"/>
  <c r="DE28" i="5"/>
  <c r="AA28" i="5"/>
  <c r="L44" i="5" s="1"/>
  <c r="X44" i="5" s="1"/>
  <c r="DG24" i="4"/>
  <c r="DB24" i="4"/>
  <c r="DC24" i="4" s="1"/>
  <c r="CQ21" i="4"/>
  <c r="G40" i="4" s="1"/>
  <c r="CM22" i="4"/>
  <c r="CO23" i="4"/>
  <c r="CP23" i="4" s="1"/>
  <c r="BL25" i="4"/>
  <c r="BM25" i="4" s="1"/>
  <c r="BO25" i="4" s="1"/>
  <c r="BQ25" i="4" s="1"/>
  <c r="CF23" i="4"/>
  <c r="CH23" i="4" s="1"/>
  <c r="CX25" i="4"/>
  <c r="DF25" i="4" s="1"/>
  <c r="CU26" i="4"/>
  <c r="W27" i="4"/>
  <c r="C45" i="4"/>
  <c r="BV25" i="5" l="1"/>
  <c r="F41" i="5" s="1"/>
  <c r="R41" i="5" s="1"/>
  <c r="BK28" i="5"/>
  <c r="BS27" i="5" s="1"/>
  <c r="BO27" i="5"/>
  <c r="BQ27" i="5" s="1"/>
  <c r="BP29" i="5"/>
  <c r="BP28" i="5"/>
  <c r="BJ28" i="5"/>
  <c r="BJ29" i="5" s="1"/>
  <c r="BJ30" i="5" s="1"/>
  <c r="BF24" i="4"/>
  <c r="AL26" i="5"/>
  <c r="AP26" i="5" s="1"/>
  <c r="D42" i="5" s="1"/>
  <c r="P42" i="5" s="1"/>
  <c r="AD28" i="5"/>
  <c r="AK28" i="5" s="1"/>
  <c r="AT28" i="5"/>
  <c r="BA28" i="5" s="1"/>
  <c r="AV25" i="4"/>
  <c r="AX25" i="4" s="1"/>
  <c r="AY25" i="4" s="1"/>
  <c r="AZ25" i="4" s="1"/>
  <c r="Z27" i="4"/>
  <c r="BG23" i="4"/>
  <c r="E42" i="4" s="1"/>
  <c r="CK25" i="5"/>
  <c r="G41" i="5" s="1"/>
  <c r="S41" i="5" s="1"/>
  <c r="CJ25" i="5"/>
  <c r="BU26" i="5"/>
  <c r="BF26" i="5"/>
  <c r="E42" i="5" s="1"/>
  <c r="Q42" i="5" s="1"/>
  <c r="BC26" i="5"/>
  <c r="BE26" i="5" s="1"/>
  <c r="AE26" i="4"/>
  <c r="AG26" i="4" s="1"/>
  <c r="BE25" i="4"/>
  <c r="BA25" i="4"/>
  <c r="BC24" i="4"/>
  <c r="BD23" i="4"/>
  <c r="D42" i="4" s="1"/>
  <c r="AB27" i="4"/>
  <c r="AA27" i="4"/>
  <c r="AT26" i="4" s="1"/>
  <c r="AF27" i="4"/>
  <c r="Y27" i="4"/>
  <c r="AD27" i="4" s="1"/>
  <c r="BN27" i="4"/>
  <c r="BJ27" i="4"/>
  <c r="J45" i="4"/>
  <c r="CO28" i="5"/>
  <c r="CD27" i="5"/>
  <c r="AM26" i="5"/>
  <c r="AO26" i="5" s="1"/>
  <c r="CC28" i="5"/>
  <c r="BT28" i="5"/>
  <c r="AZ28" i="5"/>
  <c r="BD28" i="5"/>
  <c r="AJ28" i="5"/>
  <c r="AN28" i="5"/>
  <c r="AH28" i="5"/>
  <c r="AX28" i="5"/>
  <c r="BL28" i="5"/>
  <c r="BO28" i="5" s="1"/>
  <c r="AF28" i="5"/>
  <c r="AG28" i="5" s="1"/>
  <c r="AE28" i="5"/>
  <c r="BR26" i="5"/>
  <c r="CC29" i="5"/>
  <c r="BT29" i="5"/>
  <c r="AZ29" i="5"/>
  <c r="BD29" i="5"/>
  <c r="AJ29" i="5"/>
  <c r="AN29" i="5"/>
  <c r="AX29" i="5"/>
  <c r="AH29" i="5"/>
  <c r="AY27" i="5"/>
  <c r="BB27" i="5" s="1"/>
  <c r="AU28" i="5"/>
  <c r="AV28" i="5"/>
  <c r="AW28" i="5" s="1"/>
  <c r="AI27" i="5"/>
  <c r="CG26" i="5"/>
  <c r="CH26" i="5"/>
  <c r="DC28" i="5"/>
  <c r="DC29" i="5" s="1"/>
  <c r="CM28" i="5"/>
  <c r="DU28" i="5"/>
  <c r="CP28" i="5"/>
  <c r="CR28" i="5" s="1"/>
  <c r="DY28" i="5"/>
  <c r="AC32" i="5"/>
  <c r="AB33" i="5"/>
  <c r="AR34" i="5"/>
  <c r="AS33" i="5"/>
  <c r="CS28" i="5"/>
  <c r="BI33" i="5"/>
  <c r="DQ28" i="5"/>
  <c r="DF27" i="5"/>
  <c r="DH27" i="5" s="1"/>
  <c r="DI27" i="5" s="1"/>
  <c r="DM27" i="5" s="1"/>
  <c r="I43" i="5" s="1"/>
  <c r="U43" i="5" s="1"/>
  <c r="DO28" i="5"/>
  <c r="DA28" i="5"/>
  <c r="DA29" i="5" s="1"/>
  <c r="BY28" i="5"/>
  <c r="BY29" i="5" s="1"/>
  <c r="CT27" i="4"/>
  <c r="CZ26" i="4" s="1"/>
  <c r="DA25" i="4"/>
  <c r="K27" i="5"/>
  <c r="W26" i="5"/>
  <c r="K43" i="5"/>
  <c r="W43" i="5" s="1"/>
  <c r="J29" i="4"/>
  <c r="T28" i="4"/>
  <c r="CS27" i="4"/>
  <c r="CV27" i="4"/>
  <c r="DD28" i="5"/>
  <c r="CW27" i="4"/>
  <c r="CY27" i="4"/>
  <c r="BP27" i="4"/>
  <c r="X27" i="4"/>
  <c r="K46" i="4" s="1"/>
  <c r="DK29" i="5"/>
  <c r="DY29" i="5"/>
  <c r="EA25" i="5"/>
  <c r="J41" i="5" s="1"/>
  <c r="V41" i="5" s="1"/>
  <c r="CX26" i="5"/>
  <c r="CI29" i="5"/>
  <c r="CW29" i="5"/>
  <c r="O44" i="5"/>
  <c r="BK27" i="4"/>
  <c r="CD26" i="4" s="1"/>
  <c r="DH22" i="4"/>
  <c r="I41" i="4" s="1"/>
  <c r="DD23" i="4"/>
  <c r="DE23" i="4" s="1"/>
  <c r="H42" i="4" s="1"/>
  <c r="C38" i="6"/>
  <c r="BZ28" i="5"/>
  <c r="CH27" i="5" s="1"/>
  <c r="DG25" i="4"/>
  <c r="CN28" i="5"/>
  <c r="CV27" i="5" s="1"/>
  <c r="CR26" i="5"/>
  <c r="CT26" i="5" s="1"/>
  <c r="CU26" i="5" s="1"/>
  <c r="CR27" i="5"/>
  <c r="CT27" i="5" s="1"/>
  <c r="CU27" i="5" s="1"/>
  <c r="CA28" i="5"/>
  <c r="CB28" i="5" s="1"/>
  <c r="DB28" i="5"/>
  <c r="DJ27" i="5" s="1"/>
  <c r="DL27" i="5" s="1"/>
  <c r="DP28" i="5"/>
  <c r="DX27" i="5" s="1"/>
  <c r="DZ27" i="5" s="1"/>
  <c r="DR27" i="5"/>
  <c r="DT26" i="5"/>
  <c r="C45" i="5"/>
  <c r="DG29" i="5"/>
  <c r="CE29" i="5"/>
  <c r="DE29" i="5"/>
  <c r="Z30" i="5"/>
  <c r="DU29" i="5"/>
  <c r="CS29" i="5"/>
  <c r="CQ29" i="5"/>
  <c r="DS29" i="5"/>
  <c r="AA29" i="5"/>
  <c r="L45" i="5" s="1"/>
  <c r="X45" i="5" s="1"/>
  <c r="DB25" i="4"/>
  <c r="DC25" i="4" s="1"/>
  <c r="CQ22" i="4"/>
  <c r="G41" i="4" s="1"/>
  <c r="CN22" i="4"/>
  <c r="F41" i="4" s="1"/>
  <c r="CM23" i="4"/>
  <c r="CO24" i="4"/>
  <c r="BL26" i="4"/>
  <c r="BM26" i="4" s="1"/>
  <c r="BO26" i="4" s="1"/>
  <c r="BQ26" i="4" s="1"/>
  <c r="CI23" i="4"/>
  <c r="CJ23" i="4" s="1"/>
  <c r="CK24" i="4" s="1"/>
  <c r="CL24" i="4" s="1"/>
  <c r="CX26" i="4"/>
  <c r="DF26" i="4" s="1"/>
  <c r="W28" i="4"/>
  <c r="C46" i="4"/>
  <c r="CU27" i="4"/>
  <c r="BV26" i="5" l="1"/>
  <c r="F42" i="5" s="1"/>
  <c r="R42" i="5" s="1"/>
  <c r="BK29" i="5"/>
  <c r="BS28" i="5" s="1"/>
  <c r="BE26" i="4"/>
  <c r="BP30" i="5"/>
  <c r="BQ28" i="5"/>
  <c r="AD29" i="5"/>
  <c r="AK29" i="5" s="1"/>
  <c r="CF27" i="5"/>
  <c r="CG27" i="5" s="1"/>
  <c r="AT29" i="5"/>
  <c r="BA29" i="5" s="1"/>
  <c r="AV26" i="4"/>
  <c r="AX26" i="4" s="1"/>
  <c r="AY26" i="4" s="1"/>
  <c r="AZ26" i="4" s="1"/>
  <c r="BU27" i="5"/>
  <c r="CJ26" i="5"/>
  <c r="CJ27" i="5" s="1"/>
  <c r="CK26" i="5"/>
  <c r="G42" i="5" s="1"/>
  <c r="S42" i="5" s="1"/>
  <c r="BF27" i="5"/>
  <c r="E43" i="5" s="1"/>
  <c r="Q43" i="5" s="1"/>
  <c r="AY28" i="5"/>
  <c r="BB28" i="5" s="1"/>
  <c r="BA26" i="4"/>
  <c r="BB26" i="4" s="1"/>
  <c r="CO29" i="5"/>
  <c r="CO30" i="5" s="1"/>
  <c r="BD24" i="4"/>
  <c r="D43" i="4" s="1"/>
  <c r="BG24" i="4"/>
  <c r="E43" i="4" s="1"/>
  <c r="AB28" i="4"/>
  <c r="AA28" i="4"/>
  <c r="AT27" i="4" s="1"/>
  <c r="Z28" i="4"/>
  <c r="J46" i="4"/>
  <c r="AF28" i="4"/>
  <c r="BN28" i="4"/>
  <c r="Y28" i="4"/>
  <c r="AD28" i="4" s="1"/>
  <c r="BF25" i="4"/>
  <c r="BB25" i="4"/>
  <c r="BC25" i="4" s="1"/>
  <c r="BD25" i="4" s="1"/>
  <c r="D44" i="4" s="1"/>
  <c r="AE27" i="4"/>
  <c r="AG27" i="4" s="1"/>
  <c r="BJ28" i="4"/>
  <c r="CD28" i="5"/>
  <c r="CF28" i="5" s="1"/>
  <c r="BC27" i="5"/>
  <c r="BE27" i="5" s="1"/>
  <c r="AI28" i="5"/>
  <c r="BR27" i="5"/>
  <c r="BL29" i="5"/>
  <c r="DQ29" i="5"/>
  <c r="AF29" i="5"/>
  <c r="AG29" i="5" s="1"/>
  <c r="AI29" i="5" s="1"/>
  <c r="AE29" i="5"/>
  <c r="AL27" i="5"/>
  <c r="AP27" i="5" s="1"/>
  <c r="D43" i="5" s="1"/>
  <c r="P43" i="5" s="1"/>
  <c r="AM27" i="5"/>
  <c r="AO27" i="5" s="1"/>
  <c r="CC30" i="5"/>
  <c r="BT30" i="5"/>
  <c r="AZ30" i="5"/>
  <c r="AJ30" i="5"/>
  <c r="AN30" i="5"/>
  <c r="BD30" i="5"/>
  <c r="AX30" i="5"/>
  <c r="AH30" i="5"/>
  <c r="AU29" i="5"/>
  <c r="AV29" i="5"/>
  <c r="CM29" i="5"/>
  <c r="CM30" i="5" s="1"/>
  <c r="DO29" i="5"/>
  <c r="DO30" i="5" s="1"/>
  <c r="CP29" i="5"/>
  <c r="CR29" i="5" s="1"/>
  <c r="AC33" i="5"/>
  <c r="AB34" i="5"/>
  <c r="DF28" i="5"/>
  <c r="DH28" i="5" s="1"/>
  <c r="DI28" i="5" s="1"/>
  <c r="DM28" i="5" s="1"/>
  <c r="I44" i="5" s="1"/>
  <c r="U44" i="5" s="1"/>
  <c r="AR35" i="5"/>
  <c r="AS34" i="5"/>
  <c r="BI34" i="5"/>
  <c r="DD29" i="5"/>
  <c r="BY30" i="5"/>
  <c r="DA26" i="4"/>
  <c r="CS28" i="4"/>
  <c r="K44" i="5"/>
  <c r="W44" i="5" s="1"/>
  <c r="J30" i="4"/>
  <c r="T29" i="4"/>
  <c r="K28" i="5"/>
  <c r="W27" i="5"/>
  <c r="CT28" i="4"/>
  <c r="CZ27" i="4" s="1"/>
  <c r="BP28" i="4"/>
  <c r="CY28" i="4"/>
  <c r="CW28" i="4"/>
  <c r="X28" i="4"/>
  <c r="K47" i="4" s="1"/>
  <c r="CV28" i="4"/>
  <c r="DK30" i="5"/>
  <c r="DY30" i="5"/>
  <c r="CI30" i="5"/>
  <c r="CW30" i="5"/>
  <c r="CX27" i="5"/>
  <c r="CY27" i="5"/>
  <c r="H43" i="5" s="1"/>
  <c r="T43" i="5" s="1"/>
  <c r="CY26" i="5"/>
  <c r="H42" i="5" s="1"/>
  <c r="T42" i="5" s="1"/>
  <c r="BZ29" i="5"/>
  <c r="O45" i="5"/>
  <c r="BK28" i="4"/>
  <c r="CD27" i="4" s="1"/>
  <c r="DD24" i="4"/>
  <c r="DH24" i="4" s="1"/>
  <c r="I43" i="4" s="1"/>
  <c r="DH23" i="4"/>
  <c r="I42" i="4" s="1"/>
  <c r="C39" i="6"/>
  <c r="CP24" i="4"/>
  <c r="DB26" i="4"/>
  <c r="DC26" i="4" s="1"/>
  <c r="CN29" i="5"/>
  <c r="CV28" i="5" s="1"/>
  <c r="CA29" i="5"/>
  <c r="CB29" i="5" s="1"/>
  <c r="CD29" i="5" s="1"/>
  <c r="CF29" i="5" s="1"/>
  <c r="DB29" i="5"/>
  <c r="DJ28" i="5" s="1"/>
  <c r="DL28" i="5" s="1"/>
  <c r="DP29" i="5"/>
  <c r="DX28" i="5" s="1"/>
  <c r="DZ28" i="5" s="1"/>
  <c r="DV26" i="5"/>
  <c r="DW26" i="5" s="1"/>
  <c r="DT27" i="5"/>
  <c r="DV27" i="5" s="1"/>
  <c r="DW27" i="5" s="1"/>
  <c r="DR28" i="5"/>
  <c r="DQ30" i="5"/>
  <c r="C46" i="5"/>
  <c r="Z31" i="5"/>
  <c r="BP31" i="5" s="1"/>
  <c r="DU30" i="5"/>
  <c r="CS30" i="5"/>
  <c r="DS30" i="5"/>
  <c r="CQ30" i="5"/>
  <c r="DG30" i="5"/>
  <c r="CE30" i="5"/>
  <c r="DE30" i="5"/>
  <c r="AA30" i="5"/>
  <c r="L46" i="5" s="1"/>
  <c r="X46" i="5" s="1"/>
  <c r="DC30" i="5"/>
  <c r="DA30" i="5"/>
  <c r="CT28" i="5"/>
  <c r="CU28" i="5" s="1"/>
  <c r="DG26" i="4"/>
  <c r="CQ23" i="4"/>
  <c r="G42" i="4" s="1"/>
  <c r="CN23" i="4"/>
  <c r="F42" i="4" s="1"/>
  <c r="CO25" i="4"/>
  <c r="CF24" i="4"/>
  <c r="CH24" i="4" s="1"/>
  <c r="BL27" i="4"/>
  <c r="BM27" i="4" s="1"/>
  <c r="BO27" i="4" s="1"/>
  <c r="BQ27" i="4" s="1"/>
  <c r="CX27" i="4"/>
  <c r="DF27" i="4" s="1"/>
  <c r="W29" i="4"/>
  <c r="C47" i="4"/>
  <c r="CU28" i="4"/>
  <c r="BV27" i="5" l="1"/>
  <c r="F43" i="5" s="1"/>
  <c r="R43" i="5" s="1"/>
  <c r="BK30" i="5"/>
  <c r="BS29" i="5" s="1"/>
  <c r="BO29" i="5"/>
  <c r="BQ29" i="5" s="1"/>
  <c r="BR29" i="5" s="1"/>
  <c r="CS29" i="4"/>
  <c r="BJ31" i="5"/>
  <c r="BJ32" i="5" s="1"/>
  <c r="AK31" i="5"/>
  <c r="AD30" i="5"/>
  <c r="AK30" i="5" s="1"/>
  <c r="AL28" i="5"/>
  <c r="AP28" i="5" s="1"/>
  <c r="D44" i="5" s="1"/>
  <c r="P44" i="5" s="1"/>
  <c r="AT30" i="5"/>
  <c r="BA30" i="5" s="1"/>
  <c r="AV27" i="4"/>
  <c r="AX27" i="4" s="1"/>
  <c r="AY27" i="4" s="1"/>
  <c r="AZ27" i="4" s="1"/>
  <c r="BU28" i="5"/>
  <c r="BF26" i="4"/>
  <c r="CK27" i="5"/>
  <c r="G43" i="5" s="1"/>
  <c r="S43" i="5" s="1"/>
  <c r="J47" i="4"/>
  <c r="AM28" i="5"/>
  <c r="AO28" i="5" s="1"/>
  <c r="BF28" i="5"/>
  <c r="E44" i="5" s="1"/>
  <c r="Q44" i="5" s="1"/>
  <c r="BC28" i="5"/>
  <c r="BE28" i="5" s="1"/>
  <c r="AF30" i="5"/>
  <c r="AG30" i="5" s="1"/>
  <c r="AI30" i="5" s="1"/>
  <c r="AF29" i="4"/>
  <c r="BN29" i="4"/>
  <c r="Y29" i="4"/>
  <c r="AD29" i="4" s="1"/>
  <c r="AE28" i="4"/>
  <c r="AG28" i="4" s="1"/>
  <c r="BC26" i="4"/>
  <c r="BE27" i="4"/>
  <c r="BA27" i="4"/>
  <c r="BG25" i="4"/>
  <c r="E44" i="4" s="1"/>
  <c r="AA29" i="4"/>
  <c r="AT28" i="4" s="1"/>
  <c r="AB29" i="4"/>
  <c r="Z29" i="4"/>
  <c r="BJ29" i="4"/>
  <c r="AU30" i="5"/>
  <c r="AU31" i="5" s="1"/>
  <c r="AE30" i="5"/>
  <c r="AM29" i="5" s="1"/>
  <c r="BR28" i="5"/>
  <c r="AZ31" i="5"/>
  <c r="BT31" i="5"/>
  <c r="CC31" i="5"/>
  <c r="BD31" i="5"/>
  <c r="AJ31" i="5"/>
  <c r="AN31" i="5"/>
  <c r="AX31" i="5"/>
  <c r="AH31" i="5"/>
  <c r="AL29" i="5"/>
  <c r="AV30" i="5"/>
  <c r="AW30" i="5" s="1"/>
  <c r="AY30" i="5" s="1"/>
  <c r="AW29" i="5"/>
  <c r="AY29" i="5" s="1"/>
  <c r="BL30" i="5"/>
  <c r="CP30" i="5"/>
  <c r="CR30" i="5" s="1"/>
  <c r="CT30" i="5" s="1"/>
  <c r="CU30" i="5" s="1"/>
  <c r="CG28" i="5"/>
  <c r="CK28" i="5" s="1"/>
  <c r="G44" i="5" s="1"/>
  <c r="S44" i="5" s="1"/>
  <c r="CH28" i="5"/>
  <c r="CJ28" i="5" s="1"/>
  <c r="CT29" i="5"/>
  <c r="CU29" i="5" s="1"/>
  <c r="DF29" i="5"/>
  <c r="DH29" i="5" s="1"/>
  <c r="DI29" i="5" s="1"/>
  <c r="DM29" i="5" s="1"/>
  <c r="I45" i="5" s="1"/>
  <c r="U45" i="5" s="1"/>
  <c r="AC34" i="5"/>
  <c r="AB35" i="5"/>
  <c r="AR36" i="5"/>
  <c r="AS35" i="5"/>
  <c r="BI35" i="5"/>
  <c r="BY31" i="5"/>
  <c r="DD30" i="5"/>
  <c r="DA27" i="4"/>
  <c r="K29" i="5"/>
  <c r="W28" i="5"/>
  <c r="K45" i="5"/>
  <c r="W45" i="5" s="1"/>
  <c r="J31" i="4"/>
  <c r="T30" i="4"/>
  <c r="BP29" i="4"/>
  <c r="CY29" i="4"/>
  <c r="CS30" i="4" s="1"/>
  <c r="CW29" i="4"/>
  <c r="X29" i="4"/>
  <c r="K48" i="4" s="1"/>
  <c r="CT29" i="4"/>
  <c r="CZ28" i="4" s="1"/>
  <c r="CV29" i="4"/>
  <c r="DK31" i="5"/>
  <c r="DY31" i="5"/>
  <c r="EA26" i="5"/>
  <c r="J42" i="5" s="1"/>
  <c r="V42" i="5" s="1"/>
  <c r="EA27" i="5"/>
  <c r="J43" i="5" s="1"/>
  <c r="V43" i="5" s="1"/>
  <c r="CI31" i="5"/>
  <c r="CW31" i="5"/>
  <c r="CX28" i="5"/>
  <c r="CY28" i="5"/>
  <c r="H44" i="5" s="1"/>
  <c r="T44" i="5" s="1"/>
  <c r="BZ30" i="5"/>
  <c r="CH29" i="5" s="1"/>
  <c r="O46" i="5"/>
  <c r="BK29" i="4"/>
  <c r="CD28" i="4" s="1"/>
  <c r="DE24" i="4"/>
  <c r="H43" i="4" s="1"/>
  <c r="DD25" i="4"/>
  <c r="DE25" i="4" s="1"/>
  <c r="H44" i="4" s="1"/>
  <c r="C40" i="6"/>
  <c r="DG27" i="4"/>
  <c r="CN30" i="5"/>
  <c r="CV29" i="5" s="1"/>
  <c r="CA30" i="5"/>
  <c r="CB30" i="5" s="1"/>
  <c r="CD30" i="5" s="1"/>
  <c r="CF30" i="5" s="1"/>
  <c r="DB30" i="5"/>
  <c r="DJ29" i="5" s="1"/>
  <c r="DL29" i="5" s="1"/>
  <c r="DP30" i="5"/>
  <c r="DX29" i="5" s="1"/>
  <c r="DZ29" i="5" s="1"/>
  <c r="DT28" i="5"/>
  <c r="DV28" i="5" s="1"/>
  <c r="DW28" i="5" s="1"/>
  <c r="DR29" i="5"/>
  <c r="CG29" i="5"/>
  <c r="CO31" i="5"/>
  <c r="CM31" i="5"/>
  <c r="DQ31" i="5"/>
  <c r="DO31" i="5"/>
  <c r="DC31" i="5"/>
  <c r="DA31" i="5"/>
  <c r="C47" i="5"/>
  <c r="B36" i="5" s="1"/>
  <c r="DG31" i="5"/>
  <c r="CE31" i="5"/>
  <c r="DE31" i="5"/>
  <c r="Z32" i="5"/>
  <c r="DU31" i="5"/>
  <c r="CS31" i="5"/>
  <c r="CQ31" i="5"/>
  <c r="DS31" i="5"/>
  <c r="AA31" i="5"/>
  <c r="L47" i="5" s="1"/>
  <c r="X47" i="5" s="1"/>
  <c r="DB27" i="4"/>
  <c r="DC27" i="4" s="1"/>
  <c r="CM24" i="4"/>
  <c r="BL28" i="4"/>
  <c r="BM28" i="4" s="1"/>
  <c r="BO28" i="4" s="1"/>
  <c r="BQ28" i="4" s="1"/>
  <c r="CO26" i="4"/>
  <c r="CU29" i="4"/>
  <c r="W30" i="4"/>
  <c r="C48" i="4"/>
  <c r="CX28" i="4"/>
  <c r="DF28" i="4" s="1"/>
  <c r="BV29" i="5" l="1"/>
  <c r="BV28" i="5"/>
  <c r="F44" i="5" s="1"/>
  <c r="R44" i="5" s="1"/>
  <c r="BK31" i="5"/>
  <c r="BS30" i="5" s="1"/>
  <c r="BO30" i="5"/>
  <c r="BQ30" i="5" s="1"/>
  <c r="BR30" i="5" s="1"/>
  <c r="BP32" i="5"/>
  <c r="BJ33" i="5"/>
  <c r="BK32" i="5"/>
  <c r="BS31" i="5" s="1"/>
  <c r="AD31" i="5"/>
  <c r="AT31" i="5"/>
  <c r="BA31" i="5" s="1"/>
  <c r="AL30" i="5"/>
  <c r="BU29" i="5"/>
  <c r="BV30" i="5" s="1"/>
  <c r="AV28" i="4"/>
  <c r="AX28" i="4" s="1"/>
  <c r="AY28" i="4" s="1"/>
  <c r="AZ28" i="4" s="1"/>
  <c r="J48" i="4"/>
  <c r="F45" i="5"/>
  <c r="R45" i="5" s="1"/>
  <c r="AE29" i="4"/>
  <c r="Z30" i="4"/>
  <c r="AF31" i="5"/>
  <c r="AG31" i="5" s="1"/>
  <c r="AI31" i="5" s="1"/>
  <c r="AL31" i="5" s="1"/>
  <c r="AD32" i="5" s="1"/>
  <c r="AE31" i="5"/>
  <c r="AM30" i="5" s="1"/>
  <c r="AF30" i="4"/>
  <c r="BN30" i="4"/>
  <c r="Y30" i="4"/>
  <c r="AD30" i="4" s="1"/>
  <c r="BF27" i="4"/>
  <c r="BB27" i="4"/>
  <c r="BC27" i="4" s="1"/>
  <c r="BD27" i="4" s="1"/>
  <c r="D46" i="4" s="1"/>
  <c r="AB30" i="4"/>
  <c r="AA30" i="4"/>
  <c r="AT29" i="4" s="1"/>
  <c r="BD26" i="4"/>
  <c r="D45" i="4" s="1"/>
  <c r="BG26" i="4"/>
  <c r="E45" i="4" s="1"/>
  <c r="BE28" i="4"/>
  <c r="BA28" i="4"/>
  <c r="BJ30" i="4"/>
  <c r="BL31" i="5"/>
  <c r="BB30" i="5"/>
  <c r="BC30" i="5"/>
  <c r="AX32" i="5"/>
  <c r="AH32" i="5"/>
  <c r="AZ32" i="5"/>
  <c r="BT32" i="5"/>
  <c r="AJ32" i="5"/>
  <c r="AN32" i="5"/>
  <c r="BD32" i="5"/>
  <c r="AO29" i="5"/>
  <c r="BB29" i="5"/>
  <c r="BF29" i="5" s="1"/>
  <c r="E45" i="5" s="1"/>
  <c r="Q45" i="5" s="1"/>
  <c r="BC29" i="5"/>
  <c r="BE29" i="5" s="1"/>
  <c r="AP29" i="5"/>
  <c r="D45" i="5" s="1"/>
  <c r="P45" i="5" s="1"/>
  <c r="AV31" i="5"/>
  <c r="AW31" i="5" s="1"/>
  <c r="AY31" i="5" s="1"/>
  <c r="AU32" i="5"/>
  <c r="CP31" i="5"/>
  <c r="CR31" i="5" s="1"/>
  <c r="CP32" i="5" s="1"/>
  <c r="CG30" i="5"/>
  <c r="DF30" i="5"/>
  <c r="DH30" i="5" s="1"/>
  <c r="DI30" i="5" s="1"/>
  <c r="DM30" i="5" s="1"/>
  <c r="I46" i="5" s="1"/>
  <c r="U46" i="5" s="1"/>
  <c r="AC35" i="5"/>
  <c r="AB36" i="5"/>
  <c r="AR37" i="5"/>
  <c r="AS36" i="5"/>
  <c r="BI36" i="5"/>
  <c r="DD31" i="5"/>
  <c r="DA28" i="4"/>
  <c r="J32" i="4"/>
  <c r="T31" i="4"/>
  <c r="K46" i="5"/>
  <c r="W46" i="5" s="1"/>
  <c r="K30" i="5"/>
  <c r="W29" i="5"/>
  <c r="CT30" i="4"/>
  <c r="CZ29" i="4" s="1"/>
  <c r="BP30" i="4"/>
  <c r="CY30" i="4"/>
  <c r="CS31" i="4" s="1"/>
  <c r="CW30" i="4"/>
  <c r="X30" i="4"/>
  <c r="K49" i="4" s="1"/>
  <c r="CV30" i="4"/>
  <c r="DK32" i="5"/>
  <c r="DY32" i="5"/>
  <c r="EA28" i="5"/>
  <c r="J44" i="5" s="1"/>
  <c r="V44" i="5" s="1"/>
  <c r="CI32" i="5"/>
  <c r="CW32" i="5"/>
  <c r="CX29" i="5"/>
  <c r="CY29" i="5"/>
  <c r="H45" i="5" s="1"/>
  <c r="T45" i="5" s="1"/>
  <c r="CJ29" i="5"/>
  <c r="CK29" i="5"/>
  <c r="G45" i="5" s="1"/>
  <c r="S45" i="5" s="1"/>
  <c r="BZ31" i="5"/>
  <c r="CH30" i="5" s="1"/>
  <c r="BK30" i="4"/>
  <c r="CD29" i="4" s="1"/>
  <c r="O47" i="5"/>
  <c r="DH25" i="4"/>
  <c r="I44" i="4" s="1"/>
  <c r="DD26" i="4"/>
  <c r="DH26" i="4" s="1"/>
  <c r="I45" i="4" s="1"/>
  <c r="C41" i="6"/>
  <c r="CN31" i="5"/>
  <c r="CV30" i="5" s="1"/>
  <c r="DG28" i="4"/>
  <c r="CA31" i="5"/>
  <c r="CB31" i="5" s="1"/>
  <c r="CD31" i="5" s="1"/>
  <c r="CF31" i="5" s="1"/>
  <c r="DB31" i="5"/>
  <c r="DJ30" i="5" s="1"/>
  <c r="DL30" i="5" s="1"/>
  <c r="DP31" i="5"/>
  <c r="DX30" i="5" s="1"/>
  <c r="DZ30" i="5" s="1"/>
  <c r="DR30" i="5"/>
  <c r="DT29" i="5"/>
  <c r="CM32" i="5"/>
  <c r="CO32" i="5"/>
  <c r="Z33" i="5"/>
  <c r="DU32" i="5"/>
  <c r="CS32" i="5"/>
  <c r="C48" i="5"/>
  <c r="DG32" i="5"/>
  <c r="CE32" i="5"/>
  <c r="BX32" i="5"/>
  <c r="CC32" i="5" s="1"/>
  <c r="AA32" i="5"/>
  <c r="L48" i="5" s="1"/>
  <c r="X48" i="5" s="1"/>
  <c r="DC32" i="5"/>
  <c r="DA32" i="5"/>
  <c r="DO32" i="5"/>
  <c r="DQ32" i="5"/>
  <c r="DB28" i="4"/>
  <c r="DC28" i="4" s="1"/>
  <c r="CQ24" i="4"/>
  <c r="G43" i="4" s="1"/>
  <c r="CN24" i="4"/>
  <c r="F43" i="4" s="1"/>
  <c r="BL29" i="4"/>
  <c r="BM29" i="4" s="1"/>
  <c r="BO29" i="4" s="1"/>
  <c r="BQ29" i="4" s="1"/>
  <c r="CO27" i="4"/>
  <c r="CI24" i="4"/>
  <c r="CJ24" i="4" s="1"/>
  <c r="CK25" i="4" s="1"/>
  <c r="CL25" i="4" s="1"/>
  <c r="CX29" i="4"/>
  <c r="DF29" i="4" s="1"/>
  <c r="C49" i="4"/>
  <c r="W31" i="4"/>
  <c r="CU30" i="4"/>
  <c r="BO31" i="5" l="1"/>
  <c r="AG29" i="4"/>
  <c r="BE29" i="4" s="1"/>
  <c r="BK33" i="5"/>
  <c r="BS32" i="5" s="1"/>
  <c r="BP33" i="5"/>
  <c r="F46" i="5"/>
  <c r="R46" i="5" s="1"/>
  <c r="BU30" i="5"/>
  <c r="AV29" i="4"/>
  <c r="AX29" i="4" s="1"/>
  <c r="AY29" i="4" s="1"/>
  <c r="AZ29" i="4" s="1"/>
  <c r="BA29" i="4"/>
  <c r="J49" i="4"/>
  <c r="AO30" i="5"/>
  <c r="AP31" i="5" s="1"/>
  <c r="D47" i="5" s="1"/>
  <c r="P47" i="5" s="1"/>
  <c r="AE30" i="4"/>
  <c r="AC31" i="4" s="1"/>
  <c r="AC32" i="4" s="1"/>
  <c r="AC33" i="4" s="1"/>
  <c r="AC34" i="4" s="1"/>
  <c r="AC35" i="4" s="1"/>
  <c r="AC36" i="4" s="1"/>
  <c r="AC37" i="4" s="1"/>
  <c r="AC38" i="4" s="1"/>
  <c r="AC39" i="4" s="1"/>
  <c r="AC40" i="4" s="1"/>
  <c r="AC41" i="4" s="1"/>
  <c r="AC42" i="4" s="1"/>
  <c r="BG27" i="4"/>
  <c r="E46" i="4" s="1"/>
  <c r="BI31" i="4"/>
  <c r="AU31" i="4"/>
  <c r="CE31" i="4"/>
  <c r="AF31" i="4"/>
  <c r="Y31" i="4"/>
  <c r="AD31" i="4" s="1"/>
  <c r="AA31" i="4"/>
  <c r="AT30" i="4" s="1"/>
  <c r="AB31" i="4"/>
  <c r="BF28" i="4"/>
  <c r="BB28" i="4"/>
  <c r="BC28" i="4" s="1"/>
  <c r="BD28" i="4" s="1"/>
  <c r="D47" i="4" s="1"/>
  <c r="Z31" i="4"/>
  <c r="BL32" i="5"/>
  <c r="AE32" i="5"/>
  <c r="AM31" i="5" s="1"/>
  <c r="AF32" i="5"/>
  <c r="BC31" i="5"/>
  <c r="BB31" i="5"/>
  <c r="AT32" i="5" s="1"/>
  <c r="BA32" i="5" s="1"/>
  <c r="AZ33" i="5"/>
  <c r="BD33" i="5"/>
  <c r="BT33" i="5"/>
  <c r="AJ33" i="5"/>
  <c r="AN33" i="5"/>
  <c r="AX33" i="5"/>
  <c r="AH33" i="5"/>
  <c r="BE30" i="5"/>
  <c r="BF30" i="5"/>
  <c r="E46" i="5" s="1"/>
  <c r="Q46" i="5" s="1"/>
  <c r="AD33" i="5"/>
  <c r="AK33" i="5" s="1"/>
  <c r="AP30" i="5"/>
  <c r="D46" i="5" s="1"/>
  <c r="P46" i="5" s="1"/>
  <c r="AV32" i="5"/>
  <c r="AU33" i="5"/>
  <c r="AC36" i="5"/>
  <c r="AB37" i="5"/>
  <c r="DF31" i="5"/>
  <c r="DD32" i="5" s="1"/>
  <c r="AR38" i="5"/>
  <c r="AS37" i="5"/>
  <c r="BI37" i="5"/>
  <c r="DE32" i="5"/>
  <c r="DA29" i="4"/>
  <c r="O48" i="5"/>
  <c r="K31" i="5"/>
  <c r="W31" i="5" s="1"/>
  <c r="W30" i="5"/>
  <c r="J33" i="4"/>
  <c r="T33" i="4" s="1"/>
  <c r="T32" i="4"/>
  <c r="K47" i="5"/>
  <c r="W47" i="5" s="1"/>
  <c r="CY31" i="4"/>
  <c r="CS32" i="4" s="1"/>
  <c r="BP31" i="4"/>
  <c r="X31" i="4"/>
  <c r="K50" i="4" s="1"/>
  <c r="CT31" i="4"/>
  <c r="DK33" i="5"/>
  <c r="DY33" i="5"/>
  <c r="CY30" i="5"/>
  <c r="H46" i="5" s="1"/>
  <c r="T46" i="5" s="1"/>
  <c r="CX30" i="5"/>
  <c r="CI33" i="5"/>
  <c r="CW33" i="5"/>
  <c r="CJ30" i="5"/>
  <c r="CK30" i="5"/>
  <c r="G46" i="5" s="1"/>
  <c r="S46" i="5" s="1"/>
  <c r="DD27" i="4"/>
  <c r="DH27" i="4" s="1"/>
  <c r="I46" i="4" s="1"/>
  <c r="DE26" i="4"/>
  <c r="H45" i="4" s="1"/>
  <c r="CN32" i="5"/>
  <c r="CV31" i="5" s="1"/>
  <c r="CP25" i="4"/>
  <c r="CM25" i="4"/>
  <c r="DG29" i="4"/>
  <c r="DB32" i="5"/>
  <c r="DJ31" i="5" s="1"/>
  <c r="DL31" i="5" s="1"/>
  <c r="DP32" i="5"/>
  <c r="DX31" i="5" s="1"/>
  <c r="DZ31" i="5" s="1"/>
  <c r="CT31" i="5"/>
  <c r="CU31" i="5" s="1"/>
  <c r="DV29" i="5"/>
  <c r="DW29" i="5" s="1"/>
  <c r="DT30" i="5"/>
  <c r="DV30" i="5" s="1"/>
  <c r="DW30" i="5" s="1"/>
  <c r="DR31" i="5"/>
  <c r="DT31" i="5" s="1"/>
  <c r="DR32" i="5" s="1"/>
  <c r="DR33" i="5" s="1"/>
  <c r="CQ32" i="5"/>
  <c r="CR32" i="5" s="1"/>
  <c r="DS32" i="5"/>
  <c r="CG31" i="5"/>
  <c r="BY32" i="5" s="1"/>
  <c r="DC33" i="5"/>
  <c r="DA33" i="5"/>
  <c r="CP33" i="5"/>
  <c r="CM33" i="5"/>
  <c r="CO33" i="5"/>
  <c r="DO33" i="5"/>
  <c r="DQ33" i="5"/>
  <c r="DU33" i="5"/>
  <c r="CS33" i="5"/>
  <c r="AA33" i="5"/>
  <c r="L49" i="5" s="1"/>
  <c r="X49" i="5" s="1"/>
  <c r="Z34" i="5"/>
  <c r="DG33" i="5"/>
  <c r="C49" i="5"/>
  <c r="CE33" i="5"/>
  <c r="BX33" i="5"/>
  <c r="CC33" i="5" s="1"/>
  <c r="DB29" i="4"/>
  <c r="DC29" i="4" s="1"/>
  <c r="CO29" i="4"/>
  <c r="BL30" i="4"/>
  <c r="BM30" i="4" s="1"/>
  <c r="BO30" i="4" s="1"/>
  <c r="CO28" i="4"/>
  <c r="CF25" i="4"/>
  <c r="CH25" i="4" s="1"/>
  <c r="CX30" i="4"/>
  <c r="DF30" i="4" s="1"/>
  <c r="W32" i="4"/>
  <c r="C50" i="4"/>
  <c r="B49" i="4" s="1"/>
  <c r="CU31" i="4"/>
  <c r="BQ31" i="5" l="1"/>
  <c r="BR31" i="5" s="1"/>
  <c r="BV31" i="5" s="1"/>
  <c r="F47" i="5" s="1"/>
  <c r="R47" i="5" s="1"/>
  <c r="BM32" i="5"/>
  <c r="BM33" i="5" s="1"/>
  <c r="BM34" i="5" s="1"/>
  <c r="BM35" i="5" s="1"/>
  <c r="BM36" i="5" s="1"/>
  <c r="BM37" i="5" s="1"/>
  <c r="BM38" i="5" s="1"/>
  <c r="BM39" i="5" s="1"/>
  <c r="BM40" i="5" s="1"/>
  <c r="BM41" i="5" s="1"/>
  <c r="BM42" i="5" s="1"/>
  <c r="BM43" i="5" s="1"/>
  <c r="BK34" i="5"/>
  <c r="BS33" i="5" s="1"/>
  <c r="BF29" i="4"/>
  <c r="AG30" i="4"/>
  <c r="BE30" i="4" s="1"/>
  <c r="BP34" i="5"/>
  <c r="BJ34" i="5"/>
  <c r="BJ35" i="5" s="1"/>
  <c r="BJ31" i="4"/>
  <c r="BQ30" i="4"/>
  <c r="BZ32" i="5"/>
  <c r="BZ33" i="5" s="1"/>
  <c r="BZ34" i="5" s="1"/>
  <c r="CF32" i="5"/>
  <c r="BB29" i="4"/>
  <c r="BC29" i="4" s="1"/>
  <c r="BD29" i="4" s="1"/>
  <c r="D48" i="4" s="1"/>
  <c r="BA30" i="4"/>
  <c r="BU31" i="5"/>
  <c r="AT33" i="5"/>
  <c r="BA33" i="5" s="1"/>
  <c r="AO31" i="5"/>
  <c r="CW31" i="4"/>
  <c r="BN31" i="4"/>
  <c r="BI32" i="4"/>
  <c r="CE32" i="4"/>
  <c r="AF32" i="4"/>
  <c r="AU32" i="4"/>
  <c r="Y32" i="4"/>
  <c r="AD32" i="4" s="1"/>
  <c r="AE31" i="4"/>
  <c r="AG31" i="4" s="1"/>
  <c r="BG28" i="4"/>
  <c r="E47" i="4" s="1"/>
  <c r="Z32" i="4"/>
  <c r="AB32" i="4"/>
  <c r="AA32" i="4"/>
  <c r="AT31" i="4" s="1"/>
  <c r="AE33" i="5"/>
  <c r="AE34" i="5" s="1"/>
  <c r="AD34" i="5"/>
  <c r="AK34" i="5" s="1"/>
  <c r="BL33" i="5"/>
  <c r="AU34" i="5"/>
  <c r="AV33" i="5"/>
  <c r="AW33" i="5" s="1"/>
  <c r="AY33" i="5" s="1"/>
  <c r="AW32" i="5"/>
  <c r="AY32" i="5" s="1"/>
  <c r="BC32" i="5" s="1"/>
  <c r="AZ34" i="5"/>
  <c r="AJ34" i="5"/>
  <c r="AN34" i="5"/>
  <c r="BD34" i="5"/>
  <c r="BT34" i="5"/>
  <c r="AX34" i="5"/>
  <c r="AH34" i="5"/>
  <c r="BE31" i="5"/>
  <c r="AG32" i="5"/>
  <c r="AI32" i="5" s="1"/>
  <c r="AK32" i="5" s="1"/>
  <c r="AF33" i="5"/>
  <c r="BF31" i="5"/>
  <c r="E47" i="5" s="1"/>
  <c r="Q47" i="5" s="1"/>
  <c r="BY33" i="5"/>
  <c r="CA32" i="5"/>
  <c r="CB32" i="5" s="1"/>
  <c r="CD32" i="5" s="1"/>
  <c r="BJ32" i="4"/>
  <c r="BQ32" i="4" s="1"/>
  <c r="DH31" i="5"/>
  <c r="DI31" i="5" s="1"/>
  <c r="DM31" i="5" s="1"/>
  <c r="I47" i="5" s="1"/>
  <c r="U47" i="5" s="1"/>
  <c r="AC37" i="5"/>
  <c r="AB38" i="5"/>
  <c r="DF32" i="5"/>
  <c r="DH32" i="5" s="1"/>
  <c r="DI32" i="5" s="1"/>
  <c r="DD33" i="5"/>
  <c r="DD34" i="5" s="1"/>
  <c r="AR39" i="5"/>
  <c r="AS38" i="5"/>
  <c r="BI38" i="5"/>
  <c r="DE33" i="5"/>
  <c r="K48" i="5"/>
  <c r="W48" i="5" s="1"/>
  <c r="J50" i="4"/>
  <c r="CT32" i="4"/>
  <c r="CZ31" i="4" s="1"/>
  <c r="CY32" i="4"/>
  <c r="CS33" i="4" s="1"/>
  <c r="BP32" i="4"/>
  <c r="X32" i="4"/>
  <c r="K51" i="4" s="1"/>
  <c r="CZ30" i="4"/>
  <c r="DA30" i="4" s="1"/>
  <c r="DK34" i="5"/>
  <c r="DY34" i="5"/>
  <c r="EA29" i="5"/>
  <c r="J45" i="5" s="1"/>
  <c r="V45" i="5" s="1"/>
  <c r="EA30" i="5"/>
  <c r="J46" i="5" s="1"/>
  <c r="V46" i="5" s="1"/>
  <c r="CI34" i="5"/>
  <c r="CW34" i="5"/>
  <c r="CY31" i="5"/>
  <c r="H47" i="5" s="1"/>
  <c r="T47" i="5" s="1"/>
  <c r="CX31" i="5"/>
  <c r="CK31" i="5"/>
  <c r="G47" i="5" s="1"/>
  <c r="S47" i="5" s="1"/>
  <c r="O49" i="5"/>
  <c r="DD28" i="4"/>
  <c r="DH28" i="4" s="1"/>
  <c r="I47" i="4" s="1"/>
  <c r="DE27" i="4"/>
  <c r="H46" i="4" s="1"/>
  <c r="CN33" i="5"/>
  <c r="CV32" i="5" s="1"/>
  <c r="CV31" i="4"/>
  <c r="CV32" i="4" s="1"/>
  <c r="DG30" i="4"/>
  <c r="DB33" i="5"/>
  <c r="DJ32" i="5" s="1"/>
  <c r="DL32" i="5" s="1"/>
  <c r="DP33" i="5"/>
  <c r="DX32" i="5" s="1"/>
  <c r="DZ32" i="5" s="1"/>
  <c r="DV31" i="5"/>
  <c r="DW31" i="5" s="1"/>
  <c r="DT32" i="5"/>
  <c r="DV32" i="5" s="1"/>
  <c r="DW32" i="5" s="1"/>
  <c r="CQ33" i="5"/>
  <c r="CR33" i="5" s="1"/>
  <c r="DO34" i="5"/>
  <c r="DR34" i="5"/>
  <c r="DQ34" i="5"/>
  <c r="DC34" i="5"/>
  <c r="DA34" i="5"/>
  <c r="DS33" i="5"/>
  <c r="DT33" i="5" s="1"/>
  <c r="CM34" i="5"/>
  <c r="CP34" i="5"/>
  <c r="CO34" i="5"/>
  <c r="C50" i="5"/>
  <c r="DU34" i="5"/>
  <c r="CS34" i="5"/>
  <c r="Z35" i="5"/>
  <c r="DG34" i="5"/>
  <c r="CE34" i="5"/>
  <c r="BX34" i="5"/>
  <c r="CC34" i="5" s="1"/>
  <c r="AA34" i="5"/>
  <c r="L50" i="5" s="1"/>
  <c r="X50" i="5" s="1"/>
  <c r="CT32" i="5"/>
  <c r="CU32" i="5" s="1"/>
  <c r="DB30" i="4"/>
  <c r="DC30" i="4" s="1"/>
  <c r="CQ25" i="4"/>
  <c r="G44" i="4" s="1"/>
  <c r="CN25" i="4"/>
  <c r="F44" i="4" s="1"/>
  <c r="BL31" i="4"/>
  <c r="BM31" i="4" s="1"/>
  <c r="W33" i="4"/>
  <c r="C51" i="4"/>
  <c r="CU32" i="4"/>
  <c r="BO32" i="5" l="1"/>
  <c r="BU32" i="5"/>
  <c r="BK35" i="5"/>
  <c r="BS34" i="5" s="1"/>
  <c r="BO33" i="5"/>
  <c r="BQ33" i="5" s="1"/>
  <c r="BR33" i="5" s="1"/>
  <c r="BF30" i="4"/>
  <c r="BP35" i="5"/>
  <c r="CH31" i="5"/>
  <c r="CJ31" i="5" s="1"/>
  <c r="BK31" i="4"/>
  <c r="BQ31" i="4"/>
  <c r="AT34" i="5"/>
  <c r="BA34" i="5" s="1"/>
  <c r="BB33" i="5"/>
  <c r="BY34" i="5"/>
  <c r="CF34" i="5" s="1"/>
  <c r="CF33" i="5"/>
  <c r="F20" i="5"/>
  <c r="R20" i="5" s="1"/>
  <c r="BB30" i="4"/>
  <c r="BC30" i="4" s="1"/>
  <c r="BD30" i="4" s="1"/>
  <c r="BG29" i="4"/>
  <c r="E48" i="4" s="1"/>
  <c r="AE35" i="5"/>
  <c r="AU35" i="5"/>
  <c r="BC33" i="5"/>
  <c r="CW32" i="4"/>
  <c r="CX32" i="4" s="1"/>
  <c r="DF32" i="4" s="1"/>
  <c r="BN32" i="4"/>
  <c r="Z33" i="4"/>
  <c r="AA33" i="4"/>
  <c r="AT32" i="4" s="1"/>
  <c r="AB33" i="4"/>
  <c r="AE32" i="4"/>
  <c r="AG32" i="4" s="1"/>
  <c r="AU33" i="4"/>
  <c r="AF33" i="4"/>
  <c r="CE33" i="4"/>
  <c r="Y33" i="4"/>
  <c r="AD33" i="4" s="1"/>
  <c r="AD35" i="5"/>
  <c r="AK35" i="5" s="1"/>
  <c r="BL34" i="5"/>
  <c r="BU33" i="5"/>
  <c r="BB32" i="5"/>
  <c r="BF32" i="5" s="1"/>
  <c r="E48" i="5" s="1"/>
  <c r="Q48" i="5" s="1"/>
  <c r="BT35" i="5"/>
  <c r="BD35" i="5"/>
  <c r="AJ35" i="5"/>
  <c r="AZ35" i="5"/>
  <c r="AN35" i="5"/>
  <c r="AX35" i="5"/>
  <c r="AH35" i="5"/>
  <c r="AF34" i="5"/>
  <c r="AG34" i="5" s="1"/>
  <c r="AI34" i="5" s="1"/>
  <c r="AG33" i="5"/>
  <c r="AI33" i="5" s="1"/>
  <c r="AM32" i="5"/>
  <c r="AO32" i="5" s="1"/>
  <c r="AL32" i="5"/>
  <c r="AP32" i="5" s="1"/>
  <c r="D48" i="5" s="1"/>
  <c r="P48" i="5" s="1"/>
  <c r="AV34" i="5"/>
  <c r="AW34" i="5" s="1"/>
  <c r="AY34" i="5" s="1"/>
  <c r="BE32" i="5"/>
  <c r="CG32" i="5"/>
  <c r="CA33" i="5"/>
  <c r="CB33" i="5" s="1"/>
  <c r="CD33" i="5" s="1"/>
  <c r="DF33" i="5"/>
  <c r="DH33" i="5" s="1"/>
  <c r="DI33" i="5" s="1"/>
  <c r="DM33" i="5" s="1"/>
  <c r="BJ33" i="4"/>
  <c r="BQ33" i="4" s="1"/>
  <c r="CH32" i="5"/>
  <c r="AC38" i="5"/>
  <c r="AB39" i="5"/>
  <c r="AR40" i="5"/>
  <c r="AS39" i="5"/>
  <c r="BI39" i="5"/>
  <c r="DS34" i="5"/>
  <c r="DT34" i="5" s="1"/>
  <c r="J51" i="4"/>
  <c r="DA31" i="4"/>
  <c r="K49" i="5"/>
  <c r="W49" i="5" s="1"/>
  <c r="CV33" i="4"/>
  <c r="BP33" i="4"/>
  <c r="CY33" i="4"/>
  <c r="CS34" i="4" s="1"/>
  <c r="BI33" i="4"/>
  <c r="CW33" i="4" s="1"/>
  <c r="X33" i="4"/>
  <c r="K52" i="4" s="1"/>
  <c r="CT33" i="4"/>
  <c r="CZ32" i="4" s="1"/>
  <c r="DK35" i="5"/>
  <c r="DY35" i="5"/>
  <c r="EA31" i="5"/>
  <c r="J47" i="5" s="1"/>
  <c r="V47" i="5" s="1"/>
  <c r="EA32" i="5"/>
  <c r="J48" i="5" s="1"/>
  <c r="V48" i="5" s="1"/>
  <c r="DM32" i="5"/>
  <c r="I48" i="5" s="1"/>
  <c r="U48" i="5" s="1"/>
  <c r="CI35" i="5"/>
  <c r="CW35" i="5"/>
  <c r="CY32" i="5"/>
  <c r="H48" i="5" s="1"/>
  <c r="T48" i="5" s="1"/>
  <c r="CX32" i="5"/>
  <c r="O50" i="5"/>
  <c r="DE28" i="4"/>
  <c r="H47" i="4" s="1"/>
  <c r="DD29" i="4"/>
  <c r="DH29" i="4" s="1"/>
  <c r="I48" i="4" s="1"/>
  <c r="CN34" i="5"/>
  <c r="CV33" i="5" s="1"/>
  <c r="DB34" i="5"/>
  <c r="DJ33" i="5" s="1"/>
  <c r="DL33" i="5" s="1"/>
  <c r="DP34" i="5"/>
  <c r="DX33" i="5" s="1"/>
  <c r="DZ33" i="5" s="1"/>
  <c r="DE34" i="5"/>
  <c r="DF34" i="5" s="1"/>
  <c r="CQ34" i="5"/>
  <c r="CR34" i="5" s="1"/>
  <c r="DV33" i="5"/>
  <c r="DW33" i="5" s="1"/>
  <c r="DD35" i="5"/>
  <c r="DC35" i="5"/>
  <c r="DA35" i="5"/>
  <c r="CP35" i="5"/>
  <c r="CO35" i="5"/>
  <c r="CM35" i="5"/>
  <c r="CT33" i="5"/>
  <c r="CU33" i="5" s="1"/>
  <c r="DR35" i="5"/>
  <c r="DQ35" i="5"/>
  <c r="DO35" i="5"/>
  <c r="BZ35" i="5"/>
  <c r="C51" i="5"/>
  <c r="DG35" i="5"/>
  <c r="CE35" i="5"/>
  <c r="BX35" i="5"/>
  <c r="CC35" i="5" s="1"/>
  <c r="Z36" i="5"/>
  <c r="DU35" i="5"/>
  <c r="CS35" i="5"/>
  <c r="AA35" i="5"/>
  <c r="L51" i="5" s="1"/>
  <c r="X51" i="5" s="1"/>
  <c r="CX31" i="4"/>
  <c r="DF31" i="4" s="1"/>
  <c r="BL32" i="4"/>
  <c r="BM32" i="4" s="1"/>
  <c r="BO31" i="4"/>
  <c r="CO30" i="4"/>
  <c r="CI25" i="4"/>
  <c r="CJ25" i="4" s="1"/>
  <c r="CK26" i="4" s="1"/>
  <c r="CL26" i="4" s="1"/>
  <c r="CU33" i="4"/>
  <c r="W34" i="4"/>
  <c r="C52" i="4"/>
  <c r="BQ32" i="5" l="1"/>
  <c r="BR32" i="5" s="1"/>
  <c r="BV32" i="5" s="1"/>
  <c r="F48" i="5" s="1"/>
  <c r="R48" i="5" s="1"/>
  <c r="BV33" i="5"/>
  <c r="F49" i="5" s="1"/>
  <c r="R49" i="5" s="1"/>
  <c r="CJ32" i="5"/>
  <c r="BK36" i="5"/>
  <c r="BS35" i="5" s="1"/>
  <c r="BO34" i="5"/>
  <c r="BQ34" i="5" s="1"/>
  <c r="BR34" i="5" s="1"/>
  <c r="CK32" i="5"/>
  <c r="G48" i="5" s="1"/>
  <c r="S48" i="5" s="1"/>
  <c r="BP36" i="5"/>
  <c r="BK37" i="5" s="1"/>
  <c r="BS36" i="5" s="1"/>
  <c r="BJ36" i="5"/>
  <c r="BJ37" i="5" s="1"/>
  <c r="CD30" i="4"/>
  <c r="BK32" i="4"/>
  <c r="AT35" i="5"/>
  <c r="BA35" i="5" s="1"/>
  <c r="BY35" i="5"/>
  <c r="CF35" i="5" s="1"/>
  <c r="D49" i="4"/>
  <c r="D22" i="4"/>
  <c r="N22" i="4" s="1"/>
  <c r="BG30" i="4"/>
  <c r="E49" i="4" s="1"/>
  <c r="AM34" i="5"/>
  <c r="AD36" i="5"/>
  <c r="AK36" i="5" s="1"/>
  <c r="BL35" i="5"/>
  <c r="Z34" i="4"/>
  <c r="AA34" i="4"/>
  <c r="AT33" i="4" s="1"/>
  <c r="AB34" i="4"/>
  <c r="BN33" i="4"/>
  <c r="AU34" i="4"/>
  <c r="AF34" i="4"/>
  <c r="CE34" i="4"/>
  <c r="Y34" i="4"/>
  <c r="AD34" i="4" s="1"/>
  <c r="AE33" i="4"/>
  <c r="AG33" i="4" s="1"/>
  <c r="AE36" i="5"/>
  <c r="BU34" i="5"/>
  <c r="AL34" i="5"/>
  <c r="AV35" i="5"/>
  <c r="AW35" i="5" s="1"/>
  <c r="AY35" i="5" s="1"/>
  <c r="BE33" i="5"/>
  <c r="BF33" i="5"/>
  <c r="E49" i="5" s="1"/>
  <c r="Q49" i="5" s="1"/>
  <c r="BB34" i="5"/>
  <c r="BC34" i="5"/>
  <c r="AL33" i="5"/>
  <c r="AM33" i="5"/>
  <c r="AO33" i="5" s="1"/>
  <c r="BT36" i="5"/>
  <c r="BD36" i="5"/>
  <c r="AZ36" i="5"/>
  <c r="AN36" i="5"/>
  <c r="AJ36" i="5"/>
  <c r="AX36" i="5"/>
  <c r="AH36" i="5"/>
  <c r="AU36" i="5"/>
  <c r="AF35" i="5"/>
  <c r="CA34" i="5"/>
  <c r="CB34" i="5" s="1"/>
  <c r="CD34" i="5" s="1"/>
  <c r="BJ34" i="4"/>
  <c r="BQ34" i="4" s="1"/>
  <c r="CG33" i="5"/>
  <c r="CH33" i="5"/>
  <c r="AC39" i="5"/>
  <c r="AB40" i="5"/>
  <c r="AR41" i="5"/>
  <c r="AS40" i="5"/>
  <c r="BI40" i="5"/>
  <c r="DE35" i="5"/>
  <c r="DF35" i="5" s="1"/>
  <c r="J52" i="4"/>
  <c r="DA32" i="4"/>
  <c r="K50" i="5"/>
  <c r="W50" i="5" s="1"/>
  <c r="BP34" i="4"/>
  <c r="CY34" i="4"/>
  <c r="CS35" i="4" s="1"/>
  <c r="X34" i="4"/>
  <c r="K53" i="4" s="1"/>
  <c r="BI34" i="4"/>
  <c r="CW34" i="4" s="1"/>
  <c r="CV34" i="4"/>
  <c r="CT34" i="4"/>
  <c r="CZ33" i="4" s="1"/>
  <c r="DK36" i="5"/>
  <c r="DY36" i="5"/>
  <c r="EA33" i="5"/>
  <c r="J49" i="5" s="1"/>
  <c r="V49" i="5" s="1"/>
  <c r="I49" i="5"/>
  <c r="U49" i="5" s="1"/>
  <c r="CI36" i="5"/>
  <c r="CW36" i="5"/>
  <c r="CY33" i="5"/>
  <c r="H49" i="5" s="1"/>
  <c r="T49" i="5" s="1"/>
  <c r="CX33" i="5"/>
  <c r="O51" i="5"/>
  <c r="DD30" i="4"/>
  <c r="DE30" i="4" s="1"/>
  <c r="H49" i="4" s="1"/>
  <c r="DE29" i="4"/>
  <c r="H48" i="4" s="1"/>
  <c r="CN35" i="5"/>
  <c r="CV34" i="5" s="1"/>
  <c r="CP26" i="4"/>
  <c r="CM26" i="4"/>
  <c r="DB35" i="5"/>
  <c r="DJ34" i="5" s="1"/>
  <c r="DL34" i="5" s="1"/>
  <c r="DP35" i="5"/>
  <c r="DX34" i="5" s="1"/>
  <c r="DZ34" i="5" s="1"/>
  <c r="CQ35" i="5"/>
  <c r="CR35" i="5" s="1"/>
  <c r="CT35" i="5" s="1"/>
  <c r="CU35" i="5" s="1"/>
  <c r="DU36" i="5"/>
  <c r="CS36" i="5"/>
  <c r="C52" i="5"/>
  <c r="Z37" i="5"/>
  <c r="DG36" i="5"/>
  <c r="CE36" i="5"/>
  <c r="BX36" i="5"/>
  <c r="CC36" i="5" s="1"/>
  <c r="AA36" i="5"/>
  <c r="L52" i="5" s="1"/>
  <c r="X52" i="5" s="1"/>
  <c r="DV34" i="5"/>
  <c r="DW34" i="5" s="1"/>
  <c r="EA34" i="5" s="1"/>
  <c r="CT34" i="5"/>
  <c r="CU34" i="5" s="1"/>
  <c r="DS35" i="5"/>
  <c r="DT35" i="5" s="1"/>
  <c r="DC36" i="5"/>
  <c r="DA36" i="5"/>
  <c r="DD36" i="5"/>
  <c r="CP36" i="5"/>
  <c r="CM36" i="5"/>
  <c r="CO36" i="5"/>
  <c r="DO36" i="5"/>
  <c r="DR36" i="5"/>
  <c r="DQ36" i="5"/>
  <c r="BZ36" i="5"/>
  <c r="DH34" i="5"/>
  <c r="DI34" i="5" s="1"/>
  <c r="DG31" i="4"/>
  <c r="DB31" i="4"/>
  <c r="DC31" i="4" s="1"/>
  <c r="DG32" i="4"/>
  <c r="DB32" i="4"/>
  <c r="DC32" i="4" s="1"/>
  <c r="BL33" i="4"/>
  <c r="BM33" i="4" s="1"/>
  <c r="BO32" i="4"/>
  <c r="CF26" i="4"/>
  <c r="CH26" i="4" s="1"/>
  <c r="CX33" i="4"/>
  <c r="DF33" i="4" s="1"/>
  <c r="W35" i="4"/>
  <c r="C53" i="4"/>
  <c r="CU34" i="4"/>
  <c r="CJ33" i="5" l="1"/>
  <c r="CK33" i="5"/>
  <c r="G49" i="5" s="1"/>
  <c r="S49" i="5" s="1"/>
  <c r="BV34" i="5"/>
  <c r="F50" i="5" s="1"/>
  <c r="R50" i="5" s="1"/>
  <c r="BO35" i="5"/>
  <c r="BQ35" i="5" s="1"/>
  <c r="BR35" i="5" s="1"/>
  <c r="BP37" i="5"/>
  <c r="BK38" i="5" s="1"/>
  <c r="BS37" i="5" s="1"/>
  <c r="AP33" i="5"/>
  <c r="D49" i="5" s="1"/>
  <c r="P49" i="5" s="1"/>
  <c r="CD31" i="4"/>
  <c r="BK33" i="4"/>
  <c r="BB35" i="5"/>
  <c r="AT36" i="5"/>
  <c r="BA36" i="5" s="1"/>
  <c r="BY36" i="5"/>
  <c r="CF36" i="5" s="1"/>
  <c r="E22" i="4"/>
  <c r="O22" i="4" s="1"/>
  <c r="AO34" i="5"/>
  <c r="AE37" i="5"/>
  <c r="BL36" i="5"/>
  <c r="BU35" i="5"/>
  <c r="BN34" i="4"/>
  <c r="Z35" i="4"/>
  <c r="AA35" i="4"/>
  <c r="AT34" i="4" s="1"/>
  <c r="AB35" i="4"/>
  <c r="AF35" i="4"/>
  <c r="CE35" i="4"/>
  <c r="AU35" i="4"/>
  <c r="Y35" i="4"/>
  <c r="AD35" i="4" s="1"/>
  <c r="AE34" i="4"/>
  <c r="AG34" i="4" s="1"/>
  <c r="BJ35" i="4"/>
  <c r="BQ35" i="4" s="1"/>
  <c r="AV36" i="5"/>
  <c r="AW36" i="5" s="1"/>
  <c r="AY36" i="5" s="1"/>
  <c r="BC35" i="5"/>
  <c r="CA35" i="5"/>
  <c r="CB35" i="5" s="1"/>
  <c r="CD35" i="5" s="1"/>
  <c r="AU37" i="5"/>
  <c r="AP34" i="5"/>
  <c r="D50" i="5" s="1"/>
  <c r="P50" i="5" s="1"/>
  <c r="BE34" i="5"/>
  <c r="AF36" i="5"/>
  <c r="AG36" i="5" s="1"/>
  <c r="AI36" i="5" s="1"/>
  <c r="AG35" i="5"/>
  <c r="AI35" i="5" s="1"/>
  <c r="BF34" i="5"/>
  <c r="E50" i="5" s="1"/>
  <c r="Q50" i="5" s="1"/>
  <c r="AD37" i="5"/>
  <c r="AK37" i="5" s="1"/>
  <c r="BT37" i="5"/>
  <c r="AZ37" i="5"/>
  <c r="BD37" i="5"/>
  <c r="AJ37" i="5"/>
  <c r="AN37" i="5"/>
  <c r="AX37" i="5"/>
  <c r="AH37" i="5"/>
  <c r="CH34" i="5"/>
  <c r="CJ34" i="5" s="1"/>
  <c r="CG34" i="5"/>
  <c r="CK34" i="5" s="1"/>
  <c r="G50" i="5" s="1"/>
  <c r="S50" i="5" s="1"/>
  <c r="AC40" i="5"/>
  <c r="AB41" i="5"/>
  <c r="AR42" i="5"/>
  <c r="AS41" i="5"/>
  <c r="BI41" i="5"/>
  <c r="DA33" i="4"/>
  <c r="J53" i="4"/>
  <c r="K51" i="5"/>
  <c r="W51" i="5" s="1"/>
  <c r="CV35" i="4"/>
  <c r="BP35" i="4"/>
  <c r="CY35" i="4"/>
  <c r="CS36" i="4" s="1"/>
  <c r="BI35" i="4"/>
  <c r="CW35" i="4" s="1"/>
  <c r="X35" i="4"/>
  <c r="K54" i="4" s="1"/>
  <c r="CT35" i="4"/>
  <c r="CZ34" i="4" s="1"/>
  <c r="DK37" i="5"/>
  <c r="DY37" i="5"/>
  <c r="J50" i="5"/>
  <c r="V50" i="5" s="1"/>
  <c r="DM34" i="5"/>
  <c r="I50" i="5" s="1"/>
  <c r="U50" i="5" s="1"/>
  <c r="CI37" i="5"/>
  <c r="CW37" i="5"/>
  <c r="CY34" i="5"/>
  <c r="H50" i="5" s="1"/>
  <c r="T50" i="5" s="1"/>
  <c r="CX34" i="5"/>
  <c r="DH30" i="4"/>
  <c r="I49" i="4" s="1"/>
  <c r="O52" i="5"/>
  <c r="CN36" i="5"/>
  <c r="CV35" i="5" s="1"/>
  <c r="DD31" i="4"/>
  <c r="DG33" i="4"/>
  <c r="DB36" i="5"/>
  <c r="DJ35" i="5" s="1"/>
  <c r="DL35" i="5" s="1"/>
  <c r="DP36" i="5"/>
  <c r="DX35" i="5" s="1"/>
  <c r="DZ35" i="5" s="1"/>
  <c r="DE36" i="5"/>
  <c r="DF36" i="5" s="1"/>
  <c r="CQ36" i="5"/>
  <c r="CR36" i="5" s="1"/>
  <c r="DH35" i="5"/>
  <c r="DI35" i="5" s="1"/>
  <c r="DV35" i="5"/>
  <c r="DW35" i="5" s="1"/>
  <c r="EA35" i="5" s="1"/>
  <c r="DS36" i="5"/>
  <c r="DT36" i="5" s="1"/>
  <c r="BZ37" i="5"/>
  <c r="DA37" i="5"/>
  <c r="DC37" i="5"/>
  <c r="DD37" i="5"/>
  <c r="CP37" i="5"/>
  <c r="CO37" i="5"/>
  <c r="CM37" i="5"/>
  <c r="C53" i="5"/>
  <c r="Z38" i="5"/>
  <c r="DG37" i="5"/>
  <c r="CE37" i="5"/>
  <c r="BX37" i="5"/>
  <c r="CC37" i="5" s="1"/>
  <c r="DU37" i="5"/>
  <c r="CS37" i="5"/>
  <c r="AA37" i="5"/>
  <c r="L53" i="5" s="1"/>
  <c r="X53" i="5" s="1"/>
  <c r="DR37" i="5"/>
  <c r="DQ37" i="5"/>
  <c r="DO37" i="5"/>
  <c r="DB33" i="4"/>
  <c r="DC33" i="4" s="1"/>
  <c r="CN26" i="4"/>
  <c r="F45" i="4" s="1"/>
  <c r="CQ26" i="4"/>
  <c r="G45" i="4" s="1"/>
  <c r="BL34" i="4"/>
  <c r="BM34" i="4" s="1"/>
  <c r="BO33" i="4"/>
  <c r="CX34" i="4"/>
  <c r="DF34" i="4" s="1"/>
  <c r="C54" i="4"/>
  <c r="W36" i="4"/>
  <c r="CU35" i="4"/>
  <c r="BV35" i="5" l="1"/>
  <c r="F51" i="5" s="1"/>
  <c r="R51" i="5" s="1"/>
  <c r="BO36" i="5"/>
  <c r="BQ36" i="5" s="1"/>
  <c r="BR36" i="5" s="1"/>
  <c r="BP38" i="5"/>
  <c r="BK39" i="5" s="1"/>
  <c r="BS38" i="5" s="1"/>
  <c r="BJ38" i="5"/>
  <c r="BJ39" i="5" s="1"/>
  <c r="AT37" i="5"/>
  <c r="BA37" i="5" s="1"/>
  <c r="CD32" i="4"/>
  <c r="BK34" i="4"/>
  <c r="BB36" i="5"/>
  <c r="BY37" i="5"/>
  <c r="CF37" i="5" s="1"/>
  <c r="AE38" i="5"/>
  <c r="AM36" i="5"/>
  <c r="BL37" i="5"/>
  <c r="BU36" i="5"/>
  <c r="AL36" i="5"/>
  <c r="BE35" i="5"/>
  <c r="AV37" i="5"/>
  <c r="AW37" i="5" s="1"/>
  <c r="AY37" i="5" s="1"/>
  <c r="BC36" i="5"/>
  <c r="AE35" i="4"/>
  <c r="AG35" i="4" s="1"/>
  <c r="BN35" i="4"/>
  <c r="Z36" i="4"/>
  <c r="AA36" i="4"/>
  <c r="AT35" i="4" s="1"/>
  <c r="AB36" i="4"/>
  <c r="AF36" i="4"/>
  <c r="AU36" i="4"/>
  <c r="CE36" i="4"/>
  <c r="Y36" i="4"/>
  <c r="AD36" i="4" s="1"/>
  <c r="BJ36" i="4"/>
  <c r="BQ36" i="4" s="1"/>
  <c r="BF35" i="5"/>
  <c r="E51" i="5" s="1"/>
  <c r="Q51" i="5" s="1"/>
  <c r="CA36" i="5"/>
  <c r="CB36" i="5" s="1"/>
  <c r="CD36" i="5" s="1"/>
  <c r="AD38" i="5"/>
  <c r="AK38" i="5" s="1"/>
  <c r="AU38" i="5"/>
  <c r="AM35" i="5"/>
  <c r="AO35" i="5" s="1"/>
  <c r="AL35" i="5"/>
  <c r="AP35" i="5" s="1"/>
  <c r="D51" i="5" s="1"/>
  <c r="P51" i="5" s="1"/>
  <c r="AF37" i="5"/>
  <c r="BT38" i="5"/>
  <c r="BD38" i="5"/>
  <c r="AJ38" i="5"/>
  <c r="AN38" i="5"/>
  <c r="AZ38" i="5"/>
  <c r="AX38" i="5"/>
  <c r="AH38" i="5"/>
  <c r="CH35" i="5"/>
  <c r="CJ35" i="5" s="1"/>
  <c r="CG35" i="5"/>
  <c r="CK35" i="5" s="1"/>
  <c r="G51" i="5" s="1"/>
  <c r="S51" i="5" s="1"/>
  <c r="AC41" i="5"/>
  <c r="AB42" i="5"/>
  <c r="AR43" i="5"/>
  <c r="AS42" i="5"/>
  <c r="BI42" i="5"/>
  <c r="DS37" i="5"/>
  <c r="DT37" i="5" s="1"/>
  <c r="DA34" i="4"/>
  <c r="J54" i="4"/>
  <c r="K52" i="5"/>
  <c r="W52" i="5" s="1"/>
  <c r="BP36" i="4"/>
  <c r="CY36" i="4"/>
  <c r="CS37" i="4" s="1"/>
  <c r="BI36" i="4"/>
  <c r="CW36" i="4" s="1"/>
  <c r="X36" i="4"/>
  <c r="K55" i="4" s="1"/>
  <c r="CT36" i="4"/>
  <c r="CZ35" i="4" s="1"/>
  <c r="CV36" i="4"/>
  <c r="DK38" i="5"/>
  <c r="DY38" i="5"/>
  <c r="J51" i="5"/>
  <c r="V51" i="5" s="1"/>
  <c r="DM35" i="5"/>
  <c r="I51" i="5" s="1"/>
  <c r="U51" i="5" s="1"/>
  <c r="CY35" i="5"/>
  <c r="H51" i="5" s="1"/>
  <c r="T51" i="5" s="1"/>
  <c r="CX35" i="5"/>
  <c r="CI38" i="5"/>
  <c r="CW38" i="5"/>
  <c r="CN37" i="5"/>
  <c r="CV36" i="5" s="1"/>
  <c r="O53" i="5"/>
  <c r="DE31" i="4"/>
  <c r="H50" i="4" s="1"/>
  <c r="DD32" i="4"/>
  <c r="DH32" i="4" s="1"/>
  <c r="I51" i="4" s="1"/>
  <c r="DH31" i="4"/>
  <c r="I50" i="4" s="1"/>
  <c r="DB37" i="5"/>
  <c r="DJ36" i="5" s="1"/>
  <c r="DL36" i="5" s="1"/>
  <c r="DP37" i="5"/>
  <c r="DX36" i="5" s="1"/>
  <c r="DZ36" i="5" s="1"/>
  <c r="CT36" i="5"/>
  <c r="CU36" i="5" s="1"/>
  <c r="DV36" i="5"/>
  <c r="DW36" i="5" s="1"/>
  <c r="DD38" i="5"/>
  <c r="DC38" i="5"/>
  <c r="DA38" i="5"/>
  <c r="C54" i="5"/>
  <c r="Z39" i="5"/>
  <c r="DG38" i="5"/>
  <c r="CE38" i="5"/>
  <c r="BX38" i="5"/>
  <c r="CC38" i="5" s="1"/>
  <c r="DU38" i="5"/>
  <c r="CS38" i="5"/>
  <c r="AA38" i="5"/>
  <c r="L54" i="5" s="1"/>
  <c r="X54" i="5" s="1"/>
  <c r="BZ38" i="5"/>
  <c r="DE37" i="5"/>
  <c r="DF37" i="5" s="1"/>
  <c r="CP38" i="5"/>
  <c r="CO38" i="5"/>
  <c r="CM38" i="5"/>
  <c r="CQ37" i="5"/>
  <c r="CR37" i="5" s="1"/>
  <c r="DR38" i="5"/>
  <c r="DQ38" i="5"/>
  <c r="DO38" i="5"/>
  <c r="DH36" i="5"/>
  <c r="DI36" i="5" s="1"/>
  <c r="DG34" i="4"/>
  <c r="DB34" i="4"/>
  <c r="DC34" i="4" s="1"/>
  <c r="BO34" i="4"/>
  <c r="BL35" i="4"/>
  <c r="BM35" i="4" s="1"/>
  <c r="CI26" i="4"/>
  <c r="CJ26" i="4" s="1"/>
  <c r="CK27" i="4" s="1"/>
  <c r="CL27" i="4" s="1"/>
  <c r="CU36" i="4"/>
  <c r="CX35" i="4"/>
  <c r="DF35" i="4" s="1"/>
  <c r="W37" i="4"/>
  <c r="C55" i="4"/>
  <c r="BV36" i="5" l="1"/>
  <c r="F52" i="5" s="1"/>
  <c r="R52" i="5" s="1"/>
  <c r="BO37" i="5"/>
  <c r="BQ37" i="5" s="1"/>
  <c r="BR37" i="5" s="1"/>
  <c r="BP39" i="5"/>
  <c r="BK40" i="5" s="1"/>
  <c r="BS39" i="5" s="1"/>
  <c r="AT38" i="5"/>
  <c r="BA38" i="5" s="1"/>
  <c r="BB37" i="5"/>
  <c r="BF36" i="5"/>
  <c r="E52" i="5" s="1"/>
  <c r="Q52" i="5" s="1"/>
  <c r="CD33" i="4"/>
  <c r="BK35" i="4"/>
  <c r="BY38" i="5"/>
  <c r="CF38" i="5" s="1"/>
  <c r="AO36" i="5"/>
  <c r="AE39" i="5"/>
  <c r="BL38" i="5"/>
  <c r="BU37" i="5"/>
  <c r="AV38" i="5"/>
  <c r="AW38" i="5" s="1"/>
  <c r="AY38" i="5" s="1"/>
  <c r="BE36" i="5"/>
  <c r="CA37" i="5"/>
  <c r="CB37" i="5" s="1"/>
  <c r="CD37" i="5" s="1"/>
  <c r="AF37" i="4"/>
  <c r="CE37" i="4"/>
  <c r="AU37" i="4"/>
  <c r="Y37" i="4"/>
  <c r="AD37" i="4" s="1"/>
  <c r="AE36" i="4"/>
  <c r="AG36" i="4" s="1"/>
  <c r="Z37" i="4"/>
  <c r="AB37" i="4"/>
  <c r="AA37" i="4"/>
  <c r="AT36" i="4" s="1"/>
  <c r="BN36" i="4"/>
  <c r="BJ37" i="4"/>
  <c r="BQ37" i="4" s="1"/>
  <c r="BC37" i="5"/>
  <c r="AP36" i="5"/>
  <c r="D52" i="5" s="1"/>
  <c r="P52" i="5" s="1"/>
  <c r="AF38" i="5"/>
  <c r="AG37" i="5"/>
  <c r="AI37" i="5" s="1"/>
  <c r="AU39" i="5"/>
  <c r="AD39" i="5"/>
  <c r="AK39" i="5" s="1"/>
  <c r="AZ39" i="5"/>
  <c r="BT39" i="5"/>
  <c r="BD39" i="5"/>
  <c r="AN39" i="5"/>
  <c r="AJ39" i="5"/>
  <c r="AX39" i="5"/>
  <c r="AH39" i="5"/>
  <c r="CH36" i="5"/>
  <c r="CJ36" i="5" s="1"/>
  <c r="CG36" i="5"/>
  <c r="CK36" i="5" s="1"/>
  <c r="G52" i="5" s="1"/>
  <c r="S52" i="5" s="1"/>
  <c r="AC42" i="5"/>
  <c r="AB43" i="5"/>
  <c r="AR44" i="5"/>
  <c r="AS43" i="5"/>
  <c r="BI43" i="5"/>
  <c r="DE38" i="5"/>
  <c r="DF38" i="5" s="1"/>
  <c r="DA35" i="4"/>
  <c r="J55" i="4"/>
  <c r="K53" i="5"/>
  <c r="W53" i="5" s="1"/>
  <c r="CT37" i="4"/>
  <c r="CZ36" i="4" s="1"/>
  <c r="BP37" i="4"/>
  <c r="CY37" i="4"/>
  <c r="CS38" i="4" s="1"/>
  <c r="BI37" i="4"/>
  <c r="CW37" i="4" s="1"/>
  <c r="X37" i="4"/>
  <c r="K56" i="4" s="1"/>
  <c r="CV37" i="4"/>
  <c r="DK39" i="5"/>
  <c r="DY39" i="5"/>
  <c r="EA36" i="5"/>
  <c r="J52" i="5" s="1"/>
  <c r="V52" i="5" s="1"/>
  <c r="DM36" i="5"/>
  <c r="I52" i="5" s="1"/>
  <c r="U52" i="5" s="1"/>
  <c r="CI39" i="5"/>
  <c r="CW39" i="5"/>
  <c r="CY36" i="5"/>
  <c r="H52" i="5" s="1"/>
  <c r="T52" i="5" s="1"/>
  <c r="CX36" i="5"/>
  <c r="CN38" i="5"/>
  <c r="CV37" i="5" s="1"/>
  <c r="O54" i="5"/>
  <c r="DE32" i="4"/>
  <c r="H51" i="4" s="1"/>
  <c r="DD33" i="4"/>
  <c r="DE33" i="4" s="1"/>
  <c r="H52" i="4" s="1"/>
  <c r="CP27" i="4"/>
  <c r="CM27" i="4"/>
  <c r="CN27" i="4" s="1"/>
  <c r="F46" i="4" s="1"/>
  <c r="DG35" i="4"/>
  <c r="DP38" i="5"/>
  <c r="DX37" i="5" s="1"/>
  <c r="DZ37" i="5" s="1"/>
  <c r="DB38" i="5"/>
  <c r="DJ37" i="5" s="1"/>
  <c r="DL37" i="5" s="1"/>
  <c r="CQ38" i="5"/>
  <c r="CR38" i="5" s="1"/>
  <c r="DS38" i="5"/>
  <c r="DT38" i="5" s="1"/>
  <c r="DV37" i="5"/>
  <c r="DW37" i="5" s="1"/>
  <c r="DH37" i="5"/>
  <c r="DI37" i="5" s="1"/>
  <c r="CO39" i="5"/>
  <c r="CM39" i="5"/>
  <c r="CP39" i="5"/>
  <c r="BZ39" i="5"/>
  <c r="C55" i="5"/>
  <c r="DG39" i="5"/>
  <c r="CE39" i="5"/>
  <c r="BX39" i="5"/>
  <c r="CC39" i="5" s="1"/>
  <c r="CS39" i="5"/>
  <c r="Z40" i="5"/>
  <c r="DU39" i="5"/>
  <c r="AA39" i="5"/>
  <c r="L55" i="5" s="1"/>
  <c r="X55" i="5" s="1"/>
  <c r="CT37" i="5"/>
  <c r="CU37" i="5" s="1"/>
  <c r="DQ39" i="5"/>
  <c r="DO39" i="5"/>
  <c r="DR39" i="5"/>
  <c r="DA39" i="5"/>
  <c r="DD39" i="5"/>
  <c r="DC39" i="5"/>
  <c r="BO35" i="4"/>
  <c r="DB35" i="4"/>
  <c r="DC35" i="4" s="1"/>
  <c r="BL36" i="4"/>
  <c r="BM36" i="4" s="1"/>
  <c r="CF27" i="4"/>
  <c r="CH27" i="4" s="1"/>
  <c r="CX36" i="4"/>
  <c r="DF36" i="4" s="1"/>
  <c r="W38" i="4"/>
  <c r="C56" i="4"/>
  <c r="CU37" i="4"/>
  <c r="AT39" i="5" l="1"/>
  <c r="BA39" i="5" s="1"/>
  <c r="BV37" i="5"/>
  <c r="F53" i="5" s="1"/>
  <c r="R53" i="5" s="1"/>
  <c r="BO38" i="5"/>
  <c r="BQ38" i="5" s="1"/>
  <c r="BR38" i="5" s="1"/>
  <c r="BV38" i="5" s="1"/>
  <c r="BP40" i="5"/>
  <c r="BK41" i="5" s="1"/>
  <c r="BS40" i="5" s="1"/>
  <c r="BJ40" i="5"/>
  <c r="BJ41" i="5" s="1"/>
  <c r="BF37" i="5"/>
  <c r="E53" i="5" s="1"/>
  <c r="Q53" i="5" s="1"/>
  <c r="CD34" i="4"/>
  <c r="BK36" i="4"/>
  <c r="BY39" i="5"/>
  <c r="CF39" i="5" s="1"/>
  <c r="AE40" i="5"/>
  <c r="BU38" i="5"/>
  <c r="BL39" i="5"/>
  <c r="AV39" i="5"/>
  <c r="AW39" i="5" s="1"/>
  <c r="AY39" i="5" s="1"/>
  <c r="BE37" i="5"/>
  <c r="CA38" i="5"/>
  <c r="CB38" i="5" s="1"/>
  <c r="CD38" i="5" s="1"/>
  <c r="BN37" i="4"/>
  <c r="AF38" i="4"/>
  <c r="CE38" i="4"/>
  <c r="AU38" i="4"/>
  <c r="Y38" i="4"/>
  <c r="AD38" i="4" s="1"/>
  <c r="AE37" i="4"/>
  <c r="AG37" i="4" s="1"/>
  <c r="Z38" i="4"/>
  <c r="AA38" i="4"/>
  <c r="AT37" i="4" s="1"/>
  <c r="AB38" i="4"/>
  <c r="BJ38" i="4"/>
  <c r="BQ38" i="4" s="1"/>
  <c r="AT40" i="5"/>
  <c r="BA40" i="5" s="1"/>
  <c r="BC38" i="5"/>
  <c r="AM37" i="5"/>
  <c r="AO37" i="5" s="1"/>
  <c r="AL37" i="5"/>
  <c r="AP37" i="5" s="1"/>
  <c r="D53" i="5" s="1"/>
  <c r="P53" i="5" s="1"/>
  <c r="AD40" i="5"/>
  <c r="AK40" i="5" s="1"/>
  <c r="AG38" i="5"/>
  <c r="AI38" i="5" s="1"/>
  <c r="AF39" i="5"/>
  <c r="BT40" i="5"/>
  <c r="AJ40" i="5"/>
  <c r="AN40" i="5"/>
  <c r="AZ40" i="5"/>
  <c r="BD40" i="5"/>
  <c r="AX40" i="5"/>
  <c r="AH40" i="5"/>
  <c r="AU40" i="5"/>
  <c r="BB38" i="5"/>
  <c r="CH37" i="5"/>
  <c r="CJ37" i="5" s="1"/>
  <c r="CG37" i="5"/>
  <c r="CK37" i="5" s="1"/>
  <c r="G53" i="5" s="1"/>
  <c r="S53" i="5" s="1"/>
  <c r="AC43" i="5"/>
  <c r="AB44" i="5"/>
  <c r="AR45" i="5"/>
  <c r="AS44" i="5"/>
  <c r="BI44" i="5"/>
  <c r="CQ39" i="5"/>
  <c r="CR39" i="5" s="1"/>
  <c r="J56" i="4"/>
  <c r="DA36" i="4"/>
  <c r="K54" i="5"/>
  <c r="W54" i="5" s="1"/>
  <c r="BP38" i="4"/>
  <c r="CY38" i="4"/>
  <c r="CS39" i="4" s="1"/>
  <c r="BI38" i="4"/>
  <c r="CW38" i="4" s="1"/>
  <c r="X38" i="4"/>
  <c r="K57" i="4" s="1"/>
  <c r="CT38" i="4"/>
  <c r="CZ37" i="4" s="1"/>
  <c r="CV38" i="4"/>
  <c r="DK40" i="5"/>
  <c r="DY40" i="5"/>
  <c r="EA37" i="5"/>
  <c r="J53" i="5" s="1"/>
  <c r="V53" i="5" s="1"/>
  <c r="DM37" i="5"/>
  <c r="I53" i="5" s="1"/>
  <c r="U53" i="5" s="1"/>
  <c r="CY37" i="5"/>
  <c r="H53" i="5" s="1"/>
  <c r="T53" i="5" s="1"/>
  <c r="CX37" i="5"/>
  <c r="CI40" i="5"/>
  <c r="CW40" i="5"/>
  <c r="CN39" i="5"/>
  <c r="CV38" i="5" s="1"/>
  <c r="O55" i="5"/>
  <c r="DH33" i="4"/>
  <c r="I52" i="4" s="1"/>
  <c r="DD34" i="4"/>
  <c r="DE34" i="4" s="1"/>
  <c r="H53" i="4" s="1"/>
  <c r="DB36" i="4"/>
  <c r="DC36" i="4" s="1"/>
  <c r="DB39" i="5"/>
  <c r="DJ38" i="5" s="1"/>
  <c r="DL38" i="5" s="1"/>
  <c r="DP39" i="5"/>
  <c r="DX38" i="5" s="1"/>
  <c r="DZ38" i="5" s="1"/>
  <c r="DV38" i="5"/>
  <c r="DW38" i="5" s="1"/>
  <c r="CT38" i="5"/>
  <c r="CU38" i="5" s="1"/>
  <c r="C56" i="5"/>
  <c r="CE40" i="5"/>
  <c r="Z41" i="5"/>
  <c r="DU40" i="5"/>
  <c r="DG40" i="5"/>
  <c r="BX40" i="5"/>
  <c r="CC40" i="5" s="1"/>
  <c r="CS40" i="5"/>
  <c r="AA40" i="5"/>
  <c r="L56" i="5" s="1"/>
  <c r="X56" i="5" s="1"/>
  <c r="DS39" i="5"/>
  <c r="DT39" i="5" s="1"/>
  <c r="DH38" i="5"/>
  <c r="DI38" i="5" s="1"/>
  <c r="DM38" i="5" s="1"/>
  <c r="BZ40" i="5"/>
  <c r="CM40" i="5"/>
  <c r="CO40" i="5"/>
  <c r="CP40" i="5"/>
  <c r="DE39" i="5"/>
  <c r="DF39" i="5" s="1"/>
  <c r="DA40" i="5"/>
  <c r="DD40" i="5"/>
  <c r="DC40" i="5"/>
  <c r="DO40" i="5"/>
  <c r="DQ40" i="5"/>
  <c r="DR40" i="5"/>
  <c r="BO36" i="4"/>
  <c r="BL37" i="4"/>
  <c r="BM37" i="4" s="1"/>
  <c r="DG36" i="4"/>
  <c r="CQ27" i="4"/>
  <c r="G46" i="4" s="1"/>
  <c r="CX37" i="4"/>
  <c r="DF37" i="4" s="1"/>
  <c r="W39" i="4"/>
  <c r="C57" i="4"/>
  <c r="CU38" i="4"/>
  <c r="F54" i="5" l="1"/>
  <c r="R54" i="5" s="1"/>
  <c r="BO39" i="5"/>
  <c r="BQ39" i="5" s="1"/>
  <c r="BR39" i="5" s="1"/>
  <c r="BP41" i="5"/>
  <c r="BK42" i="5" s="1"/>
  <c r="BS41" i="5" s="1"/>
  <c r="BJ42" i="5"/>
  <c r="BY40" i="5"/>
  <c r="CF40" i="5" s="1"/>
  <c r="CD35" i="4"/>
  <c r="BK37" i="4"/>
  <c r="BK38" i="4" s="1"/>
  <c r="CD37" i="4" s="1"/>
  <c r="AE41" i="5"/>
  <c r="BU39" i="5"/>
  <c r="AV40" i="5"/>
  <c r="AW40" i="5" s="1"/>
  <c r="AY40" i="5" s="1"/>
  <c r="BB40" i="5" s="1"/>
  <c r="BC39" i="5"/>
  <c r="BL40" i="5"/>
  <c r="BF38" i="5"/>
  <c r="E54" i="5" s="1"/>
  <c r="Q54" i="5" s="1"/>
  <c r="BE38" i="5"/>
  <c r="CA39" i="5"/>
  <c r="CB39" i="5" s="1"/>
  <c r="CD39" i="5" s="1"/>
  <c r="AT41" i="5"/>
  <c r="BA41" i="5" s="1"/>
  <c r="BB39" i="5"/>
  <c r="J57" i="4"/>
  <c r="Z39" i="4"/>
  <c r="AB39" i="4"/>
  <c r="AA39" i="4"/>
  <c r="AT38" i="4" s="1"/>
  <c r="AE38" i="4"/>
  <c r="AG38" i="4" s="1"/>
  <c r="AU39" i="4"/>
  <c r="CE39" i="4"/>
  <c r="AF39" i="4"/>
  <c r="Y39" i="4"/>
  <c r="AD39" i="4" s="1"/>
  <c r="BN38" i="4"/>
  <c r="BJ39" i="4"/>
  <c r="BQ39" i="4" s="1"/>
  <c r="AZ41" i="5"/>
  <c r="BD41" i="5"/>
  <c r="BT41" i="5"/>
  <c r="AJ41" i="5"/>
  <c r="AN41" i="5"/>
  <c r="AX41" i="5"/>
  <c r="AH41" i="5"/>
  <c r="AM38" i="5"/>
  <c r="AO38" i="5" s="1"/>
  <c r="AL38" i="5"/>
  <c r="AP38" i="5" s="1"/>
  <c r="D54" i="5" s="1"/>
  <c r="P54" i="5" s="1"/>
  <c r="AU41" i="5"/>
  <c r="AD41" i="5"/>
  <c r="AK41" i="5" s="1"/>
  <c r="AG39" i="5"/>
  <c r="AI39" i="5" s="1"/>
  <c r="AF40" i="5"/>
  <c r="AG40" i="5" s="1"/>
  <c r="AI40" i="5" s="1"/>
  <c r="CH38" i="5"/>
  <c r="CJ38" i="5" s="1"/>
  <c r="CG38" i="5"/>
  <c r="CK38" i="5" s="1"/>
  <c r="G54" i="5" s="1"/>
  <c r="S54" i="5" s="1"/>
  <c r="AC44" i="5"/>
  <c r="AB45" i="5"/>
  <c r="AR46" i="5"/>
  <c r="AS45" i="5"/>
  <c r="BI45" i="5"/>
  <c r="DE40" i="5"/>
  <c r="DF40" i="5" s="1"/>
  <c r="DA37" i="4"/>
  <c r="K55" i="5"/>
  <c r="W55" i="5" s="1"/>
  <c r="CY39" i="4"/>
  <c r="CS40" i="4" s="1"/>
  <c r="BP39" i="4"/>
  <c r="X39" i="4"/>
  <c r="K58" i="4" s="1"/>
  <c r="BI39" i="4"/>
  <c r="CW39" i="4" s="1"/>
  <c r="CV39" i="4"/>
  <c r="CT39" i="4"/>
  <c r="CZ38" i="4" s="1"/>
  <c r="DK41" i="5"/>
  <c r="DY41" i="5"/>
  <c r="EA38" i="5"/>
  <c r="J54" i="5" s="1"/>
  <c r="V54" i="5" s="1"/>
  <c r="I54" i="5"/>
  <c r="U54" i="5" s="1"/>
  <c r="CI41" i="5"/>
  <c r="CW41" i="5"/>
  <c r="CY38" i="5"/>
  <c r="H54" i="5" s="1"/>
  <c r="T54" i="5" s="1"/>
  <c r="CX38" i="5"/>
  <c r="CN40" i="5"/>
  <c r="CV39" i="5" s="1"/>
  <c r="O56" i="5"/>
  <c r="DH34" i="4"/>
  <c r="I53" i="4" s="1"/>
  <c r="DD35" i="4"/>
  <c r="DE35" i="4" s="1"/>
  <c r="H54" i="4" s="1"/>
  <c r="DG37" i="4"/>
  <c r="DB40" i="5"/>
  <c r="DJ39" i="5" s="1"/>
  <c r="DL39" i="5" s="1"/>
  <c r="DP40" i="5"/>
  <c r="DX39" i="5" s="1"/>
  <c r="DZ39" i="5" s="1"/>
  <c r="DH39" i="5"/>
  <c r="DI39" i="5" s="1"/>
  <c r="C57" i="5"/>
  <c r="DU41" i="5"/>
  <c r="Z42" i="5"/>
  <c r="DG41" i="5"/>
  <c r="BX41" i="5"/>
  <c r="CC41" i="5" s="1"/>
  <c r="CS41" i="5"/>
  <c r="CE41" i="5"/>
  <c r="AA41" i="5"/>
  <c r="L57" i="5" s="1"/>
  <c r="X57" i="5" s="1"/>
  <c r="BZ41" i="5"/>
  <c r="CQ40" i="5"/>
  <c r="CR40" i="5" s="1"/>
  <c r="CP41" i="5"/>
  <c r="CM41" i="5"/>
  <c r="CO41" i="5"/>
  <c r="DS40" i="5"/>
  <c r="DT40" i="5" s="1"/>
  <c r="CT39" i="5"/>
  <c r="CU39" i="5" s="1"/>
  <c r="DD41" i="5"/>
  <c r="DC41" i="5"/>
  <c r="DA41" i="5"/>
  <c r="DV39" i="5"/>
  <c r="DW39" i="5" s="1"/>
  <c r="EA39" i="5" s="1"/>
  <c r="DR41" i="5"/>
  <c r="DO41" i="5"/>
  <c r="DQ41" i="5"/>
  <c r="BL38" i="4"/>
  <c r="BM38" i="4" s="1"/>
  <c r="BO37" i="4"/>
  <c r="DB37" i="4"/>
  <c r="DC37" i="4" s="1"/>
  <c r="CI27" i="4"/>
  <c r="CJ27" i="4" s="1"/>
  <c r="CK28" i="4" s="1"/>
  <c r="CL28" i="4" s="1"/>
  <c r="CX38" i="4"/>
  <c r="DF38" i="4" s="1"/>
  <c r="CU39" i="4"/>
  <c r="W40" i="4"/>
  <c r="C58" i="4"/>
  <c r="BV39" i="5" l="1"/>
  <c r="F55" i="5" s="1"/>
  <c r="R55" i="5" s="1"/>
  <c r="BO40" i="5"/>
  <c r="BQ40" i="5" s="1"/>
  <c r="BR40" i="5" s="1"/>
  <c r="BV40" i="5" s="1"/>
  <c r="BP42" i="5"/>
  <c r="BK43" i="5" s="1"/>
  <c r="BS42" i="5" s="1"/>
  <c r="BY41" i="5"/>
  <c r="CF41" i="5" s="1"/>
  <c r="CD36" i="4"/>
  <c r="BK39" i="4"/>
  <c r="CD38" i="4" s="1"/>
  <c r="AM40" i="5"/>
  <c r="AE42" i="5"/>
  <c r="BU40" i="5"/>
  <c r="AV41" i="5"/>
  <c r="AW41" i="5" s="1"/>
  <c r="AY41" i="5" s="1"/>
  <c r="BB41" i="5" s="1"/>
  <c r="BL41" i="5"/>
  <c r="BO41" i="5" s="1"/>
  <c r="BE39" i="5"/>
  <c r="BF40" i="5" s="1"/>
  <c r="E56" i="5" s="1"/>
  <c r="Q56" i="5" s="1"/>
  <c r="BF39" i="5"/>
  <c r="E55" i="5" s="1"/>
  <c r="Q55" i="5" s="1"/>
  <c r="J58" i="4"/>
  <c r="BC40" i="5"/>
  <c r="AT42" i="5"/>
  <c r="BA42" i="5" s="1"/>
  <c r="CA40" i="5"/>
  <c r="CB40" i="5" s="1"/>
  <c r="CD40" i="5" s="1"/>
  <c r="Z40" i="4"/>
  <c r="AA40" i="4"/>
  <c r="AT39" i="4" s="1"/>
  <c r="AB40" i="4"/>
  <c r="CE40" i="4"/>
  <c r="AU40" i="4"/>
  <c r="AF40" i="4"/>
  <c r="Y40" i="4"/>
  <c r="AD40" i="4" s="1"/>
  <c r="AE39" i="4"/>
  <c r="AG39" i="4" s="1"/>
  <c r="BN39" i="4"/>
  <c r="BJ40" i="4"/>
  <c r="BQ40" i="4" s="1"/>
  <c r="AL40" i="5"/>
  <c r="AJ42" i="5"/>
  <c r="AN42" i="5"/>
  <c r="AZ42" i="5"/>
  <c r="BD42" i="5"/>
  <c r="BT42" i="5"/>
  <c r="AX42" i="5"/>
  <c r="AH42" i="5"/>
  <c r="AF41" i="5"/>
  <c r="AG41" i="5" s="1"/>
  <c r="AI41" i="5" s="1"/>
  <c r="AD42" i="5"/>
  <c r="AK42" i="5" s="1"/>
  <c r="AU42" i="5"/>
  <c r="AM39" i="5"/>
  <c r="AO39" i="5" s="1"/>
  <c r="AL39" i="5"/>
  <c r="AP39" i="5" s="1"/>
  <c r="D55" i="5" s="1"/>
  <c r="P55" i="5" s="1"/>
  <c r="CH39" i="5"/>
  <c r="CJ39" i="5" s="1"/>
  <c r="CG39" i="5"/>
  <c r="CK39" i="5" s="1"/>
  <c r="G55" i="5" s="1"/>
  <c r="S55" i="5" s="1"/>
  <c r="AC45" i="5"/>
  <c r="AB46" i="5"/>
  <c r="AR47" i="5"/>
  <c r="AS46" i="5"/>
  <c r="BI46" i="5"/>
  <c r="DA38" i="4"/>
  <c r="K56" i="5"/>
  <c r="W56" i="5" s="1"/>
  <c r="CV40" i="4"/>
  <c r="BP40" i="4"/>
  <c r="CY40" i="4"/>
  <c r="CS41" i="4" s="1"/>
  <c r="BI40" i="4"/>
  <c r="CW40" i="4" s="1"/>
  <c r="X40" i="4"/>
  <c r="K59" i="4" s="1"/>
  <c r="CT40" i="4"/>
  <c r="CZ39" i="4" s="1"/>
  <c r="DK42" i="5"/>
  <c r="DY42" i="5"/>
  <c r="J55" i="5"/>
  <c r="V55" i="5" s="1"/>
  <c r="DM39" i="5"/>
  <c r="I55" i="5" s="1"/>
  <c r="U55" i="5" s="1"/>
  <c r="CY39" i="5"/>
  <c r="H55" i="5" s="1"/>
  <c r="T55" i="5" s="1"/>
  <c r="CX39" i="5"/>
  <c r="CI42" i="5"/>
  <c r="CW42" i="5"/>
  <c r="CN41" i="5"/>
  <c r="CV40" i="5" s="1"/>
  <c r="O57" i="5"/>
  <c r="DD36" i="4"/>
  <c r="DE36" i="4" s="1"/>
  <c r="H55" i="4" s="1"/>
  <c r="DH35" i="4"/>
  <c r="I54" i="4" s="1"/>
  <c r="CP28" i="4"/>
  <c r="CM28" i="4"/>
  <c r="DB38" i="4"/>
  <c r="DC38" i="4" s="1"/>
  <c r="DB41" i="5"/>
  <c r="DJ40" i="5" s="1"/>
  <c r="DL40" i="5" s="1"/>
  <c r="DP41" i="5"/>
  <c r="DX40" i="5" s="1"/>
  <c r="DZ40" i="5" s="1"/>
  <c r="DE41" i="5"/>
  <c r="DF41" i="5" s="1"/>
  <c r="CT40" i="5"/>
  <c r="CU40" i="5" s="1"/>
  <c r="BZ42" i="5"/>
  <c r="DV40" i="5"/>
  <c r="DW40" i="5" s="1"/>
  <c r="EA40" i="5" s="1"/>
  <c r="DH40" i="5"/>
  <c r="DI40" i="5" s="1"/>
  <c r="DM40" i="5" s="1"/>
  <c r="CO42" i="5"/>
  <c r="CP42" i="5"/>
  <c r="CM42" i="5"/>
  <c r="DS41" i="5"/>
  <c r="DT41" i="5" s="1"/>
  <c r="CQ41" i="5"/>
  <c r="CR41" i="5" s="1"/>
  <c r="DC42" i="5"/>
  <c r="DA42" i="5"/>
  <c r="DD42" i="5"/>
  <c r="DQ42" i="5"/>
  <c r="DR42" i="5"/>
  <c r="DO42" i="5"/>
  <c r="C58" i="5"/>
  <c r="DU42" i="5"/>
  <c r="CS42" i="5"/>
  <c r="Z43" i="5"/>
  <c r="BP43" i="5" s="1"/>
  <c r="BK44" i="5" s="1"/>
  <c r="BS43" i="5" s="1"/>
  <c r="DG42" i="5"/>
  <c r="CE42" i="5"/>
  <c r="BX42" i="5"/>
  <c r="CC42" i="5" s="1"/>
  <c r="AA42" i="5"/>
  <c r="L58" i="5" s="1"/>
  <c r="X58" i="5" s="1"/>
  <c r="BO38" i="4"/>
  <c r="BL39" i="4"/>
  <c r="BM39" i="4" s="1"/>
  <c r="DG38" i="4"/>
  <c r="CF28" i="4"/>
  <c r="CH28" i="4" s="1"/>
  <c r="CX39" i="4"/>
  <c r="DF39" i="4" s="1"/>
  <c r="CU40" i="4"/>
  <c r="W41" i="4"/>
  <c r="C59" i="4"/>
  <c r="F56" i="5" l="1"/>
  <c r="R56" i="5" s="1"/>
  <c r="BJ43" i="5"/>
  <c r="BJ44" i="5" s="1"/>
  <c r="BY42" i="5"/>
  <c r="CF42" i="5" s="1"/>
  <c r="BK40" i="4"/>
  <c r="CD39" i="4" s="1"/>
  <c r="BA43" i="5"/>
  <c r="AK43" i="5"/>
  <c r="AV42" i="5"/>
  <c r="AW42" i="5" s="1"/>
  <c r="AY42" i="5" s="1"/>
  <c r="BB42" i="5" s="1"/>
  <c r="AE43" i="5"/>
  <c r="AM41" i="5"/>
  <c r="BU41" i="5"/>
  <c r="BL42" i="5"/>
  <c r="BO42" i="5" s="1"/>
  <c r="BE40" i="5"/>
  <c r="BF41" i="5" s="1"/>
  <c r="E57" i="5" s="1"/>
  <c r="Q57" i="5" s="1"/>
  <c r="J59" i="4"/>
  <c r="AT43" i="5"/>
  <c r="CA41" i="5"/>
  <c r="CB41" i="5" s="1"/>
  <c r="CD41" i="5" s="1"/>
  <c r="AF42" i="5"/>
  <c r="AG42" i="5" s="1"/>
  <c r="AI42" i="5" s="1"/>
  <c r="BC41" i="5"/>
  <c r="AP40" i="5"/>
  <c r="D56" i="5" s="1"/>
  <c r="P56" i="5" s="1"/>
  <c r="AD43" i="5"/>
  <c r="AE40" i="4"/>
  <c r="AG40" i="4" s="1"/>
  <c r="BN40" i="4"/>
  <c r="AU41" i="4"/>
  <c r="AF41" i="4"/>
  <c r="CE41" i="4"/>
  <c r="Y41" i="4"/>
  <c r="AD41" i="4" s="1"/>
  <c r="Z41" i="4"/>
  <c r="AB41" i="4"/>
  <c r="AA41" i="4"/>
  <c r="AT40" i="4" s="1"/>
  <c r="BJ41" i="4"/>
  <c r="BQ41" i="4" s="1"/>
  <c r="AL41" i="5"/>
  <c r="AU43" i="5"/>
  <c r="AO40" i="5"/>
  <c r="BT43" i="5"/>
  <c r="AZ43" i="5"/>
  <c r="BD43" i="5"/>
  <c r="AN43" i="5"/>
  <c r="AJ43" i="5"/>
  <c r="AX43" i="5"/>
  <c r="AH43" i="5"/>
  <c r="CH40" i="5"/>
  <c r="CJ40" i="5" s="1"/>
  <c r="CG40" i="5"/>
  <c r="CK40" i="5" s="1"/>
  <c r="G56" i="5" s="1"/>
  <c r="S56" i="5" s="1"/>
  <c r="AC46" i="5"/>
  <c r="AB47" i="5"/>
  <c r="AR48" i="5"/>
  <c r="AS47" i="5"/>
  <c r="BI47" i="5"/>
  <c r="DS42" i="5"/>
  <c r="DT42" i="5" s="1"/>
  <c r="DA39" i="4"/>
  <c r="K57" i="5"/>
  <c r="W57" i="5" s="1"/>
  <c r="BP41" i="4"/>
  <c r="CY41" i="4"/>
  <c r="CS42" i="4" s="1"/>
  <c r="X41" i="4"/>
  <c r="K60" i="4" s="1"/>
  <c r="BI41" i="4"/>
  <c r="CW41" i="4" s="1"/>
  <c r="CT41" i="4"/>
  <c r="CV41" i="4"/>
  <c r="DK43" i="5"/>
  <c r="DY43" i="5"/>
  <c r="J56" i="5"/>
  <c r="V56" i="5" s="1"/>
  <c r="I56" i="5"/>
  <c r="U56" i="5" s="1"/>
  <c r="CX40" i="5"/>
  <c r="CY40" i="5"/>
  <c r="H56" i="5" s="1"/>
  <c r="T56" i="5" s="1"/>
  <c r="CI43" i="5"/>
  <c r="CW43" i="5"/>
  <c r="CN42" i="5"/>
  <c r="CV41" i="5" s="1"/>
  <c r="O58" i="5"/>
  <c r="DH36" i="4"/>
  <c r="I55" i="4" s="1"/>
  <c r="DD37" i="4"/>
  <c r="DH37" i="4" s="1"/>
  <c r="I56" i="4" s="1"/>
  <c r="DG39" i="4"/>
  <c r="DB42" i="5"/>
  <c r="DJ41" i="5" s="1"/>
  <c r="DL41" i="5" s="1"/>
  <c r="DP42" i="5"/>
  <c r="DX41" i="5" s="1"/>
  <c r="DZ41" i="5" s="1"/>
  <c r="DH41" i="5"/>
  <c r="DI41" i="5" s="1"/>
  <c r="CQ42" i="5"/>
  <c r="CR42" i="5" s="1"/>
  <c r="DV41" i="5"/>
  <c r="DW41" i="5" s="1"/>
  <c r="DR43" i="5"/>
  <c r="DQ43" i="5"/>
  <c r="DO43" i="5"/>
  <c r="BZ43" i="5"/>
  <c r="DE42" i="5"/>
  <c r="DF42" i="5" s="1"/>
  <c r="DD43" i="5"/>
  <c r="DC43" i="5"/>
  <c r="DA43" i="5"/>
  <c r="DU43" i="5"/>
  <c r="Z44" i="5"/>
  <c r="DG43" i="5"/>
  <c r="BX43" i="5"/>
  <c r="CC43" i="5" s="1"/>
  <c r="CS43" i="5"/>
  <c r="CE43" i="5"/>
  <c r="C59" i="5"/>
  <c r="B48" i="5" s="1"/>
  <c r="AA43" i="5"/>
  <c r="L59" i="5" s="1"/>
  <c r="X59" i="5" s="1"/>
  <c r="CT41" i="5"/>
  <c r="CU41" i="5" s="1"/>
  <c r="CM43" i="5"/>
  <c r="CP43" i="5"/>
  <c r="CO43" i="5"/>
  <c r="BL40" i="4"/>
  <c r="BM40" i="4" s="1"/>
  <c r="BO39" i="4"/>
  <c r="DB39" i="4"/>
  <c r="DC39" i="4" s="1"/>
  <c r="CN28" i="4"/>
  <c r="F47" i="4" s="1"/>
  <c r="CQ28" i="4"/>
  <c r="G47" i="4" s="1"/>
  <c r="CX40" i="4"/>
  <c r="DF40" i="4" s="1"/>
  <c r="W42" i="4"/>
  <c r="C60" i="4"/>
  <c r="CU41" i="4"/>
  <c r="BQ41" i="5" l="1"/>
  <c r="BR41" i="5" s="1"/>
  <c r="BP44" i="5"/>
  <c r="BK45" i="5" s="1"/>
  <c r="BS44" i="5" s="1"/>
  <c r="BY43" i="5"/>
  <c r="CF43" i="5" s="1"/>
  <c r="BJ45" i="5"/>
  <c r="BK41" i="4"/>
  <c r="CD40" i="4" s="1"/>
  <c r="AV43" i="5"/>
  <c r="AW43" i="5" s="1"/>
  <c r="AY43" i="5" s="1"/>
  <c r="BB43" i="5" s="1"/>
  <c r="AT44" i="5" s="1"/>
  <c r="J60" i="4"/>
  <c r="BL43" i="5"/>
  <c r="BO43" i="5" s="1"/>
  <c r="BM44" i="5" s="1"/>
  <c r="BM45" i="5" s="1"/>
  <c r="BM46" i="5" s="1"/>
  <c r="BM47" i="5" s="1"/>
  <c r="BM48" i="5" s="1"/>
  <c r="BM49" i="5" s="1"/>
  <c r="BM50" i="5" s="1"/>
  <c r="BM51" i="5" s="1"/>
  <c r="BM52" i="5" s="1"/>
  <c r="BM53" i="5" s="1"/>
  <c r="BM54" i="5" s="1"/>
  <c r="BM55" i="5" s="1"/>
  <c r="BU42" i="5"/>
  <c r="CA42" i="5"/>
  <c r="CB42" i="5" s="1"/>
  <c r="CD42" i="5" s="1"/>
  <c r="BE41" i="5"/>
  <c r="BF42" i="5" s="1"/>
  <c r="E58" i="5" s="1"/>
  <c r="Q58" i="5" s="1"/>
  <c r="AL42" i="5"/>
  <c r="AM42" i="5"/>
  <c r="AF43" i="5"/>
  <c r="AG43" i="5" s="1"/>
  <c r="AI43" i="5" s="1"/>
  <c r="AL43" i="5" s="1"/>
  <c r="AD44" i="5" s="1"/>
  <c r="AE44" i="5" s="1"/>
  <c r="AP41" i="5"/>
  <c r="D57" i="5" s="1"/>
  <c r="P57" i="5" s="1"/>
  <c r="AE41" i="4"/>
  <c r="AG41" i="4" s="1"/>
  <c r="Z42" i="4"/>
  <c r="AB42" i="4"/>
  <c r="AA42" i="4"/>
  <c r="AT41" i="4" s="1"/>
  <c r="AF42" i="4"/>
  <c r="Y42" i="4"/>
  <c r="AD42" i="4" s="1"/>
  <c r="BN41" i="4"/>
  <c r="BJ42" i="4"/>
  <c r="BQ42" i="4" s="1"/>
  <c r="AO41" i="5"/>
  <c r="AX44" i="5"/>
  <c r="BT44" i="5"/>
  <c r="AZ44" i="5"/>
  <c r="BD44" i="5"/>
  <c r="AH44" i="5"/>
  <c r="AN44" i="5"/>
  <c r="AJ44" i="5"/>
  <c r="BC42" i="5"/>
  <c r="CH41" i="5"/>
  <c r="CJ41" i="5" s="1"/>
  <c r="CG41" i="5"/>
  <c r="CK41" i="5" s="1"/>
  <c r="G57" i="5" s="1"/>
  <c r="S57" i="5" s="1"/>
  <c r="AC47" i="5"/>
  <c r="AB48" i="5"/>
  <c r="AR49" i="5"/>
  <c r="AS48" i="5"/>
  <c r="BI48" i="5"/>
  <c r="CQ43" i="5"/>
  <c r="CR43" i="5" s="1"/>
  <c r="K58" i="5"/>
  <c r="W58" i="5" s="1"/>
  <c r="CT42" i="4"/>
  <c r="CZ41" i="4" s="1"/>
  <c r="CZ40" i="4"/>
  <c r="DA40" i="4" s="1"/>
  <c r="BP42" i="4"/>
  <c r="CY42" i="4"/>
  <c r="CS43" i="4" s="1"/>
  <c r="BI42" i="4"/>
  <c r="CW42" i="4" s="1"/>
  <c r="X42" i="4"/>
  <c r="K61" i="4" s="1"/>
  <c r="CV42" i="4"/>
  <c r="DK44" i="5"/>
  <c r="DY44" i="5"/>
  <c r="EA41" i="5"/>
  <c r="J57" i="5" s="1"/>
  <c r="V57" i="5" s="1"/>
  <c r="DM41" i="5"/>
  <c r="I57" i="5" s="1"/>
  <c r="U57" i="5" s="1"/>
  <c r="CX41" i="5"/>
  <c r="CY41" i="5"/>
  <c r="H57" i="5" s="1"/>
  <c r="T57" i="5" s="1"/>
  <c r="CI44" i="5"/>
  <c r="CW44" i="5"/>
  <c r="CN43" i="5"/>
  <c r="CV42" i="5" s="1"/>
  <c r="O59" i="5"/>
  <c r="DD38" i="4"/>
  <c r="DE38" i="4" s="1"/>
  <c r="H57" i="4" s="1"/>
  <c r="DE37" i="4"/>
  <c r="H56" i="4" s="1"/>
  <c r="DG40" i="4"/>
  <c r="DB43" i="5"/>
  <c r="DJ42" i="5" s="1"/>
  <c r="DL42" i="5" s="1"/>
  <c r="DP43" i="5"/>
  <c r="DX42" i="5" s="1"/>
  <c r="DZ42" i="5" s="1"/>
  <c r="DE43" i="5"/>
  <c r="DF43" i="5" s="1"/>
  <c r="DD44" i="5" s="1"/>
  <c r="DS43" i="5"/>
  <c r="DT43" i="5" s="1"/>
  <c r="DH42" i="5"/>
  <c r="DI42" i="5" s="1"/>
  <c r="DM42" i="5" s="1"/>
  <c r="DA44" i="5"/>
  <c r="DC44" i="5"/>
  <c r="CT42" i="5"/>
  <c r="CU42" i="5" s="1"/>
  <c r="C60" i="5"/>
  <c r="DU44" i="5"/>
  <c r="DG44" i="5"/>
  <c r="BX44" i="5"/>
  <c r="CC44" i="5" s="1"/>
  <c r="CS44" i="5"/>
  <c r="Z45" i="5"/>
  <c r="CE44" i="5"/>
  <c r="AA44" i="5"/>
  <c r="L60" i="5" s="1"/>
  <c r="X60" i="5" s="1"/>
  <c r="CM44" i="5"/>
  <c r="CO44" i="5"/>
  <c r="DO44" i="5"/>
  <c r="DQ44" i="5"/>
  <c r="DV42" i="5"/>
  <c r="DW42" i="5" s="1"/>
  <c r="EA42" i="5" s="1"/>
  <c r="BO40" i="4"/>
  <c r="BL41" i="4"/>
  <c r="BM41" i="4" s="1"/>
  <c r="DB40" i="4"/>
  <c r="DC40" i="4" s="1"/>
  <c r="CI28" i="4"/>
  <c r="CJ28" i="4" s="1"/>
  <c r="CK29" i="4" s="1"/>
  <c r="CL29" i="4" s="1"/>
  <c r="CX41" i="4"/>
  <c r="DF41" i="4" s="1"/>
  <c r="CU42" i="4"/>
  <c r="W43" i="4"/>
  <c r="C61" i="4"/>
  <c r="BV41" i="5" l="1"/>
  <c r="F57" i="5" s="1"/>
  <c r="R57" i="5" s="1"/>
  <c r="BQ42" i="5"/>
  <c r="BR42" i="5" s="1"/>
  <c r="BU43" i="5"/>
  <c r="BQ43" i="5"/>
  <c r="BR43" i="5" s="1"/>
  <c r="BV43" i="5" s="1"/>
  <c r="BP45" i="5"/>
  <c r="BK46" i="5" s="1"/>
  <c r="BS45" i="5" s="1"/>
  <c r="BK42" i="4"/>
  <c r="CD41" i="4" s="1"/>
  <c r="J61" i="4"/>
  <c r="CA43" i="5"/>
  <c r="CB43" i="5" s="1"/>
  <c r="CD43" i="5" s="1"/>
  <c r="AU44" i="5"/>
  <c r="BC43" i="5" s="1"/>
  <c r="BL44" i="5"/>
  <c r="BO44" i="5" s="1"/>
  <c r="BE42" i="5"/>
  <c r="BF43" i="5" s="1"/>
  <c r="E59" i="5" s="1"/>
  <c r="Q59" i="5" s="1"/>
  <c r="AP42" i="5"/>
  <c r="D58" i="5" s="1"/>
  <c r="P58" i="5" s="1"/>
  <c r="AO42" i="5"/>
  <c r="AP43" i="5" s="1"/>
  <c r="D59" i="5" s="1"/>
  <c r="P59" i="5" s="1"/>
  <c r="AE42" i="4"/>
  <c r="Z43" i="4"/>
  <c r="AA43" i="4"/>
  <c r="AT42" i="4" s="1"/>
  <c r="AB43" i="4"/>
  <c r="AW41" i="4"/>
  <c r="BN42" i="4"/>
  <c r="AF43" i="4"/>
  <c r="AU43" i="4"/>
  <c r="CE43" i="4"/>
  <c r="Y43" i="4"/>
  <c r="AD45" i="5"/>
  <c r="AK45" i="5" s="1"/>
  <c r="AV44" i="5"/>
  <c r="AW44" i="5" s="1"/>
  <c r="AY44" i="5" s="1"/>
  <c r="BA44" i="5" s="1"/>
  <c r="AF44" i="5"/>
  <c r="AF45" i="5" s="1"/>
  <c r="BT45" i="5"/>
  <c r="AZ45" i="5"/>
  <c r="BD45" i="5"/>
  <c r="AJ45" i="5"/>
  <c r="AN45" i="5"/>
  <c r="AX45" i="5"/>
  <c r="AH45" i="5"/>
  <c r="AT45" i="5"/>
  <c r="BA45" i="5" s="1"/>
  <c r="AE45" i="5"/>
  <c r="AM43" i="5"/>
  <c r="CH42" i="5"/>
  <c r="CJ42" i="5" s="1"/>
  <c r="CG42" i="5"/>
  <c r="CK42" i="5" s="1"/>
  <c r="G58" i="5" s="1"/>
  <c r="S58" i="5" s="1"/>
  <c r="AC48" i="5"/>
  <c r="AB49" i="5"/>
  <c r="AR50" i="5"/>
  <c r="AS49" i="5"/>
  <c r="BI49" i="5"/>
  <c r="CQ44" i="5"/>
  <c r="O60" i="5"/>
  <c r="K59" i="5"/>
  <c r="W59" i="5" s="1"/>
  <c r="DA41" i="4"/>
  <c r="BP43" i="4"/>
  <c r="CY43" i="4"/>
  <c r="CS44" i="4" s="1"/>
  <c r="BI43" i="4"/>
  <c r="BN43" i="4" s="1"/>
  <c r="X43" i="4"/>
  <c r="K62" i="4" s="1"/>
  <c r="CT43" i="4"/>
  <c r="DK45" i="5"/>
  <c r="DY45" i="5"/>
  <c r="J58" i="5"/>
  <c r="V58" i="5" s="1"/>
  <c r="I58" i="5"/>
  <c r="U58" i="5" s="1"/>
  <c r="CY42" i="5"/>
  <c r="H58" i="5" s="1"/>
  <c r="T58" i="5" s="1"/>
  <c r="CX42" i="5"/>
  <c r="CI45" i="5"/>
  <c r="CW45" i="5"/>
  <c r="CN44" i="5"/>
  <c r="CV43" i="5" s="1"/>
  <c r="DH38" i="4"/>
  <c r="I57" i="4" s="1"/>
  <c r="DD39" i="4"/>
  <c r="DH39" i="4" s="1"/>
  <c r="I58" i="4" s="1"/>
  <c r="CP29" i="4"/>
  <c r="CM29" i="4"/>
  <c r="CN29" i="4" s="1"/>
  <c r="F48" i="4" s="1"/>
  <c r="DG41" i="4"/>
  <c r="DB44" i="5"/>
  <c r="DJ43" i="5" s="1"/>
  <c r="DL43" i="5" s="1"/>
  <c r="DP44" i="5"/>
  <c r="DX43" i="5" s="1"/>
  <c r="DZ43" i="5" s="1"/>
  <c r="DS44" i="5"/>
  <c r="DR44" i="5"/>
  <c r="DR45" i="5" s="1"/>
  <c r="DV43" i="5"/>
  <c r="DW43" i="5" s="1"/>
  <c r="CT43" i="5"/>
  <c r="CU43" i="5" s="1"/>
  <c r="DA45" i="5"/>
  <c r="DD45" i="5"/>
  <c r="DC45" i="5"/>
  <c r="C61" i="5"/>
  <c r="Z46" i="5"/>
  <c r="BX45" i="5"/>
  <c r="CC45" i="5" s="1"/>
  <c r="CE45" i="5"/>
  <c r="DU45" i="5"/>
  <c r="DG45" i="5"/>
  <c r="CS45" i="5"/>
  <c r="AA45" i="5"/>
  <c r="L61" i="5" s="1"/>
  <c r="X61" i="5" s="1"/>
  <c r="DH43" i="5"/>
  <c r="DI43" i="5" s="1"/>
  <c r="DQ45" i="5"/>
  <c r="DO45" i="5"/>
  <c r="CP44" i="5"/>
  <c r="CM45" i="5"/>
  <c r="CO45" i="5"/>
  <c r="DE44" i="5"/>
  <c r="DF44" i="5" s="1"/>
  <c r="BO41" i="4"/>
  <c r="BL42" i="4"/>
  <c r="BM42" i="4" s="1"/>
  <c r="DB41" i="4"/>
  <c r="DC41" i="4" s="1"/>
  <c r="CF29" i="4"/>
  <c r="CH29" i="4" s="1"/>
  <c r="CX42" i="4"/>
  <c r="DF42" i="4" s="1"/>
  <c r="CU43" i="4"/>
  <c r="W44" i="4"/>
  <c r="C62" i="4"/>
  <c r="B61" i="4" s="1"/>
  <c r="BV42" i="5" l="1"/>
  <c r="F58" i="5" s="1"/>
  <c r="R58" i="5" s="1"/>
  <c r="AG42" i="4"/>
  <c r="AC43" i="4"/>
  <c r="AC44" i="4" s="1"/>
  <c r="AC45" i="4" s="1"/>
  <c r="AC46" i="4" s="1"/>
  <c r="AC47" i="4" s="1"/>
  <c r="AC48" i="4" s="1"/>
  <c r="AC49" i="4" s="1"/>
  <c r="AC50" i="4" s="1"/>
  <c r="AC51" i="4" s="1"/>
  <c r="AC52" i="4" s="1"/>
  <c r="AC53" i="4" s="1"/>
  <c r="AC54" i="4" s="1"/>
  <c r="AU45" i="5"/>
  <c r="BC44" i="5" s="1"/>
  <c r="BP46" i="5"/>
  <c r="BK47" i="5" s="1"/>
  <c r="BS46" i="5" s="1"/>
  <c r="BJ46" i="5"/>
  <c r="BJ47" i="5" s="1"/>
  <c r="AQ43" i="4"/>
  <c r="AD43" i="4"/>
  <c r="AE43" i="4" s="1"/>
  <c r="AG43" i="4" s="1"/>
  <c r="BL45" i="5"/>
  <c r="BO45" i="5" s="1"/>
  <c r="BE43" i="5"/>
  <c r="AV45" i="5"/>
  <c r="AW45" i="5" s="1"/>
  <c r="AY45" i="5" s="1"/>
  <c r="AO43" i="5"/>
  <c r="AD46" i="5"/>
  <c r="AK46" i="5" s="1"/>
  <c r="AG44" i="5"/>
  <c r="AI44" i="5" s="1"/>
  <c r="AK44" i="5" s="1"/>
  <c r="Z44" i="4"/>
  <c r="AA44" i="4"/>
  <c r="AT43" i="4" s="1"/>
  <c r="AB44" i="4"/>
  <c r="AU44" i="4"/>
  <c r="AF44" i="4"/>
  <c r="CE44" i="4"/>
  <c r="Y44" i="4"/>
  <c r="F59" i="5"/>
  <c r="R59" i="5" s="1"/>
  <c r="F21" i="5"/>
  <c r="R21" i="5" s="1"/>
  <c r="BU44" i="5"/>
  <c r="AT46" i="5"/>
  <c r="BA46" i="5" s="1"/>
  <c r="AU46" i="5"/>
  <c r="BT46" i="5"/>
  <c r="AZ46" i="5"/>
  <c r="BD46" i="5"/>
  <c r="AJ46" i="5"/>
  <c r="AN46" i="5"/>
  <c r="AX46" i="5"/>
  <c r="AH46" i="5"/>
  <c r="BB44" i="5"/>
  <c r="AE46" i="5"/>
  <c r="AG45" i="5"/>
  <c r="AI45" i="5" s="1"/>
  <c r="AF46" i="5"/>
  <c r="CG43" i="5"/>
  <c r="BY44" i="5" s="1"/>
  <c r="CF44" i="5" s="1"/>
  <c r="AC49" i="5"/>
  <c r="AB50" i="5"/>
  <c r="AR51" i="5"/>
  <c r="AS50" i="5"/>
  <c r="BI50" i="5"/>
  <c r="CR44" i="5"/>
  <c r="CT44" i="5" s="1"/>
  <c r="CU44" i="5" s="1"/>
  <c r="DE45" i="5"/>
  <c r="DF45" i="5" s="1"/>
  <c r="K60" i="5"/>
  <c r="W60" i="5" s="1"/>
  <c r="J62" i="4"/>
  <c r="CT44" i="4"/>
  <c r="CZ43" i="4" s="1"/>
  <c r="CZ42" i="4"/>
  <c r="DA42" i="4" s="1"/>
  <c r="CW43" i="4"/>
  <c r="CA43" i="4"/>
  <c r="BP44" i="4"/>
  <c r="CY44" i="4"/>
  <c r="CS45" i="4" s="1"/>
  <c r="BI44" i="4"/>
  <c r="CA44" i="4" s="1"/>
  <c r="X44" i="4"/>
  <c r="K63" i="4" s="1"/>
  <c r="CN45" i="5"/>
  <c r="CV44" i="5" s="1"/>
  <c r="DK46" i="5"/>
  <c r="DY46" i="5"/>
  <c r="EA43" i="5"/>
  <c r="J59" i="5" s="1"/>
  <c r="V59" i="5" s="1"/>
  <c r="DM43" i="5"/>
  <c r="I59" i="5" s="1"/>
  <c r="U59" i="5" s="1"/>
  <c r="CY43" i="5"/>
  <c r="H59" i="5" s="1"/>
  <c r="T59" i="5" s="1"/>
  <c r="CX43" i="5"/>
  <c r="CI46" i="5"/>
  <c r="CW46" i="5"/>
  <c r="O61" i="5"/>
  <c r="DD40" i="4"/>
  <c r="DH40" i="4" s="1"/>
  <c r="I59" i="4" s="1"/>
  <c r="DE39" i="4"/>
  <c r="H58" i="4" s="1"/>
  <c r="CV43" i="4"/>
  <c r="CV44" i="4" s="1"/>
  <c r="DG42" i="4"/>
  <c r="DB45" i="5"/>
  <c r="DJ44" i="5" s="1"/>
  <c r="DL44" i="5" s="1"/>
  <c r="DP45" i="5"/>
  <c r="DX44" i="5" s="1"/>
  <c r="DZ44" i="5" s="1"/>
  <c r="DT44" i="5"/>
  <c r="DV44" i="5" s="1"/>
  <c r="DW44" i="5" s="1"/>
  <c r="EA44" i="5" s="1"/>
  <c r="DH44" i="5"/>
  <c r="DI44" i="5" s="1"/>
  <c r="CO46" i="5"/>
  <c r="CM46" i="5"/>
  <c r="DR46" i="5"/>
  <c r="DQ46" i="5"/>
  <c r="DO46" i="5"/>
  <c r="CQ45" i="5"/>
  <c r="DC46" i="5"/>
  <c r="DA46" i="5"/>
  <c r="DD46" i="5"/>
  <c r="DS45" i="5"/>
  <c r="DT45" i="5" s="1"/>
  <c r="CP45" i="5"/>
  <c r="C62" i="5"/>
  <c r="Z47" i="5"/>
  <c r="DG46" i="5"/>
  <c r="CE46" i="5"/>
  <c r="BX46" i="5"/>
  <c r="CC46" i="5" s="1"/>
  <c r="DU46" i="5"/>
  <c r="CS46" i="5"/>
  <c r="AA46" i="5"/>
  <c r="L62" i="5" s="1"/>
  <c r="X62" i="5" s="1"/>
  <c r="BO42" i="4"/>
  <c r="DB42" i="4"/>
  <c r="DC42" i="4" s="1"/>
  <c r="CQ29" i="4"/>
  <c r="G48" i="4" s="1"/>
  <c r="CI29" i="4"/>
  <c r="CJ29" i="4" s="1"/>
  <c r="CK30" i="4" s="1"/>
  <c r="CL30" i="4" s="1"/>
  <c r="W45" i="4"/>
  <c r="C63" i="4"/>
  <c r="CU44" i="4"/>
  <c r="BQ44" i="5" l="1"/>
  <c r="BR44" i="5" s="1"/>
  <c r="BP47" i="5"/>
  <c r="BK48" i="5" s="1"/>
  <c r="BS47" i="5" s="1"/>
  <c r="AQ44" i="4"/>
  <c r="AD44" i="4"/>
  <c r="AE44" i="4" s="1"/>
  <c r="AG44" i="4" s="1"/>
  <c r="AM44" i="5"/>
  <c r="AO44" i="5" s="1"/>
  <c r="AL44" i="5"/>
  <c r="AP44" i="5" s="1"/>
  <c r="D60" i="5" s="1"/>
  <c r="P60" i="5" s="1"/>
  <c r="BF44" i="5"/>
  <c r="E60" i="5" s="1"/>
  <c r="Q60" i="5" s="1"/>
  <c r="BL46" i="5"/>
  <c r="BO46" i="5" s="1"/>
  <c r="BE44" i="5"/>
  <c r="AD47" i="5"/>
  <c r="AK47" i="5" s="1"/>
  <c r="AV46" i="5"/>
  <c r="AW46" i="5" s="1"/>
  <c r="AY46" i="5" s="1"/>
  <c r="Z45" i="4"/>
  <c r="AA45" i="4"/>
  <c r="AT44" i="4" s="1"/>
  <c r="AB45" i="4"/>
  <c r="AF45" i="4"/>
  <c r="AU45" i="4"/>
  <c r="CE45" i="4"/>
  <c r="Y45" i="4"/>
  <c r="BN44" i="4"/>
  <c r="AW43" i="4"/>
  <c r="AE47" i="5"/>
  <c r="BU45" i="5"/>
  <c r="AZ47" i="5"/>
  <c r="BD47" i="5"/>
  <c r="BT47" i="5"/>
  <c r="AJ47" i="5"/>
  <c r="AN47" i="5"/>
  <c r="AX47" i="5"/>
  <c r="AH47" i="5"/>
  <c r="BB45" i="5"/>
  <c r="BC45" i="5"/>
  <c r="AT47" i="5"/>
  <c r="BA47" i="5" s="1"/>
  <c r="AU47" i="5"/>
  <c r="CK43" i="5"/>
  <c r="G59" i="5" s="1"/>
  <c r="S59" i="5" s="1"/>
  <c r="AF47" i="5"/>
  <c r="AG46" i="5"/>
  <c r="AI46" i="5" s="1"/>
  <c r="AM45" i="5"/>
  <c r="AL45" i="5"/>
  <c r="BZ44" i="5"/>
  <c r="BY45" i="5"/>
  <c r="CA44" i="5"/>
  <c r="BJ43" i="4"/>
  <c r="BQ43" i="4" s="1"/>
  <c r="AC50" i="5"/>
  <c r="AB51" i="5"/>
  <c r="AR52" i="5"/>
  <c r="AS51" i="5"/>
  <c r="BI51" i="5"/>
  <c r="DS46" i="5"/>
  <c r="DT46" i="5" s="1"/>
  <c r="K61" i="5"/>
  <c r="W61" i="5" s="1"/>
  <c r="J63" i="4"/>
  <c r="DA43" i="4"/>
  <c r="CV45" i="4"/>
  <c r="BP45" i="4"/>
  <c r="CY45" i="4"/>
  <c r="CS46" i="4" s="1"/>
  <c r="BI45" i="4"/>
  <c r="BN45" i="4" s="1"/>
  <c r="X45" i="4"/>
  <c r="K64" i="4" s="1"/>
  <c r="CT45" i="4"/>
  <c r="CZ44" i="4" s="1"/>
  <c r="CW44" i="4"/>
  <c r="CN46" i="5"/>
  <c r="CV45" i="5" s="1"/>
  <c r="DK47" i="5"/>
  <c r="DY47" i="5"/>
  <c r="J60" i="5"/>
  <c r="V60" i="5" s="1"/>
  <c r="DM44" i="5"/>
  <c r="I60" i="5" s="1"/>
  <c r="U60" i="5" s="1"/>
  <c r="CX44" i="5"/>
  <c r="CY44" i="5"/>
  <c r="H60" i="5" s="1"/>
  <c r="T60" i="5" s="1"/>
  <c r="CI47" i="5"/>
  <c r="CW47" i="5"/>
  <c r="O62" i="5"/>
  <c r="DD41" i="4"/>
  <c r="DH41" i="4" s="1"/>
  <c r="I60" i="4" s="1"/>
  <c r="DE40" i="4"/>
  <c r="H59" i="4" s="1"/>
  <c r="CP30" i="4"/>
  <c r="DB46" i="5"/>
  <c r="DJ45" i="5" s="1"/>
  <c r="DL45" i="5" s="1"/>
  <c r="DP46" i="5"/>
  <c r="DX45" i="5" s="1"/>
  <c r="DZ45" i="5" s="1"/>
  <c r="DE46" i="5"/>
  <c r="DF46" i="5" s="1"/>
  <c r="DH46" i="5" s="1"/>
  <c r="DI46" i="5" s="1"/>
  <c r="CQ46" i="5"/>
  <c r="DV45" i="5"/>
  <c r="DW45" i="5" s="1"/>
  <c r="DQ47" i="5"/>
  <c r="DO47" i="5"/>
  <c r="DR47" i="5"/>
  <c r="CR45" i="5"/>
  <c r="CP46" i="5"/>
  <c r="CO47" i="5"/>
  <c r="CM47" i="5"/>
  <c r="DD47" i="5"/>
  <c r="DC47" i="5"/>
  <c r="DA47" i="5"/>
  <c r="DG47" i="5"/>
  <c r="CE47" i="5"/>
  <c r="BX47" i="5"/>
  <c r="CC47" i="5" s="1"/>
  <c r="C63" i="5"/>
  <c r="Z48" i="5"/>
  <c r="DU47" i="5"/>
  <c r="CS47" i="5"/>
  <c r="AA47" i="5"/>
  <c r="L63" i="5" s="1"/>
  <c r="X63" i="5" s="1"/>
  <c r="DH45" i="5"/>
  <c r="DI45" i="5" s="1"/>
  <c r="DM45" i="5" s="1"/>
  <c r="CF30" i="4"/>
  <c r="CX43" i="4"/>
  <c r="DF43" i="4" s="1"/>
  <c r="W46" i="4"/>
  <c r="C64" i="4"/>
  <c r="CU45" i="4"/>
  <c r="BV44" i="5" l="1"/>
  <c r="F60" i="5" s="1"/>
  <c r="R60" i="5" s="1"/>
  <c r="BQ45" i="5"/>
  <c r="BR45" i="5" s="1"/>
  <c r="BP48" i="5"/>
  <c r="BK49" i="5" s="1"/>
  <c r="BS48" i="5" s="1"/>
  <c r="BJ48" i="5"/>
  <c r="BJ49" i="5" s="1"/>
  <c r="BE45" i="5"/>
  <c r="AQ45" i="4"/>
  <c r="AD45" i="4"/>
  <c r="AE45" i="4" s="1"/>
  <c r="AG45" i="4" s="1"/>
  <c r="BL47" i="5"/>
  <c r="BO47" i="5" s="1"/>
  <c r="BY46" i="5"/>
  <c r="CF45" i="5"/>
  <c r="BF45" i="5"/>
  <c r="E61" i="5" s="1"/>
  <c r="Q61" i="5" s="1"/>
  <c r="AD48" i="5"/>
  <c r="AK48" i="5" s="1"/>
  <c r="AV47" i="5"/>
  <c r="AW47" i="5" s="1"/>
  <c r="AY47" i="5" s="1"/>
  <c r="AP45" i="5"/>
  <c r="D61" i="5" s="1"/>
  <c r="P61" i="5" s="1"/>
  <c r="AO45" i="5"/>
  <c r="BU46" i="5"/>
  <c r="AU46" i="4"/>
  <c r="CE46" i="4"/>
  <c r="AF46" i="4"/>
  <c r="Y46" i="4"/>
  <c r="AW44" i="4"/>
  <c r="Z46" i="4"/>
  <c r="AA46" i="4"/>
  <c r="AT45" i="4" s="1"/>
  <c r="AB46" i="4"/>
  <c r="AE48" i="5"/>
  <c r="AT48" i="5"/>
  <c r="BA48" i="5" s="1"/>
  <c r="BD48" i="5"/>
  <c r="AJ48" i="5"/>
  <c r="AN48" i="5"/>
  <c r="BT48" i="5"/>
  <c r="AZ48" i="5"/>
  <c r="AX48" i="5"/>
  <c r="AH48" i="5"/>
  <c r="BC46" i="5"/>
  <c r="BB46" i="5"/>
  <c r="AU48" i="5"/>
  <c r="AF48" i="5"/>
  <c r="AG47" i="5"/>
  <c r="AI47" i="5" s="1"/>
  <c r="AM46" i="5"/>
  <c r="AL46" i="5"/>
  <c r="CB44" i="5"/>
  <c r="CD44" i="5" s="1"/>
  <c r="CA45" i="5"/>
  <c r="BK43" i="4"/>
  <c r="CD42" i="4" s="1"/>
  <c r="BJ44" i="4"/>
  <c r="BL43" i="4"/>
  <c r="BZ45" i="5"/>
  <c r="BZ46" i="5" s="1"/>
  <c r="BZ47" i="5" s="1"/>
  <c r="BZ48" i="5" s="1"/>
  <c r="CH43" i="5"/>
  <c r="CJ43" i="5" s="1"/>
  <c r="AC51" i="5"/>
  <c r="AB52" i="5"/>
  <c r="AR53" i="5"/>
  <c r="AS52" i="5"/>
  <c r="BI52" i="5"/>
  <c r="DE47" i="5"/>
  <c r="DF47" i="5" s="1"/>
  <c r="J64" i="4"/>
  <c r="K62" i="5"/>
  <c r="W62" i="5" s="1"/>
  <c r="CT46" i="4"/>
  <c r="CZ45" i="4" s="1"/>
  <c r="DA44" i="4"/>
  <c r="CN47" i="5"/>
  <c r="CV46" i="5" s="1"/>
  <c r="CW45" i="4"/>
  <c r="CA45" i="4"/>
  <c r="BP46" i="4"/>
  <c r="CY46" i="4"/>
  <c r="CS47" i="4" s="1"/>
  <c r="BI46" i="4"/>
  <c r="BN46" i="4" s="1"/>
  <c r="X46" i="4"/>
  <c r="K65" i="4" s="1"/>
  <c r="CV46" i="4"/>
  <c r="DK48" i="5"/>
  <c r="DY48" i="5"/>
  <c r="EA45" i="5"/>
  <c r="J61" i="5" s="1"/>
  <c r="V61" i="5" s="1"/>
  <c r="DM46" i="5"/>
  <c r="I62" i="5" s="1"/>
  <c r="U62" i="5" s="1"/>
  <c r="I61" i="5"/>
  <c r="U61" i="5" s="1"/>
  <c r="CI48" i="5"/>
  <c r="CW48" i="5"/>
  <c r="CX45" i="5"/>
  <c r="O63" i="5"/>
  <c r="DE41" i="4"/>
  <c r="H60" i="4" s="1"/>
  <c r="DD42" i="4"/>
  <c r="DH42" i="4" s="1"/>
  <c r="I61" i="4" s="1"/>
  <c r="CG30" i="4"/>
  <c r="CH30" i="4" s="1"/>
  <c r="CI30" i="4" s="1"/>
  <c r="CJ30" i="4" s="1"/>
  <c r="DB47" i="5"/>
  <c r="DJ46" i="5" s="1"/>
  <c r="DL46" i="5" s="1"/>
  <c r="DP47" i="5"/>
  <c r="DX46" i="5" s="1"/>
  <c r="DZ46" i="5" s="1"/>
  <c r="CR46" i="5"/>
  <c r="CT46" i="5" s="1"/>
  <c r="CU46" i="5" s="1"/>
  <c r="CT45" i="5"/>
  <c r="CU45" i="5" s="1"/>
  <c r="CY45" i="5" s="1"/>
  <c r="DR48" i="5"/>
  <c r="DQ48" i="5"/>
  <c r="DO48" i="5"/>
  <c r="DC48" i="5"/>
  <c r="DD48" i="5"/>
  <c r="DA48" i="5"/>
  <c r="DV46" i="5"/>
  <c r="DW46" i="5" s="1"/>
  <c r="DS47" i="5"/>
  <c r="DT47" i="5" s="1"/>
  <c r="CO48" i="5"/>
  <c r="CM48" i="5"/>
  <c r="CP47" i="5"/>
  <c r="CQ47" i="5"/>
  <c r="DG48" i="5"/>
  <c r="CE48" i="5"/>
  <c r="BX48" i="5"/>
  <c r="CC48" i="5" s="1"/>
  <c r="Z49" i="5"/>
  <c r="DU48" i="5"/>
  <c r="CS48" i="5"/>
  <c r="C64" i="5"/>
  <c r="AA48" i="5"/>
  <c r="L64" i="5" s="1"/>
  <c r="X64" i="5" s="1"/>
  <c r="DG43" i="4"/>
  <c r="DB43" i="4"/>
  <c r="DC43" i="4" s="1"/>
  <c r="CM30" i="4"/>
  <c r="CX44" i="4"/>
  <c r="DF44" i="4" s="1"/>
  <c r="C65" i="4"/>
  <c r="W47" i="4"/>
  <c r="CU46" i="4"/>
  <c r="BV45" i="5" l="1"/>
  <c r="F61" i="5" s="1"/>
  <c r="R61" i="5" s="1"/>
  <c r="BQ46" i="5"/>
  <c r="BR46" i="5" s="1"/>
  <c r="BP49" i="5"/>
  <c r="BK50" i="5" s="1"/>
  <c r="BS49" i="5" s="1"/>
  <c r="BF46" i="5"/>
  <c r="E62" i="5" s="1"/>
  <c r="Q62" i="5" s="1"/>
  <c r="BE46" i="5"/>
  <c r="BJ45" i="4"/>
  <c r="BQ44" i="4"/>
  <c r="AQ46" i="4"/>
  <c r="AD46" i="4"/>
  <c r="AE46" i="4" s="1"/>
  <c r="AG46" i="4" s="1"/>
  <c r="AD49" i="5"/>
  <c r="AK49" i="5" s="1"/>
  <c r="BL48" i="5"/>
  <c r="BO48" i="5" s="1"/>
  <c r="BY47" i="5"/>
  <c r="CF46" i="5"/>
  <c r="AV48" i="5"/>
  <c r="AW48" i="5" s="1"/>
  <c r="AY48" i="5" s="1"/>
  <c r="AP46" i="5"/>
  <c r="D62" i="5" s="1"/>
  <c r="P62" i="5" s="1"/>
  <c r="AO46" i="5"/>
  <c r="BU47" i="5"/>
  <c r="AE49" i="5"/>
  <c r="AW45" i="4"/>
  <c r="Z47" i="4"/>
  <c r="AB47" i="4"/>
  <c r="AA47" i="4"/>
  <c r="AT46" i="4" s="1"/>
  <c r="AF47" i="4"/>
  <c r="AU47" i="4"/>
  <c r="CE47" i="4"/>
  <c r="Y47" i="4"/>
  <c r="AT49" i="5"/>
  <c r="BA49" i="5" s="1"/>
  <c r="AZ49" i="5"/>
  <c r="BD49" i="5"/>
  <c r="BT49" i="5"/>
  <c r="AJ49" i="5"/>
  <c r="AN49" i="5"/>
  <c r="AX49" i="5"/>
  <c r="AH49" i="5"/>
  <c r="AU49" i="5"/>
  <c r="BC47" i="5"/>
  <c r="BB47" i="5"/>
  <c r="AM47" i="5"/>
  <c r="AL47" i="5"/>
  <c r="AF49" i="5"/>
  <c r="AG48" i="5"/>
  <c r="AI48" i="5" s="1"/>
  <c r="CH44" i="5"/>
  <c r="CJ44" i="5" s="1"/>
  <c r="CG44" i="5"/>
  <c r="CK44" i="5" s="1"/>
  <c r="G60" i="5" s="1"/>
  <c r="S60" i="5" s="1"/>
  <c r="BM43" i="4"/>
  <c r="BO43" i="4" s="1"/>
  <c r="BL44" i="4"/>
  <c r="BK44" i="4"/>
  <c r="CD43" i="4" s="1"/>
  <c r="CB45" i="5"/>
  <c r="CD45" i="5" s="1"/>
  <c r="CA46" i="5"/>
  <c r="AC52" i="5"/>
  <c r="AB53" i="5"/>
  <c r="AS53" i="5"/>
  <c r="AR54" i="5"/>
  <c r="BI53" i="5"/>
  <c r="DE48" i="5"/>
  <c r="DF48" i="5" s="1"/>
  <c r="J65" i="4"/>
  <c r="K63" i="5"/>
  <c r="W63" i="5" s="1"/>
  <c r="DA45" i="4"/>
  <c r="CN48" i="5"/>
  <c r="CV47" i="5" s="1"/>
  <c r="CW46" i="4"/>
  <c r="CX46" i="4" s="1"/>
  <c r="DF46" i="4" s="1"/>
  <c r="CA46" i="4"/>
  <c r="CT47" i="4"/>
  <c r="CZ46" i="4" s="1"/>
  <c r="CV47" i="4"/>
  <c r="CY47" i="4"/>
  <c r="CS48" i="4" s="1"/>
  <c r="BP47" i="4"/>
  <c r="BI47" i="4"/>
  <c r="X47" i="4"/>
  <c r="K66" i="4" s="1"/>
  <c r="DK49" i="5"/>
  <c r="DY49" i="5"/>
  <c r="EA46" i="5"/>
  <c r="J62" i="5" s="1"/>
  <c r="V62" i="5" s="1"/>
  <c r="CX46" i="5"/>
  <c r="CY46" i="5"/>
  <c r="H62" i="5" s="1"/>
  <c r="T62" i="5" s="1"/>
  <c r="CI49" i="5"/>
  <c r="CW49" i="5"/>
  <c r="H61" i="5"/>
  <c r="T61" i="5" s="1"/>
  <c r="O64" i="5"/>
  <c r="DE42" i="4"/>
  <c r="H61" i="4" s="1"/>
  <c r="DD43" i="4"/>
  <c r="DB48" i="5"/>
  <c r="DJ47" i="5" s="1"/>
  <c r="DL47" i="5" s="1"/>
  <c r="DP48" i="5"/>
  <c r="DX47" i="5" s="1"/>
  <c r="DZ47" i="5" s="1"/>
  <c r="DS48" i="5"/>
  <c r="DT48" i="5" s="1"/>
  <c r="CQ48" i="5"/>
  <c r="DV47" i="5"/>
  <c r="DW47" i="5" s="1"/>
  <c r="CO49" i="5"/>
  <c r="CM49" i="5"/>
  <c r="DR49" i="5"/>
  <c r="DQ49" i="5"/>
  <c r="DO49" i="5"/>
  <c r="C65" i="5"/>
  <c r="DG49" i="5"/>
  <c r="CE49" i="5"/>
  <c r="BX49" i="5"/>
  <c r="CC49" i="5" s="1"/>
  <c r="DU49" i="5"/>
  <c r="CS49" i="5"/>
  <c r="Z50" i="5"/>
  <c r="AA49" i="5"/>
  <c r="L65" i="5" s="1"/>
  <c r="X65" i="5" s="1"/>
  <c r="BZ49" i="5"/>
  <c r="DC49" i="5"/>
  <c r="DD49" i="5"/>
  <c r="DA49" i="5"/>
  <c r="CR47" i="5"/>
  <c r="CP48" i="5"/>
  <c r="DH47" i="5"/>
  <c r="DI47" i="5" s="1"/>
  <c r="DG44" i="4"/>
  <c r="DB44" i="4"/>
  <c r="DC44" i="4" s="1"/>
  <c r="CQ30" i="4"/>
  <c r="G49" i="4" s="1"/>
  <c r="CN30" i="4"/>
  <c r="F49" i="4" s="1"/>
  <c r="BR31" i="4"/>
  <c r="BS43" i="4" s="1"/>
  <c r="BT55" i="4" s="1"/>
  <c r="BU67" i="4" s="1"/>
  <c r="CF31" i="4"/>
  <c r="CG31" i="4" s="1"/>
  <c r="CX45" i="4"/>
  <c r="DF45" i="4" s="1"/>
  <c r="W48" i="4"/>
  <c r="C66" i="4"/>
  <c r="CU47" i="4"/>
  <c r="BV46" i="5" l="1"/>
  <c r="F62" i="5" s="1"/>
  <c r="R62" i="5" s="1"/>
  <c r="BQ47" i="5"/>
  <c r="BR47" i="5" s="1"/>
  <c r="BP50" i="5"/>
  <c r="BK51" i="5" s="1"/>
  <c r="BS50" i="5" s="1"/>
  <c r="BJ50" i="5"/>
  <c r="BJ51" i="5" s="1"/>
  <c r="BF47" i="5"/>
  <c r="E63" i="5" s="1"/>
  <c r="Q63" i="5" s="1"/>
  <c r="BE47" i="5"/>
  <c r="AQ47" i="4"/>
  <c r="AD47" i="4"/>
  <c r="AE47" i="4" s="1"/>
  <c r="AG47" i="4" s="1"/>
  <c r="BJ46" i="4"/>
  <c r="BQ45" i="4"/>
  <c r="AE50" i="5"/>
  <c r="BL49" i="5"/>
  <c r="BO49" i="5" s="1"/>
  <c r="CF47" i="5"/>
  <c r="BY48" i="5"/>
  <c r="AV49" i="5"/>
  <c r="AW49" i="5" s="1"/>
  <c r="AY49" i="5" s="1"/>
  <c r="BU48" i="5"/>
  <c r="AO47" i="5"/>
  <c r="AP47" i="5"/>
  <c r="D63" i="5" s="1"/>
  <c r="P63" i="5" s="1"/>
  <c r="AD50" i="5"/>
  <c r="AK50" i="5" s="1"/>
  <c r="BN47" i="4"/>
  <c r="AW46" i="4"/>
  <c r="AU48" i="4"/>
  <c r="AF48" i="4"/>
  <c r="CE48" i="4"/>
  <c r="Y48" i="4"/>
  <c r="Z48" i="4"/>
  <c r="AA48" i="4"/>
  <c r="AT47" i="4" s="1"/>
  <c r="AB48" i="4"/>
  <c r="AU50" i="5"/>
  <c r="AT50" i="5"/>
  <c r="BA50" i="5" s="1"/>
  <c r="BD50" i="5"/>
  <c r="AJ50" i="5"/>
  <c r="AN50" i="5"/>
  <c r="BT50" i="5"/>
  <c r="AZ50" i="5"/>
  <c r="AX50" i="5"/>
  <c r="AH50" i="5"/>
  <c r="BC48" i="5"/>
  <c r="BB48" i="5"/>
  <c r="AM48" i="5"/>
  <c r="AL48" i="5"/>
  <c r="AF50" i="5"/>
  <c r="AG49" i="5"/>
  <c r="AI49" i="5" s="1"/>
  <c r="CB46" i="5"/>
  <c r="CD46" i="5" s="1"/>
  <c r="CA47" i="5"/>
  <c r="CH45" i="5"/>
  <c r="CJ45" i="5" s="1"/>
  <c r="CG45" i="5"/>
  <c r="CK45" i="5" s="1"/>
  <c r="G61" i="5" s="1"/>
  <c r="S61" i="5" s="1"/>
  <c r="BK45" i="4"/>
  <c r="CD44" i="4" s="1"/>
  <c r="BM44" i="4"/>
  <c r="BO44" i="4" s="1"/>
  <c r="BL45" i="4"/>
  <c r="AC53" i="5"/>
  <c r="AB54" i="5"/>
  <c r="AS54" i="5"/>
  <c r="AR55" i="5"/>
  <c r="BI54" i="5"/>
  <c r="DE49" i="5"/>
  <c r="DF49" i="5" s="1"/>
  <c r="J66" i="4"/>
  <c r="DA46" i="4"/>
  <c r="K64" i="5"/>
  <c r="W64" i="5" s="1"/>
  <c r="CN49" i="5"/>
  <c r="CV48" i="5" s="1"/>
  <c r="CV48" i="4"/>
  <c r="CT48" i="4"/>
  <c r="CZ47" i="4" s="1"/>
  <c r="CY48" i="4"/>
  <c r="CS49" i="4" s="1"/>
  <c r="BP48" i="4"/>
  <c r="BI48" i="4"/>
  <c r="CA48" i="4" s="1"/>
  <c r="X48" i="4"/>
  <c r="K67" i="4" s="1"/>
  <c r="CW47" i="4"/>
  <c r="CX47" i="4" s="1"/>
  <c r="DF47" i="4" s="1"/>
  <c r="CA47" i="4"/>
  <c r="DK50" i="5"/>
  <c r="DY50" i="5"/>
  <c r="EA47" i="5"/>
  <c r="J63" i="5" s="1"/>
  <c r="V63" i="5" s="1"/>
  <c r="DM47" i="5"/>
  <c r="I63" i="5" s="1"/>
  <c r="U63" i="5" s="1"/>
  <c r="CI50" i="5"/>
  <c r="CW50" i="5"/>
  <c r="CX47" i="5"/>
  <c r="O65" i="5"/>
  <c r="CH31" i="4"/>
  <c r="CI31" i="4" s="1"/>
  <c r="CJ31" i="4" s="1"/>
  <c r="CF32" i="4" s="1"/>
  <c r="DE43" i="4"/>
  <c r="H62" i="4" s="1"/>
  <c r="DH43" i="4"/>
  <c r="I62" i="4" s="1"/>
  <c r="DD44" i="4"/>
  <c r="DB46" i="4"/>
  <c r="DC46" i="4" s="1"/>
  <c r="DB49" i="5"/>
  <c r="DJ48" i="5" s="1"/>
  <c r="DL48" i="5" s="1"/>
  <c r="DP49" i="5"/>
  <c r="DX48" i="5" s="1"/>
  <c r="DZ48" i="5" s="1"/>
  <c r="CR48" i="5"/>
  <c r="CT48" i="5" s="1"/>
  <c r="CU48" i="5" s="1"/>
  <c r="DS49" i="5"/>
  <c r="DT49" i="5" s="1"/>
  <c r="CQ49" i="5"/>
  <c r="DV48" i="5"/>
  <c r="DW48" i="5" s="1"/>
  <c r="DR50" i="5"/>
  <c r="DQ50" i="5"/>
  <c r="DO50" i="5"/>
  <c r="CO50" i="5"/>
  <c r="CM50" i="5"/>
  <c r="DH48" i="5"/>
  <c r="DI48" i="5" s="1"/>
  <c r="DM48" i="5" s="1"/>
  <c r="CT47" i="5"/>
  <c r="CU47" i="5" s="1"/>
  <c r="DA50" i="5"/>
  <c r="DD50" i="5"/>
  <c r="DC50" i="5"/>
  <c r="CP49" i="5"/>
  <c r="BZ50" i="5"/>
  <c r="C66" i="5"/>
  <c r="DG50" i="5"/>
  <c r="CE50" i="5"/>
  <c r="BX50" i="5"/>
  <c r="CC50" i="5" s="1"/>
  <c r="CS50" i="5"/>
  <c r="Z51" i="5"/>
  <c r="DU50" i="5"/>
  <c r="AA50" i="5"/>
  <c r="L66" i="5" s="1"/>
  <c r="X66" i="5" s="1"/>
  <c r="DG46" i="4"/>
  <c r="DG45" i="4"/>
  <c r="DB45" i="4"/>
  <c r="DC45" i="4" s="1"/>
  <c r="BV31" i="4"/>
  <c r="BX31" i="4" s="1"/>
  <c r="CK31" i="4" s="1"/>
  <c r="CL31" i="4" s="1"/>
  <c r="CC43" i="4"/>
  <c r="C67" i="4"/>
  <c r="W49" i="4"/>
  <c r="CU48" i="4"/>
  <c r="BV47" i="5" l="1"/>
  <c r="F63" i="5" s="1"/>
  <c r="R63" i="5" s="1"/>
  <c r="BF48" i="5"/>
  <c r="E64" i="5" s="1"/>
  <c r="Q64" i="5" s="1"/>
  <c r="BQ48" i="5"/>
  <c r="BR48" i="5" s="1"/>
  <c r="BP51" i="5"/>
  <c r="BK52" i="5" s="1"/>
  <c r="BS51" i="5" s="1"/>
  <c r="BE48" i="5"/>
  <c r="BQ46" i="4"/>
  <c r="BJ47" i="4"/>
  <c r="AQ48" i="4"/>
  <c r="AD48" i="4"/>
  <c r="AE48" i="4" s="1"/>
  <c r="AG48" i="4" s="1"/>
  <c r="AE51" i="5"/>
  <c r="BL50" i="5"/>
  <c r="BO50" i="5" s="1"/>
  <c r="CF48" i="5"/>
  <c r="BY49" i="5"/>
  <c r="AV50" i="5"/>
  <c r="AW50" i="5" s="1"/>
  <c r="AY50" i="5" s="1"/>
  <c r="BB50" i="5" s="1"/>
  <c r="AP48" i="5"/>
  <c r="D64" i="5" s="1"/>
  <c r="P64" i="5" s="1"/>
  <c r="AO48" i="5"/>
  <c r="AW47" i="4"/>
  <c r="Z49" i="4"/>
  <c r="AA49" i="4"/>
  <c r="AT48" i="4" s="1"/>
  <c r="AB49" i="4"/>
  <c r="AF49" i="4"/>
  <c r="CE49" i="4"/>
  <c r="AU49" i="4"/>
  <c r="Y49" i="4"/>
  <c r="BN48" i="4"/>
  <c r="AD51" i="5"/>
  <c r="AK51" i="5" s="1"/>
  <c r="J67" i="4"/>
  <c r="AT51" i="5"/>
  <c r="BA51" i="5" s="1"/>
  <c r="BT51" i="5"/>
  <c r="AZ51" i="5"/>
  <c r="AJ51" i="5"/>
  <c r="AN51" i="5"/>
  <c r="BD51" i="5"/>
  <c r="AX51" i="5"/>
  <c r="AH51" i="5"/>
  <c r="AU51" i="5"/>
  <c r="BC49" i="5"/>
  <c r="BB49" i="5"/>
  <c r="AM49" i="5"/>
  <c r="AL49" i="5"/>
  <c r="AF51" i="5"/>
  <c r="AG50" i="5"/>
  <c r="AI50" i="5" s="1"/>
  <c r="CH46" i="5"/>
  <c r="CJ46" i="5" s="1"/>
  <c r="CG46" i="5"/>
  <c r="CK46" i="5" s="1"/>
  <c r="G62" i="5" s="1"/>
  <c r="S62" i="5" s="1"/>
  <c r="BK46" i="4"/>
  <c r="CD45" i="4" s="1"/>
  <c r="CG32" i="4"/>
  <c r="CH32" i="4" s="1"/>
  <c r="CI32" i="4" s="1"/>
  <c r="BR32" i="4"/>
  <c r="BS44" i="4" s="1"/>
  <c r="BT56" i="4" s="1"/>
  <c r="BU68" i="4" s="1"/>
  <c r="BM45" i="4"/>
  <c r="BO45" i="4" s="1"/>
  <c r="BL46" i="4"/>
  <c r="CB47" i="5"/>
  <c r="CD47" i="5" s="1"/>
  <c r="CA48" i="5"/>
  <c r="AC54" i="5"/>
  <c r="AB55" i="5"/>
  <c r="AS55" i="5"/>
  <c r="AR56" i="5"/>
  <c r="BI55" i="5"/>
  <c r="CQ50" i="5"/>
  <c r="DA47" i="4"/>
  <c r="CN50" i="5"/>
  <c r="CV49" i="5" s="1"/>
  <c r="K65" i="5"/>
  <c r="W65" i="5" s="1"/>
  <c r="CW48" i="4"/>
  <c r="CX48" i="4" s="1"/>
  <c r="DF48" i="4" s="1"/>
  <c r="CT49" i="4"/>
  <c r="CZ48" i="4" s="1"/>
  <c r="BP49" i="4"/>
  <c r="CY49" i="4"/>
  <c r="CS50" i="4" s="1"/>
  <c r="BI49" i="4"/>
  <c r="X49" i="4"/>
  <c r="K68" i="4" s="1"/>
  <c r="CV49" i="4"/>
  <c r="DK51" i="5"/>
  <c r="DY51" i="5"/>
  <c r="EA48" i="5"/>
  <c r="J64" i="5" s="1"/>
  <c r="V64" i="5" s="1"/>
  <c r="I64" i="5"/>
  <c r="U64" i="5" s="1"/>
  <c r="CY47" i="5"/>
  <c r="H63" i="5" s="1"/>
  <c r="T63" i="5" s="1"/>
  <c r="CX48" i="5"/>
  <c r="CY48" i="5"/>
  <c r="H64" i="5" s="1"/>
  <c r="T64" i="5" s="1"/>
  <c r="CI51" i="5"/>
  <c r="CW51" i="5"/>
  <c r="O66" i="5"/>
  <c r="DE44" i="4"/>
  <c r="H63" i="4" s="1"/>
  <c r="DH44" i="4"/>
  <c r="I63" i="4" s="1"/>
  <c r="DD45" i="4"/>
  <c r="BY31" i="4"/>
  <c r="CO31" i="4" s="1"/>
  <c r="CP31" i="4" s="1"/>
  <c r="DG47" i="4"/>
  <c r="DB50" i="5"/>
  <c r="DJ49" i="5" s="1"/>
  <c r="DL49" i="5" s="1"/>
  <c r="DP50" i="5"/>
  <c r="DX49" i="5" s="1"/>
  <c r="DZ49" i="5" s="1"/>
  <c r="CR49" i="5"/>
  <c r="CT49" i="5" s="1"/>
  <c r="CU49" i="5" s="1"/>
  <c r="DS50" i="5"/>
  <c r="DT50" i="5" s="1"/>
  <c r="BZ51" i="5"/>
  <c r="DR51" i="5"/>
  <c r="DO51" i="5"/>
  <c r="DQ51" i="5"/>
  <c r="DA51" i="5"/>
  <c r="DD51" i="5"/>
  <c r="DC51" i="5"/>
  <c r="DE50" i="5"/>
  <c r="DF50" i="5" s="1"/>
  <c r="Z52" i="5"/>
  <c r="DG51" i="5"/>
  <c r="BX51" i="5"/>
  <c r="CC51" i="5" s="1"/>
  <c r="C67" i="5"/>
  <c r="DU51" i="5"/>
  <c r="CE51" i="5"/>
  <c r="CS51" i="5"/>
  <c r="AA51" i="5"/>
  <c r="L67" i="5" s="1"/>
  <c r="X67" i="5" s="1"/>
  <c r="CM51" i="5"/>
  <c r="CO51" i="5"/>
  <c r="DV49" i="5"/>
  <c r="DW49" i="5" s="1"/>
  <c r="EA49" i="5" s="1"/>
  <c r="DH49" i="5"/>
  <c r="DI49" i="5" s="1"/>
  <c r="CP50" i="5"/>
  <c r="DB47" i="4"/>
  <c r="DC47" i="4" s="1"/>
  <c r="BZ43" i="4"/>
  <c r="CB43" i="4" s="1"/>
  <c r="CU49" i="4"/>
  <c r="W50" i="4"/>
  <c r="C68" i="4"/>
  <c r="BV48" i="5" l="1"/>
  <c r="F64" i="5" s="1"/>
  <c r="R64" i="5" s="1"/>
  <c r="BU49" i="5"/>
  <c r="BQ49" i="5"/>
  <c r="BR49" i="5" s="1"/>
  <c r="BP52" i="5"/>
  <c r="BK53" i="5" s="1"/>
  <c r="BS52" i="5" s="1"/>
  <c r="BJ52" i="5"/>
  <c r="BJ53" i="5" s="1"/>
  <c r="BF49" i="5"/>
  <c r="E65" i="5" s="1"/>
  <c r="Q65" i="5" s="1"/>
  <c r="BE49" i="5"/>
  <c r="BF50" i="5" s="1"/>
  <c r="E66" i="5" s="1"/>
  <c r="Q66" i="5" s="1"/>
  <c r="AE52" i="5"/>
  <c r="AQ49" i="4"/>
  <c r="AD49" i="4"/>
  <c r="AE49" i="4" s="1"/>
  <c r="AG49" i="4" s="1"/>
  <c r="BQ47" i="4"/>
  <c r="BJ48" i="4"/>
  <c r="BL51" i="5"/>
  <c r="BO51" i="5" s="1"/>
  <c r="CF49" i="5"/>
  <c r="BY50" i="5"/>
  <c r="AV51" i="5"/>
  <c r="AW51" i="5" s="1"/>
  <c r="AY51" i="5" s="1"/>
  <c r="BB51" i="5" s="1"/>
  <c r="AP49" i="5"/>
  <c r="D65" i="5" s="1"/>
  <c r="P65" i="5" s="1"/>
  <c r="AO49" i="5"/>
  <c r="BU50" i="5"/>
  <c r="BN49" i="4"/>
  <c r="AU50" i="4"/>
  <c r="AF50" i="4"/>
  <c r="CE50" i="4"/>
  <c r="Y50" i="4"/>
  <c r="Z50" i="4"/>
  <c r="AA50" i="4"/>
  <c r="AT49" i="4" s="1"/>
  <c r="AB50" i="4"/>
  <c r="J68" i="4"/>
  <c r="BC50" i="5"/>
  <c r="AT52" i="5"/>
  <c r="BA52" i="5" s="1"/>
  <c r="BT52" i="5"/>
  <c r="AZ52" i="5"/>
  <c r="AJ52" i="5"/>
  <c r="AN52" i="5"/>
  <c r="BD52" i="5"/>
  <c r="AX52" i="5"/>
  <c r="AH52" i="5"/>
  <c r="AU52" i="5"/>
  <c r="AD52" i="5"/>
  <c r="AK52" i="5" s="1"/>
  <c r="AF52" i="5"/>
  <c r="AG51" i="5"/>
  <c r="AI51" i="5" s="1"/>
  <c r="AM50" i="5"/>
  <c r="AL50" i="5"/>
  <c r="BV32" i="4"/>
  <c r="BX32" i="4" s="1"/>
  <c r="CK32" i="4" s="1"/>
  <c r="CL32" i="4" s="1"/>
  <c r="CJ32" i="4"/>
  <c r="CF33" i="4" s="1"/>
  <c r="BR33" i="4"/>
  <c r="BS45" i="4" s="1"/>
  <c r="BT57" i="4" s="1"/>
  <c r="BU69" i="4" s="1"/>
  <c r="CB48" i="5"/>
  <c r="CD48" i="5" s="1"/>
  <c r="CA49" i="5"/>
  <c r="CH47" i="5"/>
  <c r="CJ47" i="5" s="1"/>
  <c r="CG47" i="5"/>
  <c r="CK47" i="5" s="1"/>
  <c r="G63" i="5" s="1"/>
  <c r="S63" i="5" s="1"/>
  <c r="BM46" i="4"/>
  <c r="BO46" i="4" s="1"/>
  <c r="BL47" i="4"/>
  <c r="BK47" i="4"/>
  <c r="CD46" i="4" s="1"/>
  <c r="AC55" i="5"/>
  <c r="AB56" i="5"/>
  <c r="AR57" i="5"/>
  <c r="AS56" i="5"/>
  <c r="BI56" i="5"/>
  <c r="CR50" i="5"/>
  <c r="CT50" i="5" s="1"/>
  <c r="CU50" i="5" s="1"/>
  <c r="DE51" i="5"/>
  <c r="DF51" i="5" s="1"/>
  <c r="CN51" i="5"/>
  <c r="CV50" i="5" s="1"/>
  <c r="DA48" i="4"/>
  <c r="K66" i="5"/>
  <c r="W66" i="5" s="1"/>
  <c r="BP50" i="4"/>
  <c r="CY50" i="4"/>
  <c r="CS51" i="4" s="1"/>
  <c r="BI50" i="4"/>
  <c r="BN50" i="4" s="1"/>
  <c r="X50" i="4"/>
  <c r="K69" i="4" s="1"/>
  <c r="CT50" i="4"/>
  <c r="CZ49" i="4" s="1"/>
  <c r="CV50" i="4"/>
  <c r="CW49" i="4"/>
  <c r="CX49" i="4" s="1"/>
  <c r="DF49" i="4" s="1"/>
  <c r="CA49" i="4"/>
  <c r="DK52" i="5"/>
  <c r="DY52" i="5"/>
  <c r="J65" i="5"/>
  <c r="V65" i="5" s="1"/>
  <c r="DM49" i="5"/>
  <c r="I65" i="5" s="1"/>
  <c r="U65" i="5" s="1"/>
  <c r="CI52" i="5"/>
  <c r="CW52" i="5"/>
  <c r="CY49" i="5"/>
  <c r="H65" i="5" s="1"/>
  <c r="T65" i="5" s="1"/>
  <c r="CX49" i="5"/>
  <c r="O67" i="5"/>
  <c r="DE45" i="4"/>
  <c r="H64" i="4" s="1"/>
  <c r="DD46" i="4"/>
  <c r="DE46" i="4" s="1"/>
  <c r="H65" i="4" s="1"/>
  <c r="DH45" i="4"/>
  <c r="I64" i="4" s="1"/>
  <c r="DG48" i="4"/>
  <c r="DB51" i="5"/>
  <c r="DJ50" i="5" s="1"/>
  <c r="DL50" i="5" s="1"/>
  <c r="DP51" i="5"/>
  <c r="DX50" i="5" s="1"/>
  <c r="DZ50" i="5" s="1"/>
  <c r="DH50" i="5"/>
  <c r="DI50" i="5" s="1"/>
  <c r="DM50" i="5" s="1"/>
  <c r="DO52" i="5"/>
  <c r="DQ52" i="5"/>
  <c r="DR52" i="5"/>
  <c r="Z53" i="5"/>
  <c r="CS52" i="5"/>
  <c r="DU52" i="5"/>
  <c r="DG52" i="5"/>
  <c r="BX52" i="5"/>
  <c r="CC52" i="5" s="1"/>
  <c r="C68" i="5"/>
  <c r="CE52" i="5"/>
  <c r="AA52" i="5"/>
  <c r="L68" i="5" s="1"/>
  <c r="X68" i="5" s="1"/>
  <c r="CQ51" i="5"/>
  <c r="CP51" i="5"/>
  <c r="DS51" i="5"/>
  <c r="DT51" i="5" s="1"/>
  <c r="DC52" i="5"/>
  <c r="DA52" i="5"/>
  <c r="DD52" i="5"/>
  <c r="CO52" i="5"/>
  <c r="CM52" i="5"/>
  <c r="DV50" i="5"/>
  <c r="DW50" i="5" s="1"/>
  <c r="BZ52" i="5"/>
  <c r="DB48" i="4"/>
  <c r="DC48" i="4" s="1"/>
  <c r="CM31" i="4"/>
  <c r="CN31" i="4" s="1"/>
  <c r="F50" i="4" s="1"/>
  <c r="W51" i="4"/>
  <c r="C69" i="4"/>
  <c r="CU50" i="4"/>
  <c r="BV49" i="5" l="1"/>
  <c r="F65" i="5" s="1"/>
  <c r="R65" i="5" s="1"/>
  <c r="BQ50" i="5"/>
  <c r="BR50" i="5" s="1"/>
  <c r="BP53" i="5"/>
  <c r="BK54" i="5" s="1"/>
  <c r="BS53" i="5" s="1"/>
  <c r="BE50" i="5"/>
  <c r="BF51" i="5" s="1"/>
  <c r="E67" i="5" s="1"/>
  <c r="Q67" i="5" s="1"/>
  <c r="AE53" i="5"/>
  <c r="AQ50" i="4"/>
  <c r="AD50" i="4"/>
  <c r="AE50" i="4" s="1"/>
  <c r="AG50" i="4" s="1"/>
  <c r="BQ48" i="4"/>
  <c r="BJ49" i="4"/>
  <c r="BL52" i="5"/>
  <c r="BO52" i="5" s="1"/>
  <c r="CF50" i="5"/>
  <c r="BY51" i="5"/>
  <c r="AP50" i="5"/>
  <c r="D66" i="5" s="1"/>
  <c r="P66" i="5" s="1"/>
  <c r="AV52" i="5"/>
  <c r="AW52" i="5" s="1"/>
  <c r="AY52" i="5" s="1"/>
  <c r="BB52" i="5" s="1"/>
  <c r="AO50" i="5"/>
  <c r="BU51" i="5"/>
  <c r="J69" i="4"/>
  <c r="BC51" i="5"/>
  <c r="AF51" i="4"/>
  <c r="AU51" i="4"/>
  <c r="CE51" i="4"/>
  <c r="Y51" i="4"/>
  <c r="AW49" i="4"/>
  <c r="Z51" i="4"/>
  <c r="AB51" i="4"/>
  <c r="AA51" i="4"/>
  <c r="AT50" i="4" s="1"/>
  <c r="CC44" i="4"/>
  <c r="BZ44" i="4"/>
  <c r="CB44" i="4" s="1"/>
  <c r="BV33" i="4"/>
  <c r="BX33" i="4" s="1"/>
  <c r="CK33" i="4" s="1"/>
  <c r="CL33" i="4" s="1"/>
  <c r="AU53" i="5"/>
  <c r="AT53" i="5"/>
  <c r="BT53" i="5"/>
  <c r="AZ53" i="5"/>
  <c r="BD53" i="5"/>
  <c r="AJ53" i="5"/>
  <c r="AN53" i="5"/>
  <c r="AX53" i="5"/>
  <c r="AH53" i="5"/>
  <c r="AD53" i="5"/>
  <c r="AK53" i="5" s="1"/>
  <c r="BY32" i="4"/>
  <c r="CO32" i="4" s="1"/>
  <c r="CP32" i="4" s="1"/>
  <c r="AM51" i="5"/>
  <c r="AL51" i="5"/>
  <c r="AG52" i="5"/>
  <c r="AI52" i="5" s="1"/>
  <c r="AF53" i="5"/>
  <c r="CB49" i="5"/>
  <c r="CD49" i="5" s="1"/>
  <c r="CA50" i="5"/>
  <c r="CH48" i="5"/>
  <c r="CJ48" i="5" s="1"/>
  <c r="CG48" i="5"/>
  <c r="CK48" i="5" s="1"/>
  <c r="G64" i="5" s="1"/>
  <c r="S64" i="5" s="1"/>
  <c r="BM47" i="4"/>
  <c r="BO47" i="4" s="1"/>
  <c r="BL48" i="4"/>
  <c r="BK48" i="4"/>
  <c r="CD47" i="4" s="1"/>
  <c r="CG33" i="4"/>
  <c r="CH33" i="4" s="1"/>
  <c r="CI33" i="4" s="1"/>
  <c r="CJ33" i="4" s="1"/>
  <c r="CF34" i="4" s="1"/>
  <c r="AC56" i="5"/>
  <c r="AB57" i="5"/>
  <c r="AR58" i="5"/>
  <c r="AS57" i="5"/>
  <c r="BI57" i="5"/>
  <c r="DS52" i="5"/>
  <c r="DT52" i="5" s="1"/>
  <c r="DV52" i="5" s="1"/>
  <c r="DW52" i="5" s="1"/>
  <c r="CN52" i="5"/>
  <c r="CV51" i="5" s="1"/>
  <c r="DA49" i="4"/>
  <c r="K67" i="5"/>
  <c r="W67" i="5" s="1"/>
  <c r="CW50" i="4"/>
  <c r="CX50" i="4" s="1"/>
  <c r="DF50" i="4" s="1"/>
  <c r="CA50" i="4"/>
  <c r="CV51" i="4"/>
  <c r="CT51" i="4"/>
  <c r="BP51" i="4"/>
  <c r="CY51" i="4"/>
  <c r="CS52" i="4" s="1"/>
  <c r="BI51" i="4"/>
  <c r="BN51" i="4" s="1"/>
  <c r="X51" i="4"/>
  <c r="K70" i="4" s="1"/>
  <c r="DK53" i="5"/>
  <c r="DY53" i="5"/>
  <c r="EA50" i="5"/>
  <c r="J66" i="5" s="1"/>
  <c r="V66" i="5" s="1"/>
  <c r="I66" i="5"/>
  <c r="U66" i="5" s="1"/>
  <c r="CI53" i="5"/>
  <c r="CW53" i="5"/>
  <c r="CX50" i="5"/>
  <c r="CY50" i="5"/>
  <c r="H66" i="5" s="1"/>
  <c r="T66" i="5" s="1"/>
  <c r="O68" i="5"/>
  <c r="DD47" i="4"/>
  <c r="DH47" i="4" s="1"/>
  <c r="I66" i="4" s="1"/>
  <c r="DH46" i="4"/>
  <c r="I65" i="4" s="1"/>
  <c r="DG49" i="4"/>
  <c r="DB52" i="5"/>
  <c r="DJ51" i="5" s="1"/>
  <c r="DL51" i="5" s="1"/>
  <c r="DP52" i="5"/>
  <c r="DX51" i="5" s="1"/>
  <c r="DZ51" i="5" s="1"/>
  <c r="DE52" i="5"/>
  <c r="DF52" i="5" s="1"/>
  <c r="DH52" i="5" s="1"/>
  <c r="DI52" i="5" s="1"/>
  <c r="CR51" i="5"/>
  <c r="CT51" i="5" s="1"/>
  <c r="CU51" i="5" s="1"/>
  <c r="CQ52" i="5"/>
  <c r="DR53" i="5"/>
  <c r="DQ53" i="5"/>
  <c r="DO53" i="5"/>
  <c r="BZ53" i="5"/>
  <c r="CO53" i="5"/>
  <c r="CM53" i="5"/>
  <c r="DH51" i="5"/>
  <c r="DI51" i="5" s="1"/>
  <c r="DV51" i="5"/>
  <c r="DW51" i="5" s="1"/>
  <c r="CP52" i="5"/>
  <c r="C69" i="5"/>
  <c r="Z54" i="5"/>
  <c r="BX53" i="5"/>
  <c r="CC53" i="5" s="1"/>
  <c r="CS53" i="5"/>
  <c r="DG53" i="5"/>
  <c r="CE53" i="5"/>
  <c r="DU53" i="5"/>
  <c r="AA53" i="5"/>
  <c r="L69" i="5" s="1"/>
  <c r="X69" i="5" s="1"/>
  <c r="DD53" i="5"/>
  <c r="DC53" i="5"/>
  <c r="DA53" i="5"/>
  <c r="DB49" i="4"/>
  <c r="DC49" i="4" s="1"/>
  <c r="CQ31" i="4"/>
  <c r="G50" i="4" s="1"/>
  <c r="CM32" i="4"/>
  <c r="CN32" i="4" s="1"/>
  <c r="F51" i="4" s="1"/>
  <c r="BZ45" i="4"/>
  <c r="CB45" i="4" s="1"/>
  <c r="CU51" i="4"/>
  <c r="W52" i="4"/>
  <c r="C70" i="4"/>
  <c r="BV50" i="5" l="1"/>
  <c r="F66" i="5" s="1"/>
  <c r="R66" i="5" s="1"/>
  <c r="BA53" i="5"/>
  <c r="AT54" i="5"/>
  <c r="BA54" i="5" s="1"/>
  <c r="BQ51" i="5"/>
  <c r="BR51" i="5" s="1"/>
  <c r="BP54" i="5"/>
  <c r="BK55" i="5" s="1"/>
  <c r="BS54" i="5" s="1"/>
  <c r="BJ54" i="5"/>
  <c r="BJ55" i="5" s="1"/>
  <c r="BE51" i="5"/>
  <c r="BF52" i="5" s="1"/>
  <c r="E68" i="5" s="1"/>
  <c r="Q68" i="5" s="1"/>
  <c r="AE54" i="5"/>
  <c r="AQ51" i="4"/>
  <c r="AD51" i="4"/>
  <c r="AE51" i="4" s="1"/>
  <c r="AG51" i="4" s="1"/>
  <c r="BQ49" i="4"/>
  <c r="BJ50" i="4"/>
  <c r="AV53" i="5"/>
  <c r="AW53" i="5" s="1"/>
  <c r="AY53" i="5" s="1"/>
  <c r="BL53" i="5"/>
  <c r="BO53" i="5" s="1"/>
  <c r="CF51" i="5"/>
  <c r="BY52" i="5"/>
  <c r="AP51" i="5"/>
  <c r="D67" i="5" s="1"/>
  <c r="P67" i="5" s="1"/>
  <c r="AO51" i="5"/>
  <c r="BU52" i="5"/>
  <c r="J70" i="4"/>
  <c r="AW50" i="4"/>
  <c r="CE52" i="4"/>
  <c r="AF52" i="4"/>
  <c r="AU52" i="4"/>
  <c r="Y52" i="4"/>
  <c r="Z52" i="4"/>
  <c r="AA52" i="4"/>
  <c r="AT51" i="4" s="1"/>
  <c r="AB52" i="4"/>
  <c r="CC45" i="4"/>
  <c r="BY33" i="4"/>
  <c r="CO33" i="4" s="1"/>
  <c r="CP33" i="4" s="1"/>
  <c r="BC52" i="5"/>
  <c r="AD54" i="5"/>
  <c r="AK54" i="5" s="1"/>
  <c r="AU54" i="5"/>
  <c r="BT54" i="5"/>
  <c r="AZ54" i="5"/>
  <c r="AJ54" i="5"/>
  <c r="AN54" i="5"/>
  <c r="BD54" i="5"/>
  <c r="AX54" i="5"/>
  <c r="AH54" i="5"/>
  <c r="AG53" i="5"/>
  <c r="AI53" i="5" s="1"/>
  <c r="AF54" i="5"/>
  <c r="AM52" i="5"/>
  <c r="AL52" i="5"/>
  <c r="CG34" i="4"/>
  <c r="BM48" i="4"/>
  <c r="BO48" i="4" s="1"/>
  <c r="BL49" i="4"/>
  <c r="CB50" i="5"/>
  <c r="CD50" i="5" s="1"/>
  <c r="CA51" i="5"/>
  <c r="CH49" i="5"/>
  <c r="CJ49" i="5" s="1"/>
  <c r="CG49" i="5"/>
  <c r="CK49" i="5" s="1"/>
  <c r="G65" i="5" s="1"/>
  <c r="S65" i="5" s="1"/>
  <c r="BR34" i="4"/>
  <c r="BS46" i="4" s="1"/>
  <c r="BT58" i="4" s="1"/>
  <c r="BU70" i="4" s="1"/>
  <c r="BK49" i="4"/>
  <c r="AC57" i="5"/>
  <c r="AB58" i="5"/>
  <c r="AS58" i="5"/>
  <c r="AR59" i="5"/>
  <c r="BI58" i="5"/>
  <c r="DS53" i="5"/>
  <c r="DT53" i="5" s="1"/>
  <c r="CN53" i="5"/>
  <c r="CV52" i="5" s="1"/>
  <c r="DE47" i="4"/>
  <c r="H66" i="4" s="1"/>
  <c r="K68" i="5"/>
  <c r="W68" i="5" s="1"/>
  <c r="CT52" i="4"/>
  <c r="CZ51" i="4" s="1"/>
  <c r="BP52" i="4"/>
  <c r="CY52" i="4"/>
  <c r="CS53" i="4" s="1"/>
  <c r="BI52" i="4"/>
  <c r="CW52" i="4" s="1"/>
  <c r="X52" i="4"/>
  <c r="K71" i="4" s="1"/>
  <c r="CV52" i="4"/>
  <c r="CZ50" i="4"/>
  <c r="DA50" i="4" s="1"/>
  <c r="CW51" i="4"/>
  <c r="CX51" i="4" s="1"/>
  <c r="DF51" i="4" s="1"/>
  <c r="CA51" i="4"/>
  <c r="DK54" i="5"/>
  <c r="DY54" i="5"/>
  <c r="EA52" i="5"/>
  <c r="J68" i="5" s="1"/>
  <c r="V68" i="5" s="1"/>
  <c r="EA51" i="5"/>
  <c r="J67" i="5" s="1"/>
  <c r="V67" i="5" s="1"/>
  <c r="DM52" i="5"/>
  <c r="I68" i="5" s="1"/>
  <c r="U68" i="5" s="1"/>
  <c r="DM51" i="5"/>
  <c r="I67" i="5" s="1"/>
  <c r="U67" i="5" s="1"/>
  <c r="CI54" i="5"/>
  <c r="CW54" i="5"/>
  <c r="CX51" i="5"/>
  <c r="CY51" i="5"/>
  <c r="H67" i="5" s="1"/>
  <c r="T67" i="5" s="1"/>
  <c r="O69" i="5"/>
  <c r="DD48" i="4"/>
  <c r="DH48" i="4" s="1"/>
  <c r="I67" i="4" s="1"/>
  <c r="DB53" i="5"/>
  <c r="DJ52" i="5" s="1"/>
  <c r="DL52" i="5" s="1"/>
  <c r="DP53" i="5"/>
  <c r="DX52" i="5" s="1"/>
  <c r="DZ52" i="5" s="1"/>
  <c r="CR52" i="5"/>
  <c r="CT52" i="5" s="1"/>
  <c r="CU52" i="5" s="1"/>
  <c r="CQ53" i="5"/>
  <c r="DQ54" i="5"/>
  <c r="DO54" i="5"/>
  <c r="DR54" i="5"/>
  <c r="CO54" i="5"/>
  <c r="CM54" i="5"/>
  <c r="DE53" i="5"/>
  <c r="DF53" i="5" s="1"/>
  <c r="C70" i="5"/>
  <c r="DG54" i="5"/>
  <c r="CE54" i="5"/>
  <c r="BX54" i="5"/>
  <c r="CC54" i="5" s="1"/>
  <c r="Z55" i="5"/>
  <c r="BP55" i="5" s="1"/>
  <c r="CS54" i="5"/>
  <c r="DU54" i="5"/>
  <c r="AA54" i="5"/>
  <c r="L70" i="5" s="1"/>
  <c r="X70" i="5" s="1"/>
  <c r="BZ54" i="5"/>
  <c r="DA54" i="5"/>
  <c r="DD54" i="5"/>
  <c r="DC54" i="5"/>
  <c r="CP53" i="5"/>
  <c r="DG50" i="4"/>
  <c r="DB50" i="4"/>
  <c r="DC50" i="4" s="1"/>
  <c r="CQ32" i="4"/>
  <c r="G51" i="4" s="1"/>
  <c r="CM33" i="4"/>
  <c r="CN33" i="4" s="1"/>
  <c r="F52" i="4" s="1"/>
  <c r="W53" i="4"/>
  <c r="C71" i="4"/>
  <c r="CU52" i="4"/>
  <c r="BV51" i="5" l="1"/>
  <c r="F67" i="5" s="1"/>
  <c r="R67" i="5" s="1"/>
  <c r="BQ52" i="5"/>
  <c r="BR52" i="5" s="1"/>
  <c r="BE52" i="5"/>
  <c r="AE55" i="5"/>
  <c r="AK55" i="5"/>
  <c r="BQ55" i="5"/>
  <c r="AV54" i="5"/>
  <c r="AW54" i="5" s="1"/>
  <c r="AY54" i="5" s="1"/>
  <c r="BQ50" i="4"/>
  <c r="BJ51" i="4"/>
  <c r="AQ52" i="4"/>
  <c r="AD52" i="4"/>
  <c r="AE52" i="4" s="1"/>
  <c r="AG52" i="4" s="1"/>
  <c r="AP52" i="5"/>
  <c r="D68" i="5" s="1"/>
  <c r="P68" i="5" s="1"/>
  <c r="BL54" i="5"/>
  <c r="BO54" i="5" s="1"/>
  <c r="CF52" i="5"/>
  <c r="BY53" i="5"/>
  <c r="BU53" i="5"/>
  <c r="AO52" i="5"/>
  <c r="J71" i="4"/>
  <c r="BN52" i="4"/>
  <c r="Z53" i="4"/>
  <c r="AA53" i="4"/>
  <c r="AT52" i="4" s="1"/>
  <c r="AB53" i="4"/>
  <c r="AF53" i="4"/>
  <c r="AU53" i="4"/>
  <c r="CE53" i="4"/>
  <c r="Y53" i="4"/>
  <c r="AW51" i="4"/>
  <c r="CD48" i="4"/>
  <c r="AD55" i="5"/>
  <c r="AU55" i="5"/>
  <c r="BC53" i="5"/>
  <c r="BB53" i="5"/>
  <c r="AT55" i="5"/>
  <c r="BA55" i="5" s="1"/>
  <c r="AZ55" i="5"/>
  <c r="BD55" i="5"/>
  <c r="BT55" i="5"/>
  <c r="AJ55" i="5"/>
  <c r="AN55" i="5"/>
  <c r="AX55" i="5"/>
  <c r="AH55" i="5"/>
  <c r="AF55" i="5"/>
  <c r="AG55" i="5" s="1"/>
  <c r="AG54" i="5"/>
  <c r="AI54" i="5" s="1"/>
  <c r="AM53" i="5"/>
  <c r="AL53" i="5"/>
  <c r="BM49" i="4"/>
  <c r="BO49" i="4" s="1"/>
  <c r="BL50" i="4"/>
  <c r="CB51" i="5"/>
  <c r="CD51" i="5" s="1"/>
  <c r="CA52" i="5"/>
  <c r="BK50" i="4"/>
  <c r="CD49" i="4" s="1"/>
  <c r="CH50" i="5"/>
  <c r="CJ50" i="5" s="1"/>
  <c r="CG50" i="5"/>
  <c r="CK50" i="5" s="1"/>
  <c r="G66" i="5" s="1"/>
  <c r="S66" i="5" s="1"/>
  <c r="CH34" i="4"/>
  <c r="CI34" i="4" s="1"/>
  <c r="CJ34" i="4" s="1"/>
  <c r="CF35" i="4" s="1"/>
  <c r="BV34" i="4"/>
  <c r="BX34" i="4" s="1"/>
  <c r="AC58" i="5"/>
  <c r="AB59" i="5"/>
  <c r="AS59" i="5"/>
  <c r="AR60" i="5"/>
  <c r="BI59" i="5"/>
  <c r="DS54" i="5"/>
  <c r="DT54" i="5" s="1"/>
  <c r="CN54" i="5"/>
  <c r="CV53" i="5" s="1"/>
  <c r="K69" i="5"/>
  <c r="W69" i="5" s="1"/>
  <c r="DA51" i="4"/>
  <c r="CA52" i="4"/>
  <c r="CT53" i="4"/>
  <c r="CZ52" i="4" s="1"/>
  <c r="BP53" i="4"/>
  <c r="CY53" i="4"/>
  <c r="CS54" i="4" s="1"/>
  <c r="BI53" i="4"/>
  <c r="BN53" i="4" s="1"/>
  <c r="X53" i="4"/>
  <c r="K72" i="4" s="1"/>
  <c r="CV53" i="4"/>
  <c r="DK55" i="5"/>
  <c r="DY55" i="5"/>
  <c r="CX52" i="5"/>
  <c r="CY52" i="5"/>
  <c r="H68" i="5" s="1"/>
  <c r="T68" i="5" s="1"/>
  <c r="CI55" i="5"/>
  <c r="CW55" i="5"/>
  <c r="O70" i="5"/>
  <c r="DE48" i="4"/>
  <c r="H67" i="4" s="1"/>
  <c r="DD49" i="4"/>
  <c r="DH49" i="4" s="1"/>
  <c r="I68" i="4" s="1"/>
  <c r="DG51" i="4"/>
  <c r="DB54" i="5"/>
  <c r="DJ53" i="5" s="1"/>
  <c r="DL53" i="5" s="1"/>
  <c r="DP54" i="5"/>
  <c r="DX53" i="5" s="1"/>
  <c r="DZ53" i="5" s="1"/>
  <c r="CR53" i="5"/>
  <c r="CT53" i="5" s="1"/>
  <c r="CU53" i="5" s="1"/>
  <c r="DE54" i="5"/>
  <c r="DF54" i="5" s="1"/>
  <c r="CQ54" i="5"/>
  <c r="DH53" i="5"/>
  <c r="DI53" i="5" s="1"/>
  <c r="DM53" i="5" s="1"/>
  <c r="DR55" i="5"/>
  <c r="DO55" i="5"/>
  <c r="DQ55" i="5"/>
  <c r="C71" i="5"/>
  <c r="B60" i="5" s="1"/>
  <c r="BX55" i="5"/>
  <c r="CC55" i="5" s="1"/>
  <c r="Z56" i="5"/>
  <c r="DU55" i="5"/>
  <c r="CE55" i="5"/>
  <c r="DG55" i="5"/>
  <c r="CS55" i="5"/>
  <c r="AA55" i="5"/>
  <c r="L71" i="5" s="1"/>
  <c r="X71" i="5" s="1"/>
  <c r="DV53" i="5"/>
  <c r="DW53" i="5" s="1"/>
  <c r="DA55" i="5"/>
  <c r="DD55" i="5"/>
  <c r="DC55" i="5"/>
  <c r="CO55" i="5"/>
  <c r="CM55" i="5"/>
  <c r="CP54" i="5"/>
  <c r="BZ55" i="5"/>
  <c r="DB51" i="4"/>
  <c r="DC51" i="4" s="1"/>
  <c r="CQ33" i="4"/>
  <c r="G52" i="4" s="1"/>
  <c r="CX52" i="4"/>
  <c r="DF52" i="4" s="1"/>
  <c r="CU53" i="4"/>
  <c r="W54" i="4"/>
  <c r="AG54" i="4" s="1"/>
  <c r="C72" i="4"/>
  <c r="BV52" i="5" l="1"/>
  <c r="F68" i="5" s="1"/>
  <c r="R68" i="5" s="1"/>
  <c r="BQ53" i="5"/>
  <c r="BR53" i="5" s="1"/>
  <c r="BF53" i="5"/>
  <c r="E69" i="5" s="1"/>
  <c r="Q69" i="5" s="1"/>
  <c r="BP56" i="5"/>
  <c r="BE53" i="5"/>
  <c r="BL55" i="5"/>
  <c r="BO55" i="5" s="1"/>
  <c r="AV55" i="5"/>
  <c r="AW55" i="5" s="1"/>
  <c r="AY55" i="5" s="1"/>
  <c r="BB55" i="5" s="1"/>
  <c r="BU54" i="5"/>
  <c r="AQ53" i="4"/>
  <c r="AD53" i="4"/>
  <c r="AE53" i="4" s="1"/>
  <c r="AG53" i="4" s="1"/>
  <c r="BQ51" i="4"/>
  <c r="BJ52" i="4"/>
  <c r="AP53" i="5"/>
  <c r="D69" i="5" s="1"/>
  <c r="P69" i="5" s="1"/>
  <c r="AO53" i="5"/>
  <c r="CF53" i="5"/>
  <c r="BY54" i="5"/>
  <c r="J72" i="4"/>
  <c r="AI55" i="5"/>
  <c r="AU56" i="5"/>
  <c r="AW52" i="4"/>
  <c r="AF54" i="4"/>
  <c r="Y54" i="4"/>
  <c r="Z54" i="4"/>
  <c r="AA54" i="4"/>
  <c r="AT53" i="4" s="1"/>
  <c r="AB54" i="4"/>
  <c r="AH56" i="5"/>
  <c r="AX56" i="5"/>
  <c r="BT56" i="5"/>
  <c r="AZ56" i="5"/>
  <c r="AJ56" i="5"/>
  <c r="AN56" i="5"/>
  <c r="BD56" i="5"/>
  <c r="AT56" i="5"/>
  <c r="BB54" i="5"/>
  <c r="BC54" i="5"/>
  <c r="AM54" i="5"/>
  <c r="AL54" i="5"/>
  <c r="BK51" i="4"/>
  <c r="CD50" i="4" s="1"/>
  <c r="CG35" i="4"/>
  <c r="BR35" i="4"/>
  <c r="BS47" i="4" s="1"/>
  <c r="BT59" i="4" s="1"/>
  <c r="BU71" i="4" s="1"/>
  <c r="CB52" i="5"/>
  <c r="CD52" i="5" s="1"/>
  <c r="CA53" i="5"/>
  <c r="CC46" i="4"/>
  <c r="BZ46" i="4"/>
  <c r="CB46" i="4" s="1"/>
  <c r="CH51" i="5"/>
  <c r="CJ51" i="5" s="1"/>
  <c r="CG51" i="5"/>
  <c r="CK51" i="5" s="1"/>
  <c r="G67" i="5" s="1"/>
  <c r="S67" i="5" s="1"/>
  <c r="CK34" i="4"/>
  <c r="BY34" i="4"/>
  <c r="CO34" i="4" s="1"/>
  <c r="BM50" i="4"/>
  <c r="BO50" i="4" s="1"/>
  <c r="BL51" i="4"/>
  <c r="AC59" i="5"/>
  <c r="AB60" i="5"/>
  <c r="AR61" i="5"/>
  <c r="AS60" i="5"/>
  <c r="BI60" i="5"/>
  <c r="CN55" i="5"/>
  <c r="CV54" i="5" s="1"/>
  <c r="DA52" i="4"/>
  <c r="K70" i="5"/>
  <c r="W70" i="5" s="1"/>
  <c r="CT54" i="4"/>
  <c r="CZ53" i="4" s="1"/>
  <c r="CV54" i="4"/>
  <c r="BP54" i="4"/>
  <c r="CY54" i="4"/>
  <c r="CS55" i="4" s="1"/>
  <c r="BI54" i="4"/>
  <c r="BN54" i="4" s="1"/>
  <c r="X54" i="4"/>
  <c r="K73" i="4" s="1"/>
  <c r="CW53" i="4"/>
  <c r="CX53" i="4" s="1"/>
  <c r="DF53" i="4" s="1"/>
  <c r="CA53" i="4"/>
  <c r="DK56" i="5"/>
  <c r="DY56" i="5"/>
  <c r="EA53" i="5"/>
  <c r="J69" i="5" s="1"/>
  <c r="V69" i="5" s="1"/>
  <c r="I69" i="5"/>
  <c r="U69" i="5" s="1"/>
  <c r="CI56" i="5"/>
  <c r="CW56" i="5"/>
  <c r="CX53" i="5"/>
  <c r="CY53" i="5"/>
  <c r="H69" i="5" s="1"/>
  <c r="T69" i="5" s="1"/>
  <c r="O71" i="5"/>
  <c r="DD50" i="4"/>
  <c r="DE50" i="4" s="1"/>
  <c r="H69" i="4" s="1"/>
  <c r="DE49" i="4"/>
  <c r="H68" i="4" s="1"/>
  <c r="DB55" i="5"/>
  <c r="DJ54" i="5" s="1"/>
  <c r="DL54" i="5" s="1"/>
  <c r="DP55" i="5"/>
  <c r="DX54" i="5" s="1"/>
  <c r="DZ54" i="5" s="1"/>
  <c r="CR54" i="5"/>
  <c r="CT54" i="5" s="1"/>
  <c r="CU54" i="5" s="1"/>
  <c r="DS55" i="5"/>
  <c r="DT55" i="5" s="1"/>
  <c r="CQ55" i="5"/>
  <c r="DE55" i="5"/>
  <c r="DF55" i="5" s="1"/>
  <c r="CO56" i="5"/>
  <c r="CM56" i="5"/>
  <c r="DQ56" i="5"/>
  <c r="DO56" i="5"/>
  <c r="DU56" i="5"/>
  <c r="CS56" i="5"/>
  <c r="DG56" i="5"/>
  <c r="CE56" i="5"/>
  <c r="BX56" i="5"/>
  <c r="DS56" i="5" s="1"/>
  <c r="Z57" i="5"/>
  <c r="C72" i="5"/>
  <c r="AA56" i="5"/>
  <c r="L72" i="5" s="1"/>
  <c r="X72" i="5" s="1"/>
  <c r="DV54" i="5"/>
  <c r="DW54" i="5" s="1"/>
  <c r="DH54" i="5"/>
  <c r="DI54" i="5" s="1"/>
  <c r="CP55" i="5"/>
  <c r="DC56" i="5"/>
  <c r="DA56" i="5"/>
  <c r="DG52" i="4"/>
  <c r="DB52" i="4"/>
  <c r="DC52" i="4" s="1"/>
  <c r="CU54" i="4"/>
  <c r="W55" i="4"/>
  <c r="AD55" i="4" s="1"/>
  <c r="C73" i="4"/>
  <c r="BF54" i="5" l="1"/>
  <c r="E70" i="5" s="1"/>
  <c r="Q70" i="5" s="1"/>
  <c r="BE54" i="5"/>
  <c r="BV53" i="5"/>
  <c r="F69" i="5" s="1"/>
  <c r="R69" i="5" s="1"/>
  <c r="BQ54" i="5"/>
  <c r="BR54" i="5" s="1"/>
  <c r="BP57" i="5"/>
  <c r="AP54" i="5"/>
  <c r="D70" i="5" s="1"/>
  <c r="P70" i="5" s="1"/>
  <c r="J73" i="4"/>
  <c r="BQ52" i="4"/>
  <c r="BJ53" i="4"/>
  <c r="AQ54" i="4"/>
  <c r="AD54" i="4"/>
  <c r="AE54" i="4" s="1"/>
  <c r="AO54" i="5"/>
  <c r="AV56" i="5"/>
  <c r="AW56" i="5" s="1"/>
  <c r="AY56" i="5" s="1"/>
  <c r="BA56" i="5"/>
  <c r="CF54" i="5"/>
  <c r="BY55" i="5"/>
  <c r="CF55" i="5" s="1"/>
  <c r="AL55" i="5"/>
  <c r="AD56" i="5" s="1"/>
  <c r="BC55" i="5"/>
  <c r="BE55" i="5" s="1"/>
  <c r="AF55" i="4"/>
  <c r="CE55" i="4"/>
  <c r="AU55" i="4"/>
  <c r="Y55" i="4"/>
  <c r="AQ55" i="4" s="1"/>
  <c r="AW53" i="4"/>
  <c r="CL34" i="4"/>
  <c r="CM34" i="4" s="1"/>
  <c r="CN34" i="4" s="1"/>
  <c r="F53" i="4" s="1"/>
  <c r="BF55" i="5"/>
  <c r="E71" i="5" s="1"/>
  <c r="Q71" i="5" s="1"/>
  <c r="BR55" i="5"/>
  <c r="BJ56" i="5" s="1"/>
  <c r="CC56" i="5"/>
  <c r="AT57" i="5"/>
  <c r="BA57" i="5" s="1"/>
  <c r="AU57" i="5"/>
  <c r="AZ57" i="5"/>
  <c r="BD57" i="5"/>
  <c r="BT57" i="5"/>
  <c r="AJ57" i="5"/>
  <c r="AN57" i="5"/>
  <c r="AX57" i="5"/>
  <c r="AH57" i="5"/>
  <c r="CP34" i="4"/>
  <c r="BV35" i="4"/>
  <c r="BX35" i="4" s="1"/>
  <c r="CK35" i="4" s="1"/>
  <c r="BK52" i="4"/>
  <c r="CD51" i="4" s="1"/>
  <c r="CB53" i="5"/>
  <c r="CD53" i="5" s="1"/>
  <c r="CA54" i="5"/>
  <c r="CH52" i="5"/>
  <c r="CJ52" i="5" s="1"/>
  <c r="CG52" i="5"/>
  <c r="CK52" i="5" s="1"/>
  <c r="G68" i="5" s="1"/>
  <c r="S68" i="5" s="1"/>
  <c r="CH35" i="4"/>
  <c r="CI35" i="4" s="1"/>
  <c r="CJ35" i="4" s="1"/>
  <c r="CF36" i="4" s="1"/>
  <c r="BM51" i="4"/>
  <c r="BO51" i="4" s="1"/>
  <c r="BL52" i="4"/>
  <c r="AC60" i="5"/>
  <c r="AB61" i="5"/>
  <c r="AR62" i="5"/>
  <c r="AS61" i="5"/>
  <c r="BI61" i="5"/>
  <c r="CN56" i="5"/>
  <c r="CV55" i="5" s="1"/>
  <c r="DA53" i="4"/>
  <c r="O72" i="5"/>
  <c r="K71" i="5"/>
  <c r="W71" i="5" s="1"/>
  <c r="CW54" i="4"/>
  <c r="CX54" i="4" s="1"/>
  <c r="DF54" i="4" s="1"/>
  <c r="CA54" i="4"/>
  <c r="CY55" i="4"/>
  <c r="CS56" i="4" s="1"/>
  <c r="BP55" i="4"/>
  <c r="BI55" i="4"/>
  <c r="BN55" i="4" s="1"/>
  <c r="X55" i="4"/>
  <c r="K74" i="4" s="1"/>
  <c r="CT55" i="4"/>
  <c r="CZ54" i="4" s="1"/>
  <c r="DK57" i="5"/>
  <c r="DY57" i="5"/>
  <c r="EA54" i="5"/>
  <c r="J70" i="5" s="1"/>
  <c r="V70" i="5" s="1"/>
  <c r="DM54" i="5"/>
  <c r="I70" i="5" s="1"/>
  <c r="U70" i="5" s="1"/>
  <c r="CI57" i="5"/>
  <c r="CW57" i="5"/>
  <c r="CX54" i="5"/>
  <c r="CY54" i="5"/>
  <c r="H70" i="5" s="1"/>
  <c r="T70" i="5" s="1"/>
  <c r="DD51" i="4"/>
  <c r="DH51" i="4" s="1"/>
  <c r="I70" i="4" s="1"/>
  <c r="DH50" i="4"/>
  <c r="I69" i="4" s="1"/>
  <c r="DG53" i="4"/>
  <c r="DB56" i="5"/>
  <c r="DJ55" i="5" s="1"/>
  <c r="DL55" i="5" s="1"/>
  <c r="DP56" i="5"/>
  <c r="DX55" i="5" s="1"/>
  <c r="DZ55" i="5" s="1"/>
  <c r="CR55" i="5"/>
  <c r="CP56" i="5" s="1"/>
  <c r="CP57" i="5" s="1"/>
  <c r="DD56" i="5"/>
  <c r="DH55" i="5"/>
  <c r="DI55" i="5" s="1"/>
  <c r="DQ57" i="5"/>
  <c r="DO57" i="5"/>
  <c r="C73" i="5"/>
  <c r="BX57" i="5"/>
  <c r="DS57" i="5" s="1"/>
  <c r="DG57" i="5"/>
  <c r="CS57" i="5"/>
  <c r="Z58" i="5"/>
  <c r="CE57" i="5"/>
  <c r="DU57" i="5"/>
  <c r="AA57" i="5"/>
  <c r="L73" i="5" s="1"/>
  <c r="X73" i="5" s="1"/>
  <c r="DV55" i="5"/>
  <c r="DW55" i="5" s="1"/>
  <c r="DR56" i="5"/>
  <c r="DT56" i="5" s="1"/>
  <c r="DE56" i="5"/>
  <c r="DC57" i="5"/>
  <c r="DA57" i="5"/>
  <c r="CM57" i="5"/>
  <c r="CO57" i="5"/>
  <c r="CQ56" i="5"/>
  <c r="DB53" i="4"/>
  <c r="DC53" i="4" s="1"/>
  <c r="CU55" i="4"/>
  <c r="W56" i="4"/>
  <c r="AD56" i="4" s="1"/>
  <c r="C74" i="4"/>
  <c r="B73" i="4" s="1"/>
  <c r="BV54" i="5" l="1"/>
  <c r="F70" i="5" s="1"/>
  <c r="R70" i="5" s="1"/>
  <c r="BV55" i="5"/>
  <c r="F71" i="5" s="1"/>
  <c r="R71" i="5" s="1"/>
  <c r="BP58" i="5"/>
  <c r="BK56" i="5"/>
  <c r="BS55" i="5" s="1"/>
  <c r="BJ57" i="5"/>
  <c r="BJ58" i="5" s="1"/>
  <c r="BJ59" i="5" s="1"/>
  <c r="AV57" i="5"/>
  <c r="AW57" i="5" s="1"/>
  <c r="AY57" i="5" s="1"/>
  <c r="BQ53" i="4"/>
  <c r="BJ54" i="4"/>
  <c r="BQ54" i="4" s="1"/>
  <c r="AE56" i="5"/>
  <c r="AE57" i="5" s="1"/>
  <c r="AE58" i="5" s="1"/>
  <c r="AU58" i="5"/>
  <c r="BB56" i="5"/>
  <c r="BF56" i="5" s="1"/>
  <c r="E72" i="5" s="1"/>
  <c r="Q72" i="5" s="1"/>
  <c r="AF56" i="5"/>
  <c r="AG56" i="5" s="1"/>
  <c r="AI56" i="5" s="1"/>
  <c r="AK56" i="5" s="1"/>
  <c r="AD57" i="5"/>
  <c r="AK57" i="5" s="1"/>
  <c r="AP55" i="5"/>
  <c r="D71" i="5" s="1"/>
  <c r="P71" i="5" s="1"/>
  <c r="Z55" i="4"/>
  <c r="Z56" i="4" s="1"/>
  <c r="CE56" i="4"/>
  <c r="AU56" i="4"/>
  <c r="AF56" i="4"/>
  <c r="Y56" i="4"/>
  <c r="AQ56" i="4" s="1"/>
  <c r="CQ34" i="4"/>
  <c r="G53" i="4" s="1"/>
  <c r="CL35" i="4"/>
  <c r="CM35" i="4" s="1"/>
  <c r="CN35" i="4" s="1"/>
  <c r="F54" i="4" s="1"/>
  <c r="BC56" i="5"/>
  <c r="BE56" i="5" s="1"/>
  <c r="AT58" i="5"/>
  <c r="BA58" i="5" s="1"/>
  <c r="BT58" i="5"/>
  <c r="AJ58" i="5"/>
  <c r="AN58" i="5"/>
  <c r="AZ58" i="5"/>
  <c r="BD58" i="5"/>
  <c r="AX58" i="5"/>
  <c r="AH58" i="5"/>
  <c r="CC57" i="5"/>
  <c r="BR36" i="4"/>
  <c r="BS48" i="4" s="1"/>
  <c r="BT60" i="4" s="1"/>
  <c r="BU72" i="4" s="1"/>
  <c r="CC47" i="4"/>
  <c r="BZ47" i="4"/>
  <c r="CB47" i="4" s="1"/>
  <c r="BM52" i="4"/>
  <c r="BO52" i="4" s="1"/>
  <c r="BL53" i="4"/>
  <c r="CB54" i="5"/>
  <c r="CD54" i="5" s="1"/>
  <c r="CA55" i="5"/>
  <c r="CB55" i="5" s="1"/>
  <c r="CD55" i="5" s="1"/>
  <c r="CH53" i="5"/>
  <c r="CJ53" i="5" s="1"/>
  <c r="CG53" i="5"/>
  <c r="CK53" i="5" s="1"/>
  <c r="G69" i="5" s="1"/>
  <c r="S69" i="5" s="1"/>
  <c r="CG36" i="4"/>
  <c r="CH36" i="4" s="1"/>
  <c r="CI36" i="4" s="1"/>
  <c r="CJ36" i="4" s="1"/>
  <c r="CF37" i="4" s="1"/>
  <c r="BK53" i="4"/>
  <c r="CD52" i="4" s="1"/>
  <c r="BY35" i="4"/>
  <c r="CO35" i="4" s="1"/>
  <c r="DD57" i="5"/>
  <c r="DD58" i="5" s="1"/>
  <c r="AC61" i="5"/>
  <c r="AB62" i="5"/>
  <c r="AS62" i="5"/>
  <c r="AR63" i="5"/>
  <c r="BI62" i="5"/>
  <c r="CN57" i="5"/>
  <c r="CV56" i="5" s="1"/>
  <c r="DA54" i="4"/>
  <c r="K72" i="5"/>
  <c r="W72" i="5" s="1"/>
  <c r="J74" i="4"/>
  <c r="CW55" i="4"/>
  <c r="CA55" i="4"/>
  <c r="CY56" i="4"/>
  <c r="CS57" i="4" s="1"/>
  <c r="BP56" i="4"/>
  <c r="BI56" i="4"/>
  <c r="CA56" i="4" s="1"/>
  <c r="X56" i="4"/>
  <c r="K75" i="4" s="1"/>
  <c r="CT56" i="4"/>
  <c r="CZ55" i="4" s="1"/>
  <c r="DK58" i="5"/>
  <c r="DY58" i="5"/>
  <c r="EA55" i="5"/>
  <c r="J71" i="5" s="1"/>
  <c r="V71" i="5" s="1"/>
  <c r="DM55" i="5"/>
  <c r="I71" i="5" s="1"/>
  <c r="U71" i="5" s="1"/>
  <c r="CX55" i="5"/>
  <c r="CI58" i="5"/>
  <c r="CW58" i="5"/>
  <c r="O73" i="5"/>
  <c r="DD52" i="4"/>
  <c r="DE52" i="4" s="1"/>
  <c r="H71" i="4" s="1"/>
  <c r="DE51" i="4"/>
  <c r="H70" i="4" s="1"/>
  <c r="CV55" i="4"/>
  <c r="CV56" i="4" s="1"/>
  <c r="DG54" i="4"/>
  <c r="DB57" i="5"/>
  <c r="DJ56" i="5" s="1"/>
  <c r="DL56" i="5" s="1"/>
  <c r="DF56" i="5"/>
  <c r="DH56" i="5" s="1"/>
  <c r="DI56" i="5" s="1"/>
  <c r="DM56" i="5" s="1"/>
  <c r="DP57" i="5"/>
  <c r="DX56" i="5" s="1"/>
  <c r="DZ56" i="5" s="1"/>
  <c r="CT55" i="5"/>
  <c r="CU55" i="5" s="1"/>
  <c r="CR56" i="5"/>
  <c r="CT56" i="5" s="1"/>
  <c r="CU56" i="5" s="1"/>
  <c r="DE57" i="5"/>
  <c r="CQ57" i="5"/>
  <c r="CR57" i="5" s="1"/>
  <c r="C74" i="5"/>
  <c r="Z59" i="5"/>
  <c r="DU58" i="5"/>
  <c r="CS58" i="5"/>
  <c r="BX58" i="5"/>
  <c r="DS58" i="5" s="1"/>
  <c r="CE58" i="5"/>
  <c r="DG58" i="5"/>
  <c r="AA58" i="5"/>
  <c r="L74" i="5" s="1"/>
  <c r="X74" i="5" s="1"/>
  <c r="DV56" i="5"/>
  <c r="DW56" i="5" s="1"/>
  <c r="CM58" i="5"/>
  <c r="CO58" i="5"/>
  <c r="CP58" i="5"/>
  <c r="DR57" i="5"/>
  <c r="DT57" i="5" s="1"/>
  <c r="DC58" i="5"/>
  <c r="DA58" i="5"/>
  <c r="DO58" i="5"/>
  <c r="DQ58" i="5"/>
  <c r="DB54" i="4"/>
  <c r="DC54" i="4" s="1"/>
  <c r="W57" i="4"/>
  <c r="AD57" i="4" s="1"/>
  <c r="C75" i="4"/>
  <c r="CU56" i="4"/>
  <c r="BP59" i="5" l="1"/>
  <c r="BJ60" i="5" s="1"/>
  <c r="BK57" i="5"/>
  <c r="BS56" i="5" s="1"/>
  <c r="AM55" i="5"/>
  <c r="AO55" i="5" s="1"/>
  <c r="AV58" i="5"/>
  <c r="AW58" i="5" s="1"/>
  <c r="AY58" i="5" s="1"/>
  <c r="AD58" i="5"/>
  <c r="AK58" i="5" s="1"/>
  <c r="BB57" i="5"/>
  <c r="BF57" i="5" s="1"/>
  <c r="E73" i="5" s="1"/>
  <c r="Q73" i="5" s="1"/>
  <c r="AE59" i="5"/>
  <c r="AF57" i="5"/>
  <c r="AF58" i="5" s="1"/>
  <c r="F22" i="5"/>
  <c r="R22" i="5" s="1"/>
  <c r="BC57" i="5"/>
  <c r="BE57" i="5" s="1"/>
  <c r="Z57" i="4"/>
  <c r="AU57" i="4"/>
  <c r="AF57" i="4"/>
  <c r="CE57" i="4"/>
  <c r="Y57" i="4"/>
  <c r="AQ57" i="4" s="1"/>
  <c r="BN56" i="4"/>
  <c r="AB55" i="4"/>
  <c r="AC55" i="4" s="1"/>
  <c r="AC56" i="4" s="1"/>
  <c r="AC57" i="4" s="1"/>
  <c r="AC58" i="4" s="1"/>
  <c r="AC59" i="4" s="1"/>
  <c r="AC60" i="4" s="1"/>
  <c r="AC61" i="4" s="1"/>
  <c r="AC62" i="4" s="1"/>
  <c r="AC63" i="4" s="1"/>
  <c r="AC64" i="4" s="1"/>
  <c r="AC65" i="4" s="1"/>
  <c r="AC66" i="4" s="1"/>
  <c r="AA55" i="4"/>
  <c r="AT54" i="4" s="1"/>
  <c r="BL56" i="5"/>
  <c r="BM56" i="5" s="1"/>
  <c r="BM57" i="5" s="1"/>
  <c r="BM58" i="5" s="1"/>
  <c r="BM59" i="5" s="1"/>
  <c r="BM60" i="5" s="1"/>
  <c r="BM61" i="5" s="1"/>
  <c r="BM62" i="5" s="1"/>
  <c r="BM63" i="5" s="1"/>
  <c r="BM64" i="5" s="1"/>
  <c r="BM65" i="5" s="1"/>
  <c r="BM66" i="5" s="1"/>
  <c r="BM67" i="5" s="1"/>
  <c r="AU59" i="5"/>
  <c r="CC58" i="5"/>
  <c r="BT59" i="5"/>
  <c r="AZ59" i="5"/>
  <c r="BD59" i="5"/>
  <c r="AN59" i="5"/>
  <c r="AJ59" i="5"/>
  <c r="AX59" i="5"/>
  <c r="AH59" i="5"/>
  <c r="AT59" i="5"/>
  <c r="BA59" i="5" s="1"/>
  <c r="CG55" i="5"/>
  <c r="BY56" i="5" s="1"/>
  <c r="CF56" i="5" s="1"/>
  <c r="BV36" i="4"/>
  <c r="BX36" i="4" s="1"/>
  <c r="CK36" i="4" s="1"/>
  <c r="AM56" i="5"/>
  <c r="AL56" i="5"/>
  <c r="CH54" i="5"/>
  <c r="CJ54" i="5" s="1"/>
  <c r="CG54" i="5"/>
  <c r="CK54" i="5" s="1"/>
  <c r="G70" i="5" s="1"/>
  <c r="S70" i="5" s="1"/>
  <c r="BM53" i="4"/>
  <c r="BO53" i="4" s="1"/>
  <c r="BL54" i="4"/>
  <c r="BM54" i="4" s="1"/>
  <c r="BO54" i="4" s="1"/>
  <c r="CC48" i="4"/>
  <c r="BZ48" i="4"/>
  <c r="CB48" i="4" s="1"/>
  <c r="BK54" i="4"/>
  <c r="CD53" i="4" s="1"/>
  <c r="CP35" i="4"/>
  <c r="CQ35" i="4" s="1"/>
  <c r="G54" i="4" s="1"/>
  <c r="BR37" i="4"/>
  <c r="BS49" i="4" s="1"/>
  <c r="BT61" i="4" s="1"/>
  <c r="BU73" i="4" s="1"/>
  <c r="CG37" i="4"/>
  <c r="DF57" i="5"/>
  <c r="DH57" i="5" s="1"/>
  <c r="DI57" i="5" s="1"/>
  <c r="DM57" i="5" s="1"/>
  <c r="I73" i="5" s="1"/>
  <c r="U73" i="5" s="1"/>
  <c r="AC62" i="5"/>
  <c r="AB63" i="5"/>
  <c r="AR64" i="5"/>
  <c r="AS63" i="5"/>
  <c r="BI63" i="5"/>
  <c r="CN58" i="5"/>
  <c r="CV57" i="5" s="1"/>
  <c r="DA55" i="4"/>
  <c r="J75" i="4"/>
  <c r="K73" i="5"/>
  <c r="W73" i="5" s="1"/>
  <c r="CW56" i="4"/>
  <c r="CV57" i="4"/>
  <c r="CT57" i="4"/>
  <c r="CZ56" i="4" s="1"/>
  <c r="BP57" i="4"/>
  <c r="CY57" i="4"/>
  <c r="CS58" i="4" s="1"/>
  <c r="BI57" i="4"/>
  <c r="BN57" i="4" s="1"/>
  <c r="X57" i="4"/>
  <c r="K76" i="4" s="1"/>
  <c r="DK59" i="5"/>
  <c r="DY59" i="5"/>
  <c r="EA56" i="5"/>
  <c r="J72" i="5" s="1"/>
  <c r="V72" i="5" s="1"/>
  <c r="I72" i="5"/>
  <c r="U72" i="5" s="1"/>
  <c r="CY55" i="5"/>
  <c r="H71" i="5" s="1"/>
  <c r="T71" i="5" s="1"/>
  <c r="CY56" i="5"/>
  <c r="H72" i="5" s="1"/>
  <c r="T72" i="5" s="1"/>
  <c r="CX56" i="5"/>
  <c r="CI59" i="5"/>
  <c r="CW59" i="5"/>
  <c r="O74" i="5"/>
  <c r="DH52" i="4"/>
  <c r="I71" i="4" s="1"/>
  <c r="DD53" i="4"/>
  <c r="DH53" i="4" s="1"/>
  <c r="I72" i="4" s="1"/>
  <c r="DB58" i="5"/>
  <c r="DJ57" i="5" s="1"/>
  <c r="DL57" i="5" s="1"/>
  <c r="DP58" i="5"/>
  <c r="DX57" i="5" s="1"/>
  <c r="DZ57" i="5" s="1"/>
  <c r="DR58" i="5"/>
  <c r="DR59" i="5" s="1"/>
  <c r="DE58" i="5"/>
  <c r="DF58" i="5" s="1"/>
  <c r="DH58" i="5" s="1"/>
  <c r="DI58" i="5" s="1"/>
  <c r="CT57" i="5"/>
  <c r="CU57" i="5" s="1"/>
  <c r="CP59" i="5"/>
  <c r="CO59" i="5"/>
  <c r="CM59" i="5"/>
  <c r="DQ59" i="5"/>
  <c r="DO59" i="5"/>
  <c r="C75" i="5"/>
  <c r="Z60" i="5"/>
  <c r="CE59" i="5"/>
  <c r="CS59" i="5"/>
  <c r="DG59" i="5"/>
  <c r="BX59" i="5"/>
  <c r="DS59" i="5" s="1"/>
  <c r="DU59" i="5"/>
  <c r="AA59" i="5"/>
  <c r="L75" i="5" s="1"/>
  <c r="X75" i="5" s="1"/>
  <c r="DV57" i="5"/>
  <c r="DW57" i="5" s="1"/>
  <c r="EA57" i="5" s="1"/>
  <c r="CQ58" i="5"/>
  <c r="CR58" i="5" s="1"/>
  <c r="DD59" i="5"/>
  <c r="DC59" i="5"/>
  <c r="DA59" i="5"/>
  <c r="CX55" i="4"/>
  <c r="DF55" i="4" s="1"/>
  <c r="CU57" i="4"/>
  <c r="C76" i="4"/>
  <c r="W58" i="4"/>
  <c r="AD58" i="4" s="1"/>
  <c r="BP60" i="5" l="1"/>
  <c r="BJ61" i="5" s="1"/>
  <c r="BK58" i="5"/>
  <c r="BS57" i="5" s="1"/>
  <c r="AG57" i="5"/>
  <c r="AI57" i="5" s="1"/>
  <c r="AM57" i="5" s="1"/>
  <c r="AV59" i="5"/>
  <c r="AW59" i="5" s="1"/>
  <c r="AY59" i="5" s="1"/>
  <c r="BB59" i="5" s="1"/>
  <c r="AP56" i="5"/>
  <c r="D72" i="5" s="1"/>
  <c r="P72" i="5" s="1"/>
  <c r="AO56" i="5"/>
  <c r="AD59" i="5"/>
  <c r="AK59" i="5" s="1"/>
  <c r="BB58" i="5"/>
  <c r="BF58" i="5" s="1"/>
  <c r="E74" i="5" s="1"/>
  <c r="Q74" i="5" s="1"/>
  <c r="AE60" i="5"/>
  <c r="Z58" i="4"/>
  <c r="BC58" i="5"/>
  <c r="BE58" i="5" s="1"/>
  <c r="AU60" i="5"/>
  <c r="CE58" i="4"/>
  <c r="AU58" i="4"/>
  <c r="AF58" i="4"/>
  <c r="Y58" i="4"/>
  <c r="AQ58" i="4" s="1"/>
  <c r="AA56" i="4"/>
  <c r="AT55" i="4" s="1"/>
  <c r="AE55" i="4"/>
  <c r="AG55" i="4" s="1"/>
  <c r="AB56" i="4"/>
  <c r="BO56" i="5"/>
  <c r="BL57" i="5"/>
  <c r="BU55" i="5"/>
  <c r="CL36" i="4"/>
  <c r="CM36" i="4" s="1"/>
  <c r="CN36" i="4" s="1"/>
  <c r="F55" i="4" s="1"/>
  <c r="AT60" i="5"/>
  <c r="BA60" i="5" s="1"/>
  <c r="BT60" i="5"/>
  <c r="BD60" i="5"/>
  <c r="AJ60" i="5"/>
  <c r="AZ60" i="5"/>
  <c r="AN60" i="5"/>
  <c r="AX60" i="5"/>
  <c r="AH60" i="5"/>
  <c r="CC59" i="5"/>
  <c r="BY36" i="4"/>
  <c r="CO36" i="4" s="1"/>
  <c r="CP36" i="4" s="1"/>
  <c r="AG58" i="5"/>
  <c r="AI58" i="5" s="1"/>
  <c r="AF59" i="5"/>
  <c r="CK55" i="5"/>
  <c r="G71" i="5" s="1"/>
  <c r="S71" i="5" s="1"/>
  <c r="BJ55" i="4"/>
  <c r="BQ55" i="4" s="1"/>
  <c r="CH37" i="4"/>
  <c r="CI37" i="4" s="1"/>
  <c r="CJ37" i="4" s="1"/>
  <c r="CF38" i="4" s="1"/>
  <c r="BV37" i="4"/>
  <c r="BX37" i="4" s="1"/>
  <c r="CK37" i="4" s="1"/>
  <c r="CL37" i="4" s="1"/>
  <c r="CA56" i="5"/>
  <c r="BZ56" i="5"/>
  <c r="BY57" i="5"/>
  <c r="AC63" i="5"/>
  <c r="AB64" i="5"/>
  <c r="AR65" i="5"/>
  <c r="AS64" i="5"/>
  <c r="BI64" i="5"/>
  <c r="CN59" i="5"/>
  <c r="CV58" i="5" s="1"/>
  <c r="DA56" i="4"/>
  <c r="J76" i="4"/>
  <c r="K74" i="5"/>
  <c r="W74" i="5" s="1"/>
  <c r="CT58" i="4"/>
  <c r="CZ57" i="4" s="1"/>
  <c r="CV58" i="4"/>
  <c r="BP58" i="4"/>
  <c r="CY58" i="4"/>
  <c r="CS59" i="4" s="1"/>
  <c r="BI58" i="4"/>
  <c r="BN58" i="4" s="1"/>
  <c r="X58" i="4"/>
  <c r="K77" i="4" s="1"/>
  <c r="CW57" i="4"/>
  <c r="CA57" i="4"/>
  <c r="DK60" i="5"/>
  <c r="DY60" i="5"/>
  <c r="J73" i="5"/>
  <c r="V73" i="5" s="1"/>
  <c r="DM58" i="5"/>
  <c r="I74" i="5" s="1"/>
  <c r="U74" i="5" s="1"/>
  <c r="CY57" i="5"/>
  <c r="H73" i="5" s="1"/>
  <c r="T73" i="5" s="1"/>
  <c r="CX57" i="5"/>
  <c r="CI60" i="5"/>
  <c r="CW60" i="5"/>
  <c r="O75" i="5"/>
  <c r="DE53" i="4"/>
  <c r="H72" i="4" s="1"/>
  <c r="DD54" i="4"/>
  <c r="DB59" i="5"/>
  <c r="DJ58" i="5" s="1"/>
  <c r="DL58" i="5" s="1"/>
  <c r="DP59" i="5"/>
  <c r="DX58" i="5" s="1"/>
  <c r="DZ58" i="5" s="1"/>
  <c r="DT58" i="5"/>
  <c r="DV58" i="5" s="1"/>
  <c r="DW58" i="5" s="1"/>
  <c r="CQ59" i="5"/>
  <c r="CR59" i="5" s="1"/>
  <c r="DT59" i="5"/>
  <c r="DE59" i="5"/>
  <c r="DF59" i="5" s="1"/>
  <c r="DC60" i="5"/>
  <c r="DD60" i="5"/>
  <c r="DA60" i="5"/>
  <c r="CO60" i="5"/>
  <c r="CM60" i="5"/>
  <c r="CP60" i="5"/>
  <c r="CT58" i="5"/>
  <c r="CU58" i="5" s="1"/>
  <c r="DQ60" i="5"/>
  <c r="DO60" i="5"/>
  <c r="DR60" i="5"/>
  <c r="C76" i="5"/>
  <c r="DG60" i="5"/>
  <c r="CE60" i="5"/>
  <c r="BX60" i="5"/>
  <c r="DE60" i="5" s="1"/>
  <c r="Z61" i="5"/>
  <c r="DU60" i="5"/>
  <c r="CS60" i="5"/>
  <c r="AA60" i="5"/>
  <c r="L76" i="5" s="1"/>
  <c r="X76" i="5" s="1"/>
  <c r="DG55" i="4"/>
  <c r="DB55" i="4"/>
  <c r="DC55" i="4" s="1"/>
  <c r="CX56" i="4"/>
  <c r="DF56" i="4" s="1"/>
  <c r="CU58" i="4"/>
  <c r="W59" i="4"/>
  <c r="AD59" i="4" s="1"/>
  <c r="C77" i="4"/>
  <c r="BP61" i="5" l="1"/>
  <c r="BJ62" i="5" s="1"/>
  <c r="BQ56" i="5"/>
  <c r="BR56" i="5" s="1"/>
  <c r="BK59" i="5"/>
  <c r="BS58" i="5" s="1"/>
  <c r="AV60" i="5"/>
  <c r="AW60" i="5" s="1"/>
  <c r="AY60" i="5" s="1"/>
  <c r="AL57" i="5"/>
  <c r="AP57" i="5" s="1"/>
  <c r="D73" i="5" s="1"/>
  <c r="P73" i="5" s="1"/>
  <c r="AO57" i="5"/>
  <c r="AD60" i="5"/>
  <c r="AK60" i="5" s="1"/>
  <c r="BY58" i="5"/>
  <c r="CF57" i="5"/>
  <c r="BC59" i="5"/>
  <c r="BE59" i="5" s="1"/>
  <c r="AU61" i="5"/>
  <c r="AE61" i="5"/>
  <c r="BF59" i="5"/>
  <c r="E75" i="5" s="1"/>
  <c r="Q75" i="5" s="1"/>
  <c r="AE56" i="4"/>
  <c r="AG56" i="4" s="1"/>
  <c r="AB57" i="4"/>
  <c r="AA57" i="4"/>
  <c r="AT56" i="4" s="1"/>
  <c r="Z59" i="4"/>
  <c r="AF59" i="4"/>
  <c r="AU59" i="4"/>
  <c r="CE59" i="4"/>
  <c r="Y59" i="4"/>
  <c r="AQ59" i="4" s="1"/>
  <c r="BU56" i="5"/>
  <c r="BL58" i="5"/>
  <c r="BO57" i="5"/>
  <c r="CQ36" i="4"/>
  <c r="G55" i="4" s="1"/>
  <c r="CC60" i="5"/>
  <c r="BT61" i="5"/>
  <c r="AZ61" i="5"/>
  <c r="BD61" i="5"/>
  <c r="AJ61" i="5"/>
  <c r="AN61" i="5"/>
  <c r="AX61" i="5"/>
  <c r="AH61" i="5"/>
  <c r="AT61" i="5"/>
  <c r="BA61" i="5" s="1"/>
  <c r="AG59" i="5"/>
  <c r="AI59" i="5" s="1"/>
  <c r="AF60" i="5"/>
  <c r="AM58" i="5"/>
  <c r="AL58" i="5"/>
  <c r="BY37" i="4"/>
  <c r="CO37" i="4" s="1"/>
  <c r="CP37" i="4" s="1"/>
  <c r="BR38" i="4"/>
  <c r="BS50" i="4" s="1"/>
  <c r="BT62" i="4" s="1"/>
  <c r="BU74" i="4" s="1"/>
  <c r="BZ57" i="5"/>
  <c r="BZ58" i="5" s="1"/>
  <c r="BZ59" i="5" s="1"/>
  <c r="BZ60" i="5" s="1"/>
  <c r="BZ61" i="5" s="1"/>
  <c r="CH55" i="5"/>
  <c r="CJ55" i="5" s="1"/>
  <c r="CB56" i="5"/>
  <c r="CD56" i="5" s="1"/>
  <c r="CA57" i="5"/>
  <c r="BK55" i="4"/>
  <c r="CD54" i="4" s="1"/>
  <c r="BL55" i="4"/>
  <c r="BJ56" i="4"/>
  <c r="BQ56" i="4" s="1"/>
  <c r="CG38" i="4"/>
  <c r="CC49" i="4"/>
  <c r="BZ49" i="4"/>
  <c r="CB49" i="4" s="1"/>
  <c r="CM37" i="4"/>
  <c r="CN37" i="4" s="1"/>
  <c r="F56" i="4" s="1"/>
  <c r="AC64" i="5"/>
  <c r="AB65" i="5"/>
  <c r="AR66" i="5"/>
  <c r="AS65" i="5"/>
  <c r="BI65" i="5"/>
  <c r="J77" i="4"/>
  <c r="CN60" i="5"/>
  <c r="CV59" i="5" s="1"/>
  <c r="DA57" i="4"/>
  <c r="K75" i="5"/>
  <c r="W75" i="5" s="1"/>
  <c r="CV59" i="4"/>
  <c r="CT59" i="4"/>
  <c r="CZ58" i="4" s="1"/>
  <c r="BP59" i="4"/>
  <c r="CY59" i="4"/>
  <c r="CS60" i="4" s="1"/>
  <c r="BI59" i="4"/>
  <c r="BN59" i="4" s="1"/>
  <c r="X59" i="4"/>
  <c r="K78" i="4" s="1"/>
  <c r="CW58" i="4"/>
  <c r="CX58" i="4" s="1"/>
  <c r="DF58" i="4" s="1"/>
  <c r="CA58" i="4"/>
  <c r="DK61" i="5"/>
  <c r="DY61" i="5"/>
  <c r="EA58" i="5"/>
  <c r="J74" i="5" s="1"/>
  <c r="V74" i="5" s="1"/>
  <c r="CX58" i="5"/>
  <c r="CY58" i="5"/>
  <c r="H74" i="5" s="1"/>
  <c r="T74" i="5" s="1"/>
  <c r="CI61" i="5"/>
  <c r="CW61" i="5"/>
  <c r="O76" i="5"/>
  <c r="DE54" i="4"/>
  <c r="H73" i="4" s="1"/>
  <c r="DH54" i="4"/>
  <c r="I73" i="4" s="1"/>
  <c r="DD55" i="4"/>
  <c r="DB60" i="5"/>
  <c r="DJ59" i="5" s="1"/>
  <c r="DL59" i="5" s="1"/>
  <c r="DP60" i="5"/>
  <c r="DX59" i="5" s="1"/>
  <c r="DZ59" i="5" s="1"/>
  <c r="DH59" i="5"/>
  <c r="DI59" i="5" s="1"/>
  <c r="DS60" i="5"/>
  <c r="DT60" i="5" s="1"/>
  <c r="CT59" i="5"/>
  <c r="CU59" i="5" s="1"/>
  <c r="CQ60" i="5"/>
  <c r="CR60" i="5" s="1"/>
  <c r="DA61" i="5"/>
  <c r="DC61" i="5"/>
  <c r="DD61" i="5"/>
  <c r="CM61" i="5"/>
  <c r="CP61" i="5"/>
  <c r="CO61" i="5"/>
  <c r="DO61" i="5"/>
  <c r="DR61" i="5"/>
  <c r="DQ61" i="5"/>
  <c r="DF60" i="5"/>
  <c r="DV59" i="5"/>
  <c r="DW59" i="5" s="1"/>
  <c r="C77" i="5"/>
  <c r="Z62" i="5"/>
  <c r="DU61" i="5"/>
  <c r="CS61" i="5"/>
  <c r="CE61" i="5"/>
  <c r="DG61" i="5"/>
  <c r="BX61" i="5"/>
  <c r="DE61" i="5" s="1"/>
  <c r="AA61" i="5"/>
  <c r="L77" i="5" s="1"/>
  <c r="X77" i="5" s="1"/>
  <c r="DG56" i="4"/>
  <c r="DB56" i="4"/>
  <c r="DC56" i="4" s="1"/>
  <c r="CU59" i="4"/>
  <c r="W60" i="4"/>
  <c r="AD60" i="4" s="1"/>
  <c r="C78" i="4"/>
  <c r="CX57" i="4"/>
  <c r="DF57" i="4" s="1"/>
  <c r="BV56" i="5" l="1"/>
  <c r="F72" i="5" s="1"/>
  <c r="R72" i="5" s="1"/>
  <c r="BP62" i="5"/>
  <c r="BJ63" i="5" s="1"/>
  <c r="BQ57" i="5"/>
  <c r="BR57" i="5" s="1"/>
  <c r="BK60" i="5"/>
  <c r="BS59" i="5" s="1"/>
  <c r="AV61" i="5"/>
  <c r="AW61" i="5" s="1"/>
  <c r="AY61" i="5" s="1"/>
  <c r="AD61" i="5"/>
  <c r="AK61" i="5" s="1"/>
  <c r="AP58" i="5"/>
  <c r="D74" i="5" s="1"/>
  <c r="P74" i="5" s="1"/>
  <c r="AO58" i="5"/>
  <c r="BB60" i="5"/>
  <c r="BF60" i="5" s="1"/>
  <c r="E76" i="5" s="1"/>
  <c r="Q76" i="5" s="1"/>
  <c r="BY59" i="5"/>
  <c r="CF58" i="5"/>
  <c r="AE62" i="5"/>
  <c r="BC60" i="5"/>
  <c r="BE60" i="5" s="1"/>
  <c r="AU60" i="4"/>
  <c r="AF60" i="4"/>
  <c r="CE60" i="4"/>
  <c r="Y60" i="4"/>
  <c r="AQ60" i="4" s="1"/>
  <c r="AE57" i="4"/>
  <c r="AG57" i="4" s="1"/>
  <c r="AB58" i="4"/>
  <c r="Z60" i="4"/>
  <c r="AA58" i="4"/>
  <c r="AT57" i="4" s="1"/>
  <c r="AW55" i="4"/>
  <c r="BL59" i="5"/>
  <c r="BO58" i="5"/>
  <c r="BU57" i="5"/>
  <c r="J78" i="4"/>
  <c r="AU62" i="5"/>
  <c r="CC61" i="5"/>
  <c r="AT62" i="5"/>
  <c r="BA62" i="5" s="1"/>
  <c r="BT62" i="5"/>
  <c r="BD62" i="5"/>
  <c r="AJ62" i="5"/>
  <c r="AN62" i="5"/>
  <c r="AZ62" i="5"/>
  <c r="AX62" i="5"/>
  <c r="AH62" i="5"/>
  <c r="CQ37" i="4"/>
  <c r="G56" i="4" s="1"/>
  <c r="AG60" i="5"/>
  <c r="AI60" i="5" s="1"/>
  <c r="AF61" i="5"/>
  <c r="AM59" i="5"/>
  <c r="AL59" i="5"/>
  <c r="CH38" i="4"/>
  <c r="CI38" i="4" s="1"/>
  <c r="CJ38" i="4" s="1"/>
  <c r="CF39" i="4" s="1"/>
  <c r="CB57" i="5"/>
  <c r="CD57" i="5" s="1"/>
  <c r="CA58" i="5"/>
  <c r="CH56" i="5"/>
  <c r="CJ56" i="5" s="1"/>
  <c r="CG56" i="5"/>
  <c r="CK56" i="5" s="1"/>
  <c r="G72" i="5" s="1"/>
  <c r="S72" i="5" s="1"/>
  <c r="BJ57" i="4"/>
  <c r="BV38" i="4"/>
  <c r="BX38" i="4" s="1"/>
  <c r="CK38" i="4" s="1"/>
  <c r="CL38" i="4" s="1"/>
  <c r="BM55" i="4"/>
  <c r="BO55" i="4" s="1"/>
  <c r="BL56" i="4"/>
  <c r="BK56" i="4"/>
  <c r="CD55" i="4" s="1"/>
  <c r="AC65" i="5"/>
  <c r="AB66" i="5"/>
  <c r="AR67" i="5"/>
  <c r="AS66" i="5"/>
  <c r="BI66" i="5"/>
  <c r="DA58" i="4"/>
  <c r="CN61" i="5"/>
  <c r="CV60" i="5" s="1"/>
  <c r="K76" i="5"/>
  <c r="W76" i="5" s="1"/>
  <c r="CT60" i="4"/>
  <c r="CZ59" i="4" s="1"/>
  <c r="BP60" i="4"/>
  <c r="CY60" i="4"/>
  <c r="CS61" i="4" s="1"/>
  <c r="BI60" i="4"/>
  <c r="CA60" i="4" s="1"/>
  <c r="X60" i="4"/>
  <c r="K79" i="4" s="1"/>
  <c r="CV60" i="4"/>
  <c r="CW59" i="4"/>
  <c r="CX59" i="4" s="1"/>
  <c r="DF59" i="4" s="1"/>
  <c r="CA59" i="4"/>
  <c r="DK62" i="5"/>
  <c r="DY62" i="5"/>
  <c r="EA59" i="5"/>
  <c r="J75" i="5" s="1"/>
  <c r="V75" i="5" s="1"/>
  <c r="DM59" i="5"/>
  <c r="I75" i="5" s="1"/>
  <c r="U75" i="5" s="1"/>
  <c r="CI62" i="5"/>
  <c r="CW62" i="5"/>
  <c r="CX59" i="5"/>
  <c r="CY59" i="5"/>
  <c r="H75" i="5" s="1"/>
  <c r="T75" i="5" s="1"/>
  <c r="O77" i="5"/>
  <c r="DE55" i="4"/>
  <c r="H74" i="4" s="1"/>
  <c r="DH55" i="4"/>
  <c r="I74" i="4" s="1"/>
  <c r="DB58" i="4"/>
  <c r="DC58" i="4" s="1"/>
  <c r="DB61" i="5"/>
  <c r="DJ60" i="5" s="1"/>
  <c r="DL60" i="5" s="1"/>
  <c r="DP61" i="5"/>
  <c r="DX60" i="5" s="1"/>
  <c r="DZ60" i="5" s="1"/>
  <c r="CT60" i="5"/>
  <c r="CU60" i="5" s="1"/>
  <c r="DQ62" i="5"/>
  <c r="DR62" i="5"/>
  <c r="DO62" i="5"/>
  <c r="DF61" i="5"/>
  <c r="CQ61" i="5"/>
  <c r="CR61" i="5" s="1"/>
  <c r="DD62" i="5"/>
  <c r="DC62" i="5"/>
  <c r="DA62" i="5"/>
  <c r="DS61" i="5"/>
  <c r="DT61" i="5" s="1"/>
  <c r="DV60" i="5"/>
  <c r="DW60" i="5" s="1"/>
  <c r="BZ62" i="5"/>
  <c r="C78" i="5"/>
  <c r="DG62" i="5"/>
  <c r="BX62" i="5"/>
  <c r="CC62" i="5" s="1"/>
  <c r="CE62" i="5"/>
  <c r="Z63" i="5"/>
  <c r="DU62" i="5"/>
  <c r="CS62" i="5"/>
  <c r="AA62" i="5"/>
  <c r="L78" i="5" s="1"/>
  <c r="X78" i="5" s="1"/>
  <c r="DH60" i="5"/>
  <c r="DI60" i="5" s="1"/>
  <c r="CM62" i="5"/>
  <c r="CP62" i="5"/>
  <c r="CO62" i="5"/>
  <c r="DG58" i="4"/>
  <c r="DD56" i="4"/>
  <c r="DH56" i="4" s="1"/>
  <c r="I75" i="4" s="1"/>
  <c r="DG57" i="4"/>
  <c r="DB57" i="4"/>
  <c r="DC57" i="4" s="1"/>
  <c r="CU60" i="4"/>
  <c r="W61" i="4"/>
  <c r="C79" i="4"/>
  <c r="BV57" i="5" l="1"/>
  <c r="F73" i="5" s="1"/>
  <c r="R73" i="5" s="1"/>
  <c r="BP63" i="5"/>
  <c r="BJ64" i="5" s="1"/>
  <c r="BK61" i="5"/>
  <c r="BS60" i="5" s="1"/>
  <c r="AV62" i="5"/>
  <c r="AW62" i="5" s="1"/>
  <c r="AY62" i="5" s="1"/>
  <c r="BB62" i="5" s="1"/>
  <c r="AD62" i="5"/>
  <c r="AK62" i="5" s="1"/>
  <c r="AP59" i="5"/>
  <c r="D75" i="5" s="1"/>
  <c r="P75" i="5" s="1"/>
  <c r="AO59" i="5"/>
  <c r="BJ58" i="4"/>
  <c r="BQ57" i="4"/>
  <c r="BB61" i="5"/>
  <c r="BF61" i="5" s="1"/>
  <c r="E77" i="5" s="1"/>
  <c r="Q77" i="5" s="1"/>
  <c r="BY60" i="5"/>
  <c r="CF59" i="5"/>
  <c r="BC61" i="5"/>
  <c r="BE61" i="5" s="1"/>
  <c r="AE63" i="5"/>
  <c r="Z61" i="4"/>
  <c r="AV63" i="5"/>
  <c r="AW63" i="5" s="1"/>
  <c r="AA59" i="4"/>
  <c r="AT58" i="4" s="1"/>
  <c r="AE58" i="4"/>
  <c r="AG58" i="4" s="1"/>
  <c r="AB59" i="4"/>
  <c r="J79" i="4"/>
  <c r="AF61" i="4"/>
  <c r="AU61" i="4"/>
  <c r="CE61" i="4"/>
  <c r="Y61" i="4"/>
  <c r="AW56" i="4"/>
  <c r="BN60" i="4"/>
  <c r="BU58" i="5"/>
  <c r="BO59" i="5"/>
  <c r="BL60" i="5"/>
  <c r="AU63" i="5"/>
  <c r="AT63" i="5"/>
  <c r="BA63" i="5" s="1"/>
  <c r="AZ63" i="5"/>
  <c r="BD63" i="5"/>
  <c r="BT63" i="5"/>
  <c r="AJ63" i="5"/>
  <c r="AN63" i="5"/>
  <c r="AX63" i="5"/>
  <c r="AH63" i="5"/>
  <c r="BY38" i="4"/>
  <c r="CO38" i="4" s="1"/>
  <c r="CP38" i="4" s="1"/>
  <c r="AF62" i="5"/>
  <c r="AG61" i="5"/>
  <c r="AI61" i="5" s="1"/>
  <c r="AM60" i="5"/>
  <c r="AL60" i="5"/>
  <c r="BM56" i="4"/>
  <c r="BO56" i="4" s="1"/>
  <c r="BL57" i="4"/>
  <c r="CH57" i="5"/>
  <c r="CJ57" i="5" s="1"/>
  <c r="CG57" i="5"/>
  <c r="CK57" i="5" s="1"/>
  <c r="G73" i="5" s="1"/>
  <c r="S73" i="5" s="1"/>
  <c r="CG39" i="4"/>
  <c r="CC50" i="4"/>
  <c r="BZ50" i="4"/>
  <c r="CB50" i="4" s="1"/>
  <c r="CM38" i="4"/>
  <c r="CN38" i="4" s="1"/>
  <c r="F57" i="4" s="1"/>
  <c r="BR39" i="4"/>
  <c r="BS51" i="4" s="1"/>
  <c r="BT63" i="4" s="1"/>
  <c r="BU75" i="4" s="1"/>
  <c r="BK57" i="4"/>
  <c r="CD56" i="4" s="1"/>
  <c r="CB58" i="5"/>
  <c r="CD58" i="5" s="1"/>
  <c r="CA59" i="5"/>
  <c r="AC66" i="5"/>
  <c r="AB67" i="5"/>
  <c r="AR68" i="5"/>
  <c r="AS67" i="5"/>
  <c r="BI67" i="5"/>
  <c r="DS62" i="5"/>
  <c r="DT62" i="5" s="1"/>
  <c r="DA59" i="4"/>
  <c r="CN62" i="5"/>
  <c r="CV61" i="5" s="1"/>
  <c r="K77" i="5"/>
  <c r="W77" i="5" s="1"/>
  <c r="BP61" i="4"/>
  <c r="CY61" i="4"/>
  <c r="CS62" i="4" s="1"/>
  <c r="BI61" i="4"/>
  <c r="X61" i="4"/>
  <c r="K80" i="4" s="1"/>
  <c r="CV61" i="4"/>
  <c r="CT61" i="4"/>
  <c r="CZ60" i="4" s="1"/>
  <c r="CW60" i="4"/>
  <c r="CX60" i="4" s="1"/>
  <c r="DF60" i="4" s="1"/>
  <c r="DK63" i="5"/>
  <c r="DY63" i="5"/>
  <c r="EA60" i="5"/>
  <c r="J76" i="5" s="1"/>
  <c r="V76" i="5" s="1"/>
  <c r="DM60" i="5"/>
  <c r="I76" i="5" s="1"/>
  <c r="U76" i="5" s="1"/>
  <c r="CX60" i="5"/>
  <c r="CY60" i="5"/>
  <c r="H76" i="5" s="1"/>
  <c r="T76" i="5" s="1"/>
  <c r="CI63" i="5"/>
  <c r="CW63" i="5"/>
  <c r="O78" i="5"/>
  <c r="DG59" i="4"/>
  <c r="DB62" i="5"/>
  <c r="DJ61" i="5" s="1"/>
  <c r="DL61" i="5" s="1"/>
  <c r="DP62" i="5"/>
  <c r="DX61" i="5" s="1"/>
  <c r="DZ61" i="5" s="1"/>
  <c r="DE62" i="5"/>
  <c r="DF62" i="5" s="1"/>
  <c r="DV61" i="5"/>
  <c r="DW61" i="5" s="1"/>
  <c r="CT61" i="5"/>
  <c r="CU61" i="5" s="1"/>
  <c r="DG63" i="5"/>
  <c r="CE63" i="5"/>
  <c r="BX63" i="5"/>
  <c r="CC63" i="5" s="1"/>
  <c r="C79" i="5"/>
  <c r="DU63" i="5"/>
  <c r="CS63" i="5"/>
  <c r="Z64" i="5"/>
  <c r="AA63" i="5"/>
  <c r="L79" i="5" s="1"/>
  <c r="X79" i="5" s="1"/>
  <c r="CQ62" i="5"/>
  <c r="CR62" i="5" s="1"/>
  <c r="BZ63" i="5"/>
  <c r="CO63" i="5"/>
  <c r="CM63" i="5"/>
  <c r="CP63" i="5"/>
  <c r="DC63" i="5"/>
  <c r="DA63" i="5"/>
  <c r="DD63" i="5"/>
  <c r="DQ63" i="5"/>
  <c r="DR63" i="5"/>
  <c r="DO63" i="5"/>
  <c r="DH61" i="5"/>
  <c r="DI61" i="5" s="1"/>
  <c r="DD57" i="4"/>
  <c r="DD58" i="4" s="1"/>
  <c r="DE56" i="4"/>
  <c r="H75" i="4" s="1"/>
  <c r="DB59" i="4"/>
  <c r="DC59" i="4" s="1"/>
  <c r="C80" i="4"/>
  <c r="W62" i="4"/>
  <c r="CU61" i="4"/>
  <c r="BP64" i="5" l="1"/>
  <c r="BJ65" i="5" s="1"/>
  <c r="BQ58" i="5"/>
  <c r="BR58" i="5" s="1"/>
  <c r="BK62" i="5"/>
  <c r="BS61" i="5" s="1"/>
  <c r="AD63" i="5"/>
  <c r="AK63" i="5" s="1"/>
  <c r="AP60" i="5"/>
  <c r="D76" i="5" s="1"/>
  <c r="P76" i="5" s="1"/>
  <c r="AO60" i="5"/>
  <c r="AQ61" i="4"/>
  <c r="AD61" i="4"/>
  <c r="BJ59" i="4"/>
  <c r="BQ58" i="4"/>
  <c r="CF60" i="5"/>
  <c r="BY61" i="5"/>
  <c r="AE64" i="5"/>
  <c r="J80" i="4"/>
  <c r="AU64" i="5"/>
  <c r="BF62" i="5"/>
  <c r="E78" i="5" s="1"/>
  <c r="Q78" i="5" s="1"/>
  <c r="AV64" i="5"/>
  <c r="AW64" i="5" s="1"/>
  <c r="AY63" i="5"/>
  <c r="BB63" i="5" s="1"/>
  <c r="Z62" i="4"/>
  <c r="BC62" i="5"/>
  <c r="BE62" i="5" s="1"/>
  <c r="AT64" i="5"/>
  <c r="BA64" i="5" s="1"/>
  <c r="BN61" i="4"/>
  <c r="AE59" i="4"/>
  <c r="AG59" i="4" s="1"/>
  <c r="AB60" i="4"/>
  <c r="AA60" i="4"/>
  <c r="AT59" i="4" s="1"/>
  <c r="AU62" i="4"/>
  <c r="AF62" i="4"/>
  <c r="CE62" i="4"/>
  <c r="Y62" i="4"/>
  <c r="AW57" i="4"/>
  <c r="BU59" i="5"/>
  <c r="BO60" i="5"/>
  <c r="BL61" i="5"/>
  <c r="AJ64" i="5"/>
  <c r="AN64" i="5"/>
  <c r="AZ64" i="5"/>
  <c r="BT64" i="5"/>
  <c r="BD64" i="5"/>
  <c r="AX64" i="5"/>
  <c r="AH64" i="5"/>
  <c r="AM61" i="5"/>
  <c r="AL61" i="5"/>
  <c r="AF63" i="5"/>
  <c r="AG62" i="5"/>
  <c r="AI62" i="5" s="1"/>
  <c r="CH58" i="5"/>
  <c r="CJ58" i="5" s="1"/>
  <c r="CG58" i="5"/>
  <c r="CK58" i="5" s="1"/>
  <c r="G74" i="5" s="1"/>
  <c r="S74" i="5" s="1"/>
  <c r="BK58" i="4"/>
  <c r="CD57" i="4" s="1"/>
  <c r="CQ38" i="4"/>
  <c r="G57" i="4" s="1"/>
  <c r="BM57" i="4"/>
  <c r="BO57" i="4" s="1"/>
  <c r="BL58" i="4"/>
  <c r="BV39" i="4"/>
  <c r="BX39" i="4" s="1"/>
  <c r="CK39" i="4" s="1"/>
  <c r="CL39" i="4" s="1"/>
  <c r="CB59" i="5"/>
  <c r="CD59" i="5" s="1"/>
  <c r="CA60" i="5"/>
  <c r="CH39" i="4"/>
  <c r="CI39" i="4" s="1"/>
  <c r="CJ39" i="4" s="1"/>
  <c r="CF40" i="4" s="1"/>
  <c r="AC67" i="5"/>
  <c r="AB68" i="5"/>
  <c r="AR69" i="5"/>
  <c r="AS68" i="5"/>
  <c r="BI68" i="5"/>
  <c r="DE63" i="5"/>
  <c r="DF63" i="5" s="1"/>
  <c r="DA60" i="4"/>
  <c r="CN63" i="5"/>
  <c r="CV62" i="5" s="1"/>
  <c r="K78" i="5"/>
  <c r="W78" i="5" s="1"/>
  <c r="CW61" i="4"/>
  <c r="CX61" i="4" s="1"/>
  <c r="DF61" i="4" s="1"/>
  <c r="CA61" i="4"/>
  <c r="CT62" i="4"/>
  <c r="CV62" i="4"/>
  <c r="BP62" i="4"/>
  <c r="CY62" i="4"/>
  <c r="CS63" i="4" s="1"/>
  <c r="BI62" i="4"/>
  <c r="BN62" i="4" s="1"/>
  <c r="X62" i="4"/>
  <c r="K81" i="4" s="1"/>
  <c r="DK64" i="5"/>
  <c r="DY64" i="5"/>
  <c r="EA61" i="5"/>
  <c r="J77" i="5" s="1"/>
  <c r="V77" i="5" s="1"/>
  <c r="DM61" i="5"/>
  <c r="I77" i="5" s="1"/>
  <c r="U77" i="5" s="1"/>
  <c r="CI64" i="5"/>
  <c r="CW64" i="5"/>
  <c r="CX61" i="5"/>
  <c r="CY61" i="5"/>
  <c r="H77" i="5" s="1"/>
  <c r="T77" i="5" s="1"/>
  <c r="O79" i="5"/>
  <c r="DB63" i="5"/>
  <c r="DJ62" i="5" s="1"/>
  <c r="DL62" i="5" s="1"/>
  <c r="DP63" i="5"/>
  <c r="DX62" i="5" s="1"/>
  <c r="DZ62" i="5" s="1"/>
  <c r="DS63" i="5"/>
  <c r="DT63" i="5" s="1"/>
  <c r="CQ63" i="5"/>
  <c r="CR63" i="5" s="1"/>
  <c r="BZ64" i="5"/>
  <c r="C80" i="5"/>
  <c r="DU64" i="5"/>
  <c r="CS64" i="5"/>
  <c r="BX64" i="5"/>
  <c r="CC64" i="5" s="1"/>
  <c r="DG64" i="5"/>
  <c r="Z65" i="5"/>
  <c r="CE64" i="5"/>
  <c r="AA64" i="5"/>
  <c r="L80" i="5" s="1"/>
  <c r="X80" i="5" s="1"/>
  <c r="DD64" i="5"/>
  <c r="DA64" i="5"/>
  <c r="DC64" i="5"/>
  <c r="DH62" i="5"/>
  <c r="DI62" i="5" s="1"/>
  <c r="CT62" i="5"/>
  <c r="CU62" i="5" s="1"/>
  <c r="DV62" i="5"/>
  <c r="DW62" i="5" s="1"/>
  <c r="CP64" i="5"/>
  <c r="CM64" i="5"/>
  <c r="CO64" i="5"/>
  <c r="DR64" i="5"/>
  <c r="DQ64" i="5"/>
  <c r="DO64" i="5"/>
  <c r="DE58" i="4"/>
  <c r="H77" i="4" s="1"/>
  <c r="DH58" i="4"/>
  <c r="I77" i="4" s="1"/>
  <c r="DD59" i="4"/>
  <c r="DE59" i="4" s="1"/>
  <c r="H78" i="4" s="1"/>
  <c r="DE57" i="4"/>
  <c r="H76" i="4" s="1"/>
  <c r="DH57" i="4"/>
  <c r="I76" i="4" s="1"/>
  <c r="DG60" i="4"/>
  <c r="DB60" i="4"/>
  <c r="DC60" i="4" s="1"/>
  <c r="CU62" i="4"/>
  <c r="W63" i="4"/>
  <c r="C81" i="4"/>
  <c r="BV58" i="5" l="1"/>
  <c r="F74" i="5" s="1"/>
  <c r="R74" i="5" s="1"/>
  <c r="BP65" i="5"/>
  <c r="BJ66" i="5" s="1"/>
  <c r="BK63" i="5"/>
  <c r="BS62" i="5" s="1"/>
  <c r="BQ59" i="5"/>
  <c r="BR59" i="5" s="1"/>
  <c r="AD64" i="5"/>
  <c r="AK64" i="5" s="1"/>
  <c r="AO61" i="5"/>
  <c r="AP61" i="5"/>
  <c r="D77" i="5" s="1"/>
  <c r="P77" i="5" s="1"/>
  <c r="J81" i="4"/>
  <c r="AQ62" i="4"/>
  <c r="AD62" i="4"/>
  <c r="BJ60" i="4"/>
  <c r="BQ59" i="4"/>
  <c r="AY64" i="5"/>
  <c r="BB64" i="5" s="1"/>
  <c r="CF61" i="5"/>
  <c r="BY62" i="5"/>
  <c r="AE65" i="5"/>
  <c r="AV65" i="5"/>
  <c r="AW65" i="5" s="1"/>
  <c r="BC63" i="5"/>
  <c r="BE63" i="5" s="1"/>
  <c r="BF63" i="5"/>
  <c r="E79" i="5" s="1"/>
  <c r="Q79" i="5" s="1"/>
  <c r="AE60" i="4"/>
  <c r="AG60" i="4" s="1"/>
  <c r="AB61" i="4"/>
  <c r="AF63" i="4"/>
  <c r="CE63" i="4"/>
  <c r="AU63" i="4"/>
  <c r="Y63" i="4"/>
  <c r="AA61" i="4"/>
  <c r="AW58" i="4"/>
  <c r="Z63" i="4"/>
  <c r="BU60" i="5"/>
  <c r="BO61" i="5"/>
  <c r="BL62" i="5"/>
  <c r="AU65" i="5"/>
  <c r="AT65" i="5"/>
  <c r="BA65" i="5" s="1"/>
  <c r="AZ65" i="5"/>
  <c r="BD65" i="5"/>
  <c r="BT65" i="5"/>
  <c r="AN65" i="5"/>
  <c r="AJ65" i="5"/>
  <c r="AX65" i="5"/>
  <c r="AH65" i="5"/>
  <c r="AM62" i="5"/>
  <c r="AL62" i="5"/>
  <c r="AG63" i="5"/>
  <c r="AI63" i="5" s="1"/>
  <c r="AF64" i="5"/>
  <c r="BY39" i="4"/>
  <c r="CO39" i="4" s="1"/>
  <c r="CP39" i="4" s="1"/>
  <c r="BR40" i="4"/>
  <c r="BS52" i="4" s="1"/>
  <c r="BT64" i="4" s="1"/>
  <c r="BU76" i="4" s="1"/>
  <c r="CM39" i="4"/>
  <c r="CN39" i="4" s="1"/>
  <c r="F58" i="4" s="1"/>
  <c r="CG40" i="4"/>
  <c r="CC51" i="4"/>
  <c r="BZ51" i="4"/>
  <c r="CB51" i="4" s="1"/>
  <c r="BM58" i="4"/>
  <c r="BO58" i="4" s="1"/>
  <c r="BL59" i="4"/>
  <c r="CB60" i="5"/>
  <c r="CD60" i="5" s="1"/>
  <c r="CA61" i="5"/>
  <c r="BK59" i="4"/>
  <c r="CD58" i="4" s="1"/>
  <c r="CH59" i="5"/>
  <c r="CJ59" i="5" s="1"/>
  <c r="CG59" i="5"/>
  <c r="CK59" i="5" s="1"/>
  <c r="G75" i="5" s="1"/>
  <c r="S75" i="5" s="1"/>
  <c r="AC68" i="5"/>
  <c r="AB69" i="5"/>
  <c r="AR70" i="5"/>
  <c r="AS69" i="5"/>
  <c r="BI69" i="5"/>
  <c r="DS64" i="5"/>
  <c r="DT64" i="5" s="1"/>
  <c r="CN64" i="5"/>
  <c r="CV63" i="5" s="1"/>
  <c r="CT63" i="4"/>
  <c r="CZ62" i="4" s="1"/>
  <c r="K79" i="5"/>
  <c r="W79" i="5" s="1"/>
  <c r="CV63" i="4"/>
  <c r="CW62" i="4"/>
  <c r="CX62" i="4" s="1"/>
  <c r="DF62" i="4" s="1"/>
  <c r="CA62" i="4"/>
  <c r="CY63" i="4"/>
  <c r="CS64" i="4" s="1"/>
  <c r="BP63" i="4"/>
  <c r="BI63" i="4"/>
  <c r="BN63" i="4" s="1"/>
  <c r="X63" i="4"/>
  <c r="K82" i="4" s="1"/>
  <c r="CZ61" i="4"/>
  <c r="DA61" i="4" s="1"/>
  <c r="DK65" i="5"/>
  <c r="DY65" i="5"/>
  <c r="EA62" i="5"/>
  <c r="J78" i="5" s="1"/>
  <c r="V78" i="5" s="1"/>
  <c r="DM62" i="5"/>
  <c r="I78" i="5" s="1"/>
  <c r="U78" i="5" s="1"/>
  <c r="CI65" i="5"/>
  <c r="CW65" i="5"/>
  <c r="CX62" i="5"/>
  <c r="CY62" i="5"/>
  <c r="H78" i="5" s="1"/>
  <c r="T78" i="5" s="1"/>
  <c r="O80" i="5"/>
  <c r="DG61" i="4"/>
  <c r="DB64" i="5"/>
  <c r="DJ63" i="5" s="1"/>
  <c r="DL63" i="5" s="1"/>
  <c r="DP64" i="5"/>
  <c r="DX63" i="5" s="1"/>
  <c r="DZ63" i="5" s="1"/>
  <c r="CT63" i="5"/>
  <c r="CU63" i="5" s="1"/>
  <c r="DV63" i="5"/>
  <c r="DW63" i="5" s="1"/>
  <c r="EA63" i="5" s="1"/>
  <c r="C81" i="5"/>
  <c r="Z66" i="5"/>
  <c r="DG65" i="5"/>
  <c r="BX65" i="5"/>
  <c r="CC65" i="5" s="1"/>
  <c r="DU65" i="5"/>
  <c r="CE65" i="5"/>
  <c r="CS65" i="5"/>
  <c r="AA65" i="5"/>
  <c r="L81" i="5" s="1"/>
  <c r="X81" i="5" s="1"/>
  <c r="DH63" i="5"/>
  <c r="DI63" i="5" s="1"/>
  <c r="DM63" i="5" s="1"/>
  <c r="DA65" i="5"/>
  <c r="DD65" i="5"/>
  <c r="DC65" i="5"/>
  <c r="DE64" i="5"/>
  <c r="DF64" i="5" s="1"/>
  <c r="BZ65" i="5"/>
  <c r="CM65" i="5"/>
  <c r="CO65" i="5"/>
  <c r="CP65" i="5"/>
  <c r="CQ64" i="5"/>
  <c r="CR64" i="5" s="1"/>
  <c r="DO65" i="5"/>
  <c r="DR65" i="5"/>
  <c r="DQ65" i="5"/>
  <c r="DH59" i="4"/>
  <c r="I78" i="4" s="1"/>
  <c r="DD60" i="4"/>
  <c r="DE60" i="4" s="1"/>
  <c r="H79" i="4" s="1"/>
  <c r="DB61" i="4"/>
  <c r="DC61" i="4" s="1"/>
  <c r="CU63" i="4"/>
  <c r="W64" i="4"/>
  <c r="C82" i="4"/>
  <c r="AD65" i="5" l="1"/>
  <c r="AK65" i="5" s="1"/>
  <c r="BV59" i="5"/>
  <c r="F75" i="5" s="1"/>
  <c r="R75" i="5" s="1"/>
  <c r="AA62" i="4"/>
  <c r="AT61" i="4" s="1"/>
  <c r="AT60" i="4"/>
  <c r="BP66" i="5"/>
  <c r="BJ67" i="5" s="1"/>
  <c r="BJ68" i="5" s="1"/>
  <c r="AO62" i="5"/>
  <c r="BQ60" i="5"/>
  <c r="BR60" i="5" s="1"/>
  <c r="BU61" i="5"/>
  <c r="BK64" i="5"/>
  <c r="BS63" i="5" s="1"/>
  <c r="AP62" i="5"/>
  <c r="D78" i="5" s="1"/>
  <c r="P78" i="5" s="1"/>
  <c r="BC64" i="5"/>
  <c r="BE64" i="5" s="1"/>
  <c r="J82" i="4"/>
  <c r="AE66" i="5"/>
  <c r="AQ63" i="4"/>
  <c r="AD63" i="4"/>
  <c r="BQ60" i="4"/>
  <c r="BJ61" i="4"/>
  <c r="CF62" i="5"/>
  <c r="BY63" i="5"/>
  <c r="AY65" i="5"/>
  <c r="BB65" i="5" s="1"/>
  <c r="AV66" i="5"/>
  <c r="AW66" i="5" s="1"/>
  <c r="BF64" i="5"/>
  <c r="E80" i="5" s="1"/>
  <c r="Q80" i="5" s="1"/>
  <c r="Z64" i="4"/>
  <c r="AW61" i="4"/>
  <c r="AW59" i="4"/>
  <c r="AE61" i="4"/>
  <c r="AG61" i="4" s="1"/>
  <c r="AB62" i="4"/>
  <c r="AA63" i="4"/>
  <c r="AT62" i="4" s="1"/>
  <c r="AF64" i="4"/>
  <c r="AU64" i="4"/>
  <c r="CE64" i="4"/>
  <c r="Y64" i="4"/>
  <c r="BL63" i="5"/>
  <c r="BV40" i="4"/>
  <c r="BX40" i="4" s="1"/>
  <c r="CK40" i="4" s="1"/>
  <c r="CL40" i="4" s="1"/>
  <c r="CM40" i="4" s="1"/>
  <c r="CN40" i="4" s="1"/>
  <c r="F59" i="4" s="1"/>
  <c r="AD66" i="5"/>
  <c r="AK66" i="5" s="1"/>
  <c r="AU66" i="5"/>
  <c r="AT66" i="5"/>
  <c r="BA66" i="5" s="1"/>
  <c r="AZ66" i="5"/>
  <c r="AJ66" i="5"/>
  <c r="AN66" i="5"/>
  <c r="BT66" i="5"/>
  <c r="BD66" i="5"/>
  <c r="AX66" i="5"/>
  <c r="AH66" i="5"/>
  <c r="AG64" i="5"/>
  <c r="AI64" i="5" s="1"/>
  <c r="AF65" i="5"/>
  <c r="AL63" i="5"/>
  <c r="AP63" i="5" s="1"/>
  <c r="D79" i="5" s="1"/>
  <c r="P79" i="5" s="1"/>
  <c r="AM63" i="5"/>
  <c r="AO63" i="5" s="1"/>
  <c r="BK60" i="4"/>
  <c r="CD59" i="4" s="1"/>
  <c r="BM59" i="4"/>
  <c r="BO59" i="4" s="1"/>
  <c r="BL60" i="4"/>
  <c r="CB61" i="5"/>
  <c r="CD61" i="5" s="1"/>
  <c r="CA62" i="5"/>
  <c r="CH40" i="4"/>
  <c r="CI40" i="4" s="1"/>
  <c r="CJ40" i="4" s="1"/>
  <c r="CF41" i="4" s="1"/>
  <c r="CH60" i="5"/>
  <c r="CJ60" i="5" s="1"/>
  <c r="CG60" i="5"/>
  <c r="CK60" i="5" s="1"/>
  <c r="G76" i="5" s="1"/>
  <c r="S76" i="5" s="1"/>
  <c r="CQ39" i="4"/>
  <c r="G58" i="4" s="1"/>
  <c r="CN65" i="5"/>
  <c r="CV64" i="5" s="1"/>
  <c r="AC69" i="5"/>
  <c r="AB70" i="5"/>
  <c r="AR71" i="5"/>
  <c r="AS70" i="5"/>
  <c r="BI70" i="5"/>
  <c r="DS65" i="5"/>
  <c r="DT65" i="5" s="1"/>
  <c r="DA62" i="4"/>
  <c r="K80" i="5"/>
  <c r="W80" i="5" s="1"/>
  <c r="BP64" i="4"/>
  <c r="CY64" i="4"/>
  <c r="CS65" i="4" s="1"/>
  <c r="BI64" i="4"/>
  <c r="CA64" i="4" s="1"/>
  <c r="X64" i="4"/>
  <c r="K83" i="4" s="1"/>
  <c r="CV64" i="4"/>
  <c r="CT64" i="4"/>
  <c r="CZ63" i="4" s="1"/>
  <c r="CW63" i="4"/>
  <c r="CX63" i="4" s="1"/>
  <c r="DF63" i="4" s="1"/>
  <c r="CA63" i="4"/>
  <c r="DK66" i="5"/>
  <c r="DY66" i="5"/>
  <c r="J79" i="5"/>
  <c r="V79" i="5" s="1"/>
  <c r="I79" i="5"/>
  <c r="U79" i="5" s="1"/>
  <c r="CX63" i="5"/>
  <c r="CY63" i="5"/>
  <c r="H79" i="5" s="1"/>
  <c r="T79" i="5" s="1"/>
  <c r="CI66" i="5"/>
  <c r="CW66" i="5"/>
  <c r="O81" i="5"/>
  <c r="DB65" i="5"/>
  <c r="DJ64" i="5" s="1"/>
  <c r="DL64" i="5" s="1"/>
  <c r="DP65" i="5"/>
  <c r="DX64" i="5" s="1"/>
  <c r="DZ64" i="5" s="1"/>
  <c r="CT64" i="5"/>
  <c r="CU64" i="5" s="1"/>
  <c r="CP66" i="5"/>
  <c r="CM66" i="5"/>
  <c r="CO66" i="5"/>
  <c r="DC66" i="5"/>
  <c r="DD66" i="5"/>
  <c r="DA66" i="5"/>
  <c r="BZ66" i="5"/>
  <c r="DE65" i="5"/>
  <c r="DF65" i="5" s="1"/>
  <c r="DO66" i="5"/>
  <c r="DR66" i="5"/>
  <c r="DQ66" i="5"/>
  <c r="C82" i="5"/>
  <c r="DU66" i="5"/>
  <c r="BX66" i="5"/>
  <c r="CC66" i="5" s="1"/>
  <c r="DG66" i="5"/>
  <c r="CE66" i="5"/>
  <c r="Z67" i="5"/>
  <c r="BP67" i="5" s="1"/>
  <c r="CS66" i="5"/>
  <c r="AA66" i="5"/>
  <c r="L82" i="5" s="1"/>
  <c r="X82" i="5" s="1"/>
  <c r="DH64" i="5"/>
  <c r="DI64" i="5" s="1"/>
  <c r="CQ65" i="5"/>
  <c r="CR65" i="5" s="1"/>
  <c r="DV64" i="5"/>
  <c r="DW64" i="5" s="1"/>
  <c r="DH60" i="4"/>
  <c r="I79" i="4" s="1"/>
  <c r="DD61" i="4"/>
  <c r="DE61" i="4" s="1"/>
  <c r="H80" i="4" s="1"/>
  <c r="DG62" i="4"/>
  <c r="DB62" i="4"/>
  <c r="DC62" i="4" s="1"/>
  <c r="CU64" i="4"/>
  <c r="W65" i="4"/>
  <c r="C83" i="4"/>
  <c r="BV60" i="5" l="1"/>
  <c r="F76" i="5" s="1"/>
  <c r="R76" i="5" s="1"/>
  <c r="BO62" i="5"/>
  <c r="BQ62" i="5" s="1"/>
  <c r="BR62" i="5" s="1"/>
  <c r="BK65" i="5"/>
  <c r="BS64" i="5" s="1"/>
  <c r="BQ61" i="5"/>
  <c r="BR61" i="5" s="1"/>
  <c r="J83" i="4"/>
  <c r="AK67" i="5"/>
  <c r="BA67" i="5"/>
  <c r="CF67" i="5"/>
  <c r="AE67" i="5"/>
  <c r="BQ61" i="4"/>
  <c r="BJ62" i="4"/>
  <c r="AQ64" i="4"/>
  <c r="AD64" i="4"/>
  <c r="BC65" i="5"/>
  <c r="BE65" i="5" s="1"/>
  <c r="AY66" i="5"/>
  <c r="BB66" i="5" s="1"/>
  <c r="CF63" i="5"/>
  <c r="BY64" i="5"/>
  <c r="AV67" i="5"/>
  <c r="AW67" i="5" s="1"/>
  <c r="AA64" i="4"/>
  <c r="BF65" i="5"/>
  <c r="E81" i="5" s="1"/>
  <c r="Q81" i="5" s="1"/>
  <c r="AD67" i="5"/>
  <c r="AE62" i="4"/>
  <c r="AG62" i="4" s="1"/>
  <c r="AB63" i="4"/>
  <c r="Z65" i="4"/>
  <c r="BN64" i="4"/>
  <c r="AW62" i="4"/>
  <c r="AU65" i="4"/>
  <c r="AF65" i="4"/>
  <c r="CE65" i="4"/>
  <c r="Y65" i="4"/>
  <c r="BU62" i="5"/>
  <c r="BL64" i="5"/>
  <c r="BY40" i="4"/>
  <c r="CO40" i="4" s="1"/>
  <c r="CP40" i="4" s="1"/>
  <c r="BZ52" i="4"/>
  <c r="CB52" i="4" s="1"/>
  <c r="BT67" i="5"/>
  <c r="AZ67" i="5"/>
  <c r="BD67" i="5"/>
  <c r="AJ67" i="5"/>
  <c r="AN67" i="5"/>
  <c r="AX67" i="5"/>
  <c r="AH67" i="5"/>
  <c r="AU67" i="5"/>
  <c r="AT67" i="5"/>
  <c r="CC52" i="4"/>
  <c r="CN66" i="5"/>
  <c r="CV65" i="5" s="1"/>
  <c r="AG65" i="5"/>
  <c r="AI65" i="5" s="1"/>
  <c r="AF66" i="5"/>
  <c r="AM64" i="5"/>
  <c r="AO64" i="5" s="1"/>
  <c r="AL64" i="5"/>
  <c r="AP64" i="5" s="1"/>
  <c r="D80" i="5" s="1"/>
  <c r="P80" i="5" s="1"/>
  <c r="BR41" i="4"/>
  <c r="BS53" i="4" s="1"/>
  <c r="BT65" i="4" s="1"/>
  <c r="BU77" i="4" s="1"/>
  <c r="CH61" i="5"/>
  <c r="CJ61" i="5" s="1"/>
  <c r="CG61" i="5"/>
  <c r="CK61" i="5" s="1"/>
  <c r="G77" i="5" s="1"/>
  <c r="S77" i="5" s="1"/>
  <c r="BK61" i="4"/>
  <c r="BM60" i="4"/>
  <c r="BO60" i="4" s="1"/>
  <c r="BL61" i="4"/>
  <c r="CG41" i="4"/>
  <c r="CH41" i="4" s="1"/>
  <c r="CI41" i="4" s="1"/>
  <c r="CJ41" i="4" s="1"/>
  <c r="CB62" i="5"/>
  <c r="CD62" i="5" s="1"/>
  <c r="CA63" i="5"/>
  <c r="AC70" i="5"/>
  <c r="AB71" i="5"/>
  <c r="AR72" i="5"/>
  <c r="AS71" i="5"/>
  <c r="BI71" i="5"/>
  <c r="DA63" i="4"/>
  <c r="K81" i="5"/>
  <c r="W81" i="5" s="1"/>
  <c r="CT65" i="4"/>
  <c r="CZ64" i="4" s="1"/>
  <c r="CV65" i="4"/>
  <c r="CW64" i="4"/>
  <c r="CX64" i="4" s="1"/>
  <c r="DF64" i="4" s="1"/>
  <c r="BP65" i="4"/>
  <c r="CY65" i="4"/>
  <c r="CS66" i="4" s="1"/>
  <c r="BI65" i="4"/>
  <c r="X65" i="4"/>
  <c r="K84" i="4" s="1"/>
  <c r="DK67" i="5"/>
  <c r="DY67" i="5"/>
  <c r="EA64" i="5"/>
  <c r="J80" i="5" s="1"/>
  <c r="V80" i="5" s="1"/>
  <c r="DM64" i="5"/>
  <c r="I80" i="5" s="1"/>
  <c r="U80" i="5" s="1"/>
  <c r="CI67" i="5"/>
  <c r="CW67" i="5"/>
  <c r="CY64" i="5"/>
  <c r="H80" i="5" s="1"/>
  <c r="T80" i="5" s="1"/>
  <c r="CX64" i="5"/>
  <c r="O82" i="5"/>
  <c r="DG63" i="4"/>
  <c r="DB66" i="5"/>
  <c r="DJ65" i="5" s="1"/>
  <c r="DL65" i="5" s="1"/>
  <c r="DP66" i="5"/>
  <c r="DX65" i="5" s="1"/>
  <c r="DZ65" i="5" s="1"/>
  <c r="CT65" i="5"/>
  <c r="CU65" i="5" s="1"/>
  <c r="DH65" i="5"/>
  <c r="DI65" i="5" s="1"/>
  <c r="BZ67" i="5"/>
  <c r="DE66" i="5"/>
  <c r="DF66" i="5" s="1"/>
  <c r="CO67" i="5"/>
  <c r="CP67" i="5"/>
  <c r="CM67" i="5"/>
  <c r="DC67" i="5"/>
  <c r="DA67" i="5"/>
  <c r="DD67" i="5"/>
  <c r="DV65" i="5"/>
  <c r="DW65" i="5" s="1"/>
  <c r="DU67" i="5"/>
  <c r="CS67" i="5"/>
  <c r="DG67" i="5"/>
  <c r="CE67" i="5"/>
  <c r="BX67" i="5"/>
  <c r="CC67" i="5" s="1"/>
  <c r="C83" i="5"/>
  <c r="B72" i="5" s="1"/>
  <c r="Z68" i="5"/>
  <c r="AA67" i="5"/>
  <c r="L83" i="5" s="1"/>
  <c r="X83" i="5" s="1"/>
  <c r="DQ67" i="5"/>
  <c r="DR67" i="5"/>
  <c r="DO67" i="5"/>
  <c r="CQ66" i="5"/>
  <c r="CR66" i="5" s="1"/>
  <c r="DS66" i="5"/>
  <c r="DT66" i="5" s="1"/>
  <c r="DD62" i="4"/>
  <c r="DE62" i="4" s="1"/>
  <c r="H81" i="4" s="1"/>
  <c r="DH61" i="4"/>
  <c r="I80" i="4" s="1"/>
  <c r="DB63" i="4"/>
  <c r="DC63" i="4" s="1"/>
  <c r="CU65" i="4"/>
  <c r="W66" i="4"/>
  <c r="BQ66" i="4" s="1"/>
  <c r="C84" i="4"/>
  <c r="BV61" i="5" l="1"/>
  <c r="F77" i="5" s="1"/>
  <c r="R77" i="5" s="1"/>
  <c r="BV62" i="5"/>
  <c r="F78" i="5" s="1"/>
  <c r="R78" i="5" s="1"/>
  <c r="AT63" i="4"/>
  <c r="AW63" i="4" s="1"/>
  <c r="BO63" i="5"/>
  <c r="BQ63" i="5" s="1"/>
  <c r="BR63" i="5" s="1"/>
  <c r="BP68" i="5"/>
  <c r="BJ69" i="5" s="1"/>
  <c r="BK66" i="5"/>
  <c r="BS65" i="5" s="1"/>
  <c r="J84" i="4"/>
  <c r="AQ65" i="4"/>
  <c r="AD65" i="4"/>
  <c r="BQ62" i="4"/>
  <c r="BJ63" i="4"/>
  <c r="BC66" i="5"/>
  <c r="BE66" i="5" s="1"/>
  <c r="CF64" i="5"/>
  <c r="BY65" i="5"/>
  <c r="AY67" i="5"/>
  <c r="BB67" i="5" s="1"/>
  <c r="AT68" i="5" s="1"/>
  <c r="AA65" i="4"/>
  <c r="BF66" i="5"/>
  <c r="E82" i="5" s="1"/>
  <c r="Q82" i="5" s="1"/>
  <c r="BN65" i="4"/>
  <c r="AF66" i="4"/>
  <c r="Y66" i="4"/>
  <c r="AE63" i="4"/>
  <c r="AG63" i="4" s="1"/>
  <c r="AB64" i="4"/>
  <c r="Z66" i="4"/>
  <c r="CQ40" i="4"/>
  <c r="G59" i="4" s="1"/>
  <c r="CD60" i="4"/>
  <c r="BL65" i="5"/>
  <c r="BU63" i="5"/>
  <c r="BV41" i="4"/>
  <c r="BX41" i="4" s="1"/>
  <c r="CK41" i="4" s="1"/>
  <c r="CL41" i="4" s="1"/>
  <c r="CM41" i="4" s="1"/>
  <c r="CN41" i="4" s="1"/>
  <c r="F60" i="4" s="1"/>
  <c r="CC68" i="5"/>
  <c r="AH68" i="5"/>
  <c r="BT68" i="5"/>
  <c r="AZ68" i="5"/>
  <c r="BD68" i="5"/>
  <c r="AX68" i="5"/>
  <c r="AJ68" i="5"/>
  <c r="AN68" i="5"/>
  <c r="CN67" i="5"/>
  <c r="CV66" i="5" s="1"/>
  <c r="AF67" i="5"/>
  <c r="AG67" i="5" s="1"/>
  <c r="AI67" i="5" s="1"/>
  <c r="AG66" i="5"/>
  <c r="AI66" i="5" s="1"/>
  <c r="AM65" i="5"/>
  <c r="AO65" i="5" s="1"/>
  <c r="AL65" i="5"/>
  <c r="AP65" i="5" s="1"/>
  <c r="D81" i="5" s="1"/>
  <c r="P81" i="5" s="1"/>
  <c r="BK62" i="4"/>
  <c r="CD61" i="4" s="1"/>
  <c r="CB63" i="5"/>
  <c r="CD63" i="5" s="1"/>
  <c r="CA64" i="5"/>
  <c r="BM61" i="4"/>
  <c r="BO61" i="4" s="1"/>
  <c r="BL62" i="4"/>
  <c r="CH62" i="5"/>
  <c r="CJ62" i="5" s="1"/>
  <c r="CG62" i="5"/>
  <c r="CK62" i="5" s="1"/>
  <c r="G78" i="5" s="1"/>
  <c r="S78" i="5" s="1"/>
  <c r="BR42" i="4"/>
  <c r="BS54" i="4" s="1"/>
  <c r="BT66" i="4" s="1"/>
  <c r="BU78" i="4" s="1"/>
  <c r="AC71" i="5"/>
  <c r="AB72" i="5"/>
  <c r="AR73" i="5"/>
  <c r="AS72" i="5"/>
  <c r="BI72" i="5"/>
  <c r="DS67" i="5"/>
  <c r="DT67" i="5" s="1"/>
  <c r="DR68" i="5" s="1"/>
  <c r="DA64" i="4"/>
  <c r="CV66" i="4"/>
  <c r="K82" i="5"/>
  <c r="W82" i="5" s="1"/>
  <c r="CT66" i="4"/>
  <c r="CZ65" i="4" s="1"/>
  <c r="BP66" i="4"/>
  <c r="CY66" i="4"/>
  <c r="CS67" i="4" s="1"/>
  <c r="BI66" i="4"/>
  <c r="X66" i="4"/>
  <c r="K85" i="4" s="1"/>
  <c r="CW65" i="4"/>
  <c r="CX65" i="4" s="1"/>
  <c r="DF65" i="4" s="1"/>
  <c r="CA65" i="4"/>
  <c r="DK68" i="5"/>
  <c r="DY68" i="5"/>
  <c r="EA65" i="5"/>
  <c r="J81" i="5" s="1"/>
  <c r="V81" i="5" s="1"/>
  <c r="DM65" i="5"/>
  <c r="I81" i="5" s="1"/>
  <c r="U81" i="5" s="1"/>
  <c r="CY65" i="5"/>
  <c r="H81" i="5" s="1"/>
  <c r="T81" i="5" s="1"/>
  <c r="CX65" i="5"/>
  <c r="CI68" i="5"/>
  <c r="CW68" i="5"/>
  <c r="O83" i="5"/>
  <c r="DB67" i="5"/>
  <c r="DJ66" i="5" s="1"/>
  <c r="DL66" i="5" s="1"/>
  <c r="DP67" i="5"/>
  <c r="DX66" i="5" s="1"/>
  <c r="DZ66" i="5" s="1"/>
  <c r="CQ67" i="5"/>
  <c r="CR67" i="5" s="1"/>
  <c r="DH66" i="5"/>
  <c r="DI66" i="5" s="1"/>
  <c r="DM66" i="5" s="1"/>
  <c r="CT66" i="5"/>
  <c r="CU66" i="5" s="1"/>
  <c r="DV66" i="5"/>
  <c r="DW66" i="5" s="1"/>
  <c r="DU68" i="5"/>
  <c r="CS68" i="5"/>
  <c r="CE68" i="5"/>
  <c r="C84" i="5"/>
  <c r="BX68" i="5"/>
  <c r="Z69" i="5"/>
  <c r="DG68" i="5"/>
  <c r="AA68" i="5"/>
  <c r="L84" i="5" s="1"/>
  <c r="X84" i="5" s="1"/>
  <c r="DC68" i="5"/>
  <c r="DA68" i="5"/>
  <c r="DE67" i="5"/>
  <c r="DF67" i="5" s="1"/>
  <c r="CO68" i="5"/>
  <c r="CM68" i="5"/>
  <c r="DQ68" i="5"/>
  <c r="DO68" i="5"/>
  <c r="DH62" i="4"/>
  <c r="I81" i="4" s="1"/>
  <c r="DD63" i="4"/>
  <c r="DH63" i="4" s="1"/>
  <c r="I82" i="4" s="1"/>
  <c r="DG64" i="4"/>
  <c r="DB64" i="4"/>
  <c r="DC64" i="4" s="1"/>
  <c r="CU66" i="4"/>
  <c r="W67" i="4"/>
  <c r="C85" i="4"/>
  <c r="J85" i="4" l="1"/>
  <c r="BV63" i="5"/>
  <c r="F79" i="5" s="1"/>
  <c r="R79" i="5" s="1"/>
  <c r="AT64" i="4"/>
  <c r="AW64" i="4" s="1"/>
  <c r="BO64" i="5"/>
  <c r="BQ64" i="5" s="1"/>
  <c r="BR64" i="5" s="1"/>
  <c r="BV64" i="5" s="1"/>
  <c r="F80" i="5" s="1"/>
  <c r="R80" i="5" s="1"/>
  <c r="BP69" i="5"/>
  <c r="BJ70" i="5" s="1"/>
  <c r="BK67" i="5"/>
  <c r="BS66" i="5" s="1"/>
  <c r="BQ63" i="4"/>
  <c r="BJ64" i="4"/>
  <c r="AQ66" i="4"/>
  <c r="AD66" i="4"/>
  <c r="CF65" i="5"/>
  <c r="BY66" i="5"/>
  <c r="AA66" i="4"/>
  <c r="AV68" i="5"/>
  <c r="AW68" i="5" s="1"/>
  <c r="AY68" i="5" s="1"/>
  <c r="BA68" i="5" s="1"/>
  <c r="AU68" i="5"/>
  <c r="BC67" i="5" s="1"/>
  <c r="BE67" i="5" s="1"/>
  <c r="BF67" i="5"/>
  <c r="E83" i="5" s="1"/>
  <c r="Q83" i="5" s="1"/>
  <c r="BN66" i="4"/>
  <c r="AE64" i="4"/>
  <c r="AG64" i="4" s="1"/>
  <c r="AB65" i="4"/>
  <c r="Z67" i="4"/>
  <c r="AF67" i="4"/>
  <c r="CE67" i="4"/>
  <c r="AU67" i="4"/>
  <c r="Y67" i="4"/>
  <c r="BN67" i="4"/>
  <c r="BY41" i="4"/>
  <c r="CO41" i="4" s="1"/>
  <c r="CP41" i="4" s="1"/>
  <c r="CQ41" i="4" s="1"/>
  <c r="G60" i="4" s="1"/>
  <c r="BU64" i="5"/>
  <c r="BL66" i="5"/>
  <c r="CC53" i="4"/>
  <c r="CC69" i="5"/>
  <c r="BT69" i="5"/>
  <c r="AZ69" i="5"/>
  <c r="BD69" i="5"/>
  <c r="AJ69" i="5"/>
  <c r="AN69" i="5"/>
  <c r="AX69" i="5"/>
  <c r="AH69" i="5"/>
  <c r="AT69" i="5"/>
  <c r="BA69" i="5" s="1"/>
  <c r="AL67" i="5"/>
  <c r="AD68" i="5" s="1"/>
  <c r="BZ53" i="4"/>
  <c r="CB53" i="4" s="1"/>
  <c r="CN68" i="5"/>
  <c r="CV67" i="5" s="1"/>
  <c r="AL66" i="5"/>
  <c r="AP66" i="5" s="1"/>
  <c r="D82" i="5" s="1"/>
  <c r="P82" i="5" s="1"/>
  <c r="AM66" i="5"/>
  <c r="AO66" i="5" s="1"/>
  <c r="BM62" i="4"/>
  <c r="BO62" i="4" s="1"/>
  <c r="BL63" i="4"/>
  <c r="CB64" i="5"/>
  <c r="CD64" i="5" s="1"/>
  <c r="CA65" i="5"/>
  <c r="CH63" i="5"/>
  <c r="CJ63" i="5" s="1"/>
  <c r="CG63" i="5"/>
  <c r="CK63" i="5" s="1"/>
  <c r="G79" i="5" s="1"/>
  <c r="S79" i="5" s="1"/>
  <c r="BK63" i="4"/>
  <c r="CD62" i="4" s="1"/>
  <c r="BV42" i="4"/>
  <c r="BX42" i="4" s="1"/>
  <c r="AC72" i="5"/>
  <c r="AB73" i="5"/>
  <c r="AR74" i="5"/>
  <c r="AS73" i="5"/>
  <c r="BI73" i="5"/>
  <c r="DS68" i="5"/>
  <c r="DT68" i="5" s="1"/>
  <c r="DA65" i="4"/>
  <c r="O84" i="5"/>
  <c r="K83" i="5"/>
  <c r="W83" i="5" s="1"/>
  <c r="CT67" i="4"/>
  <c r="CZ66" i="4" s="1"/>
  <c r="BP67" i="4"/>
  <c r="CY67" i="4"/>
  <c r="CS68" i="4" s="1"/>
  <c r="BI67" i="4"/>
  <c r="X67" i="4"/>
  <c r="K86" i="4" s="1"/>
  <c r="CW66" i="4"/>
  <c r="CX66" i="4" s="1"/>
  <c r="DF66" i="4" s="1"/>
  <c r="CA66" i="4"/>
  <c r="DK69" i="5"/>
  <c r="DY69" i="5"/>
  <c r="EA66" i="5"/>
  <c r="J82" i="5" s="1"/>
  <c r="V82" i="5" s="1"/>
  <c r="I82" i="5"/>
  <c r="U82" i="5" s="1"/>
  <c r="CX66" i="5"/>
  <c r="CY66" i="5"/>
  <c r="H82" i="5" s="1"/>
  <c r="T82" i="5" s="1"/>
  <c r="CI69" i="5"/>
  <c r="CW69" i="5"/>
  <c r="DB65" i="4"/>
  <c r="DC65" i="4" s="1"/>
  <c r="DB68" i="5"/>
  <c r="DJ67" i="5" s="1"/>
  <c r="DL67" i="5" s="1"/>
  <c r="DP68" i="5"/>
  <c r="DX67" i="5" s="1"/>
  <c r="DZ67" i="5" s="1"/>
  <c r="DH67" i="5"/>
  <c r="DI67" i="5" s="1"/>
  <c r="DD68" i="5"/>
  <c r="DE68" i="5"/>
  <c r="CQ68" i="5"/>
  <c r="CT67" i="5"/>
  <c r="CU67" i="5" s="1"/>
  <c r="DA69" i="5"/>
  <c r="DC69" i="5"/>
  <c r="C85" i="5"/>
  <c r="Z70" i="5"/>
  <c r="DU69" i="5"/>
  <c r="DG69" i="5"/>
  <c r="CS69" i="5"/>
  <c r="BX69" i="5"/>
  <c r="CE69" i="5"/>
  <c r="AA69" i="5"/>
  <c r="L85" i="5" s="1"/>
  <c r="X85" i="5" s="1"/>
  <c r="CM69" i="5"/>
  <c r="CO69" i="5"/>
  <c r="DO69" i="5"/>
  <c r="DR69" i="5"/>
  <c r="DQ69" i="5"/>
  <c r="CP68" i="5"/>
  <c r="CP69" i="5" s="1"/>
  <c r="DV67" i="5"/>
  <c r="DW67" i="5" s="1"/>
  <c r="DD64" i="4"/>
  <c r="DE64" i="4" s="1"/>
  <c r="H83" i="4" s="1"/>
  <c r="DE63" i="4"/>
  <c r="H82" i="4" s="1"/>
  <c r="DG65" i="4"/>
  <c r="CU67" i="4"/>
  <c r="W68" i="4"/>
  <c r="C86" i="4"/>
  <c r="B85" i="4" s="1"/>
  <c r="AT65" i="4" l="1"/>
  <c r="AW65" i="4" s="1"/>
  <c r="AV69" i="5"/>
  <c r="AW69" i="5" s="1"/>
  <c r="BO65" i="5"/>
  <c r="BQ65" i="5" s="1"/>
  <c r="BR65" i="5" s="1"/>
  <c r="BV65" i="5" s="1"/>
  <c r="F81" i="5" s="1"/>
  <c r="R81" i="5" s="1"/>
  <c r="BP70" i="5"/>
  <c r="BJ71" i="5" s="1"/>
  <c r="BK68" i="5"/>
  <c r="BS67" i="5" s="1"/>
  <c r="AQ67" i="4"/>
  <c r="AD67" i="4"/>
  <c r="BQ64" i="4"/>
  <c r="BJ65" i="4"/>
  <c r="CF66" i="5"/>
  <c r="BY67" i="5"/>
  <c r="AU69" i="5"/>
  <c r="AU70" i="5" s="1"/>
  <c r="AA67" i="4"/>
  <c r="BB68" i="5"/>
  <c r="BF68" i="5" s="1"/>
  <c r="E84" i="5" s="1"/>
  <c r="Q84" i="5" s="1"/>
  <c r="Z68" i="4"/>
  <c r="AE65" i="4"/>
  <c r="AG65" i="4" s="1"/>
  <c r="AB66" i="4"/>
  <c r="AU68" i="4"/>
  <c r="AF68" i="4"/>
  <c r="CE68" i="4"/>
  <c r="BN68" i="4"/>
  <c r="Y68" i="4"/>
  <c r="BU65" i="5"/>
  <c r="BL67" i="5"/>
  <c r="BY42" i="4"/>
  <c r="CO42" i="4" s="1"/>
  <c r="CE42" i="4"/>
  <c r="CF42" i="4" s="1"/>
  <c r="CG42" i="4" s="1"/>
  <c r="CH42" i="4" s="1"/>
  <c r="CN69" i="5"/>
  <c r="CV68" i="5" s="1"/>
  <c r="AT70" i="5"/>
  <c r="BA70" i="5" s="1"/>
  <c r="AV70" i="5"/>
  <c r="AW70" i="5" s="1"/>
  <c r="CC70" i="5"/>
  <c r="BT70" i="5"/>
  <c r="BD70" i="5"/>
  <c r="AZ70" i="5"/>
  <c r="AJ70" i="5"/>
  <c r="AN70" i="5"/>
  <c r="AX70" i="5"/>
  <c r="AH70" i="5"/>
  <c r="AY69" i="5"/>
  <c r="BB69" i="5" s="1"/>
  <c r="AP67" i="5"/>
  <c r="D83" i="5" s="1"/>
  <c r="P83" i="5" s="1"/>
  <c r="AD69" i="5"/>
  <c r="AK69" i="5" s="1"/>
  <c r="AF68" i="5"/>
  <c r="AE68" i="5"/>
  <c r="CC54" i="4"/>
  <c r="BZ54" i="4"/>
  <c r="CB54" i="4" s="1"/>
  <c r="BM63" i="4"/>
  <c r="BO63" i="4" s="1"/>
  <c r="BL64" i="4"/>
  <c r="CK42" i="4"/>
  <c r="CB65" i="5"/>
  <c r="CD65" i="5" s="1"/>
  <c r="CA66" i="5"/>
  <c r="CH64" i="5"/>
  <c r="CJ64" i="5" s="1"/>
  <c r="CG64" i="5"/>
  <c r="CK64" i="5" s="1"/>
  <c r="G80" i="5" s="1"/>
  <c r="S80" i="5" s="1"/>
  <c r="BK64" i="4"/>
  <c r="CD63" i="4" s="1"/>
  <c r="DD69" i="5"/>
  <c r="AC73" i="5"/>
  <c r="AB74" i="5"/>
  <c r="AR75" i="5"/>
  <c r="AS74" i="5"/>
  <c r="BI74" i="5"/>
  <c r="CQ69" i="5"/>
  <c r="CR69" i="5" s="1"/>
  <c r="DA66" i="4"/>
  <c r="K84" i="5"/>
  <c r="W84" i="5" s="1"/>
  <c r="J86" i="4"/>
  <c r="CW67" i="4"/>
  <c r="CA67" i="4"/>
  <c r="CY68" i="4"/>
  <c r="CS69" i="4" s="1"/>
  <c r="BP68" i="4"/>
  <c r="BI68" i="4"/>
  <c r="X68" i="4"/>
  <c r="K87" i="4" s="1"/>
  <c r="CT68" i="4"/>
  <c r="CZ67" i="4" s="1"/>
  <c r="DK70" i="5"/>
  <c r="DY70" i="5"/>
  <c r="EA67" i="5"/>
  <c r="J83" i="5" s="1"/>
  <c r="V83" i="5" s="1"/>
  <c r="DM67" i="5"/>
  <c r="I83" i="5" s="1"/>
  <c r="U83" i="5" s="1"/>
  <c r="CI70" i="5"/>
  <c r="CW70" i="5"/>
  <c r="CX67" i="5"/>
  <c r="CY67" i="5"/>
  <c r="H83" i="5" s="1"/>
  <c r="T83" i="5" s="1"/>
  <c r="O85" i="5"/>
  <c r="CV67" i="4"/>
  <c r="CV68" i="4" s="1"/>
  <c r="DG66" i="4"/>
  <c r="DB69" i="5"/>
  <c r="DJ68" i="5" s="1"/>
  <c r="DL68" i="5" s="1"/>
  <c r="DP69" i="5"/>
  <c r="DX68" i="5" s="1"/>
  <c r="DZ68" i="5" s="1"/>
  <c r="DD65" i="4"/>
  <c r="DH65" i="4" s="1"/>
  <c r="I84" i="4" s="1"/>
  <c r="DH64" i="4"/>
  <c r="I83" i="4" s="1"/>
  <c r="CR68" i="5"/>
  <c r="CT68" i="5" s="1"/>
  <c r="CU68" i="5" s="1"/>
  <c r="DS69" i="5"/>
  <c r="DT69" i="5" s="1"/>
  <c r="CP70" i="5"/>
  <c r="CM70" i="5"/>
  <c r="CO70" i="5"/>
  <c r="DF68" i="5"/>
  <c r="DA70" i="5"/>
  <c r="DC70" i="5"/>
  <c r="DE69" i="5"/>
  <c r="DQ70" i="5"/>
  <c r="DR70" i="5"/>
  <c r="DO70" i="5"/>
  <c r="C86" i="5"/>
  <c r="DU70" i="5"/>
  <c r="CE70" i="5"/>
  <c r="BX70" i="5"/>
  <c r="DG70" i="5"/>
  <c r="CS70" i="5"/>
  <c r="Z71" i="5"/>
  <c r="AA70" i="5"/>
  <c r="L86" i="5" s="1"/>
  <c r="X86" i="5" s="1"/>
  <c r="DV68" i="5"/>
  <c r="DW68" i="5" s="1"/>
  <c r="DB66" i="4"/>
  <c r="DC66" i="4" s="1"/>
  <c r="W69" i="4"/>
  <c r="C87" i="4"/>
  <c r="CU68" i="4"/>
  <c r="AA68" i="4" l="1"/>
  <c r="AT67" i="4" s="1"/>
  <c r="AT66" i="4"/>
  <c r="BO66" i="5"/>
  <c r="BQ66" i="5" s="1"/>
  <c r="BR66" i="5" s="1"/>
  <c r="BV66" i="5" s="1"/>
  <c r="F82" i="5" s="1"/>
  <c r="R82" i="5" s="1"/>
  <c r="BO67" i="5"/>
  <c r="BP71" i="5"/>
  <c r="BJ72" i="5" s="1"/>
  <c r="BK69" i="5"/>
  <c r="BS68" i="5" s="1"/>
  <c r="BC68" i="5"/>
  <c r="BE68" i="5" s="1"/>
  <c r="BF69" i="5" s="1"/>
  <c r="E85" i="5" s="1"/>
  <c r="Q85" i="5" s="1"/>
  <c r="AQ68" i="4"/>
  <c r="AD68" i="4"/>
  <c r="BQ65" i="4"/>
  <c r="BJ66" i="4"/>
  <c r="AD70" i="5"/>
  <c r="AK70" i="5" s="1"/>
  <c r="CN70" i="5"/>
  <c r="CV69" i="5" s="1"/>
  <c r="AA69" i="4"/>
  <c r="AT68" i="4" s="1"/>
  <c r="AF69" i="4"/>
  <c r="AU69" i="4"/>
  <c r="CE69" i="4"/>
  <c r="BN69" i="4"/>
  <c r="Y69" i="4"/>
  <c r="AE66" i="4"/>
  <c r="AB67" i="4"/>
  <c r="AW67" i="4"/>
  <c r="Z69" i="4"/>
  <c r="BU66" i="5"/>
  <c r="CP42" i="4"/>
  <c r="CL42" i="4"/>
  <c r="CM42" i="4" s="1"/>
  <c r="AV71" i="5"/>
  <c r="AW71" i="5" s="1"/>
  <c r="BC69" i="5"/>
  <c r="AU71" i="5"/>
  <c r="AZ71" i="5"/>
  <c r="BD71" i="5"/>
  <c r="CC71" i="5"/>
  <c r="BT71" i="5"/>
  <c r="AN71" i="5"/>
  <c r="AJ71" i="5"/>
  <c r="AX71" i="5"/>
  <c r="AH71" i="5"/>
  <c r="AY70" i="5"/>
  <c r="BB70" i="5" s="1"/>
  <c r="AT71" i="5"/>
  <c r="BA71" i="5" s="1"/>
  <c r="AE69" i="5"/>
  <c r="AE70" i="5" s="1"/>
  <c r="AE71" i="5" s="1"/>
  <c r="AM67" i="5"/>
  <c r="AO67" i="5" s="1"/>
  <c r="AF69" i="5"/>
  <c r="AG68" i="5"/>
  <c r="AI68" i="5" s="1"/>
  <c r="AK68" i="5" s="1"/>
  <c r="CH65" i="5"/>
  <c r="CJ65" i="5" s="1"/>
  <c r="CG65" i="5"/>
  <c r="CK65" i="5" s="1"/>
  <c r="G81" i="5" s="1"/>
  <c r="S81" i="5" s="1"/>
  <c r="CB66" i="5"/>
  <c r="CD66" i="5" s="1"/>
  <c r="CA67" i="5"/>
  <c r="CB67" i="5" s="1"/>
  <c r="CD67" i="5" s="1"/>
  <c r="BM64" i="4"/>
  <c r="BO64" i="4" s="1"/>
  <c r="BL65" i="4"/>
  <c r="BK65" i="4"/>
  <c r="CD64" i="4" s="1"/>
  <c r="CI42" i="4"/>
  <c r="BR43" i="4" s="1"/>
  <c r="BS55" i="4" s="1"/>
  <c r="BT67" i="4" s="1"/>
  <c r="BU79" i="4" s="1"/>
  <c r="DD70" i="5"/>
  <c r="DD71" i="5" s="1"/>
  <c r="AC74" i="5"/>
  <c r="AB75" i="5"/>
  <c r="DF69" i="5"/>
  <c r="DH69" i="5" s="1"/>
  <c r="DI69" i="5" s="1"/>
  <c r="AS75" i="5"/>
  <c r="AR76" i="5"/>
  <c r="BI75" i="5"/>
  <c r="CQ70" i="5"/>
  <c r="CR70" i="5" s="1"/>
  <c r="DA67" i="4"/>
  <c r="J87" i="4"/>
  <c r="K85" i="5"/>
  <c r="W85" i="5" s="1"/>
  <c r="CV69" i="4"/>
  <c r="CW68" i="4"/>
  <c r="CA68" i="4"/>
  <c r="CY69" i="4"/>
  <c r="CS70" i="4" s="1"/>
  <c r="BP69" i="4"/>
  <c r="BI69" i="4"/>
  <c r="X69" i="4"/>
  <c r="K88" i="4" s="1"/>
  <c r="CT69" i="4"/>
  <c r="CZ68" i="4" s="1"/>
  <c r="DK71" i="5"/>
  <c r="DY71" i="5"/>
  <c r="EA68" i="5"/>
  <c r="J84" i="5" s="1"/>
  <c r="V84" i="5" s="1"/>
  <c r="CX68" i="5"/>
  <c r="CY68" i="5"/>
  <c r="H84" i="5" s="1"/>
  <c r="T84" i="5" s="1"/>
  <c r="CI71" i="5"/>
  <c r="CW71" i="5"/>
  <c r="DB70" i="5"/>
  <c r="DJ69" i="5" s="1"/>
  <c r="DL69" i="5" s="1"/>
  <c r="O86" i="5"/>
  <c r="DE65" i="4"/>
  <c r="H84" i="4" s="1"/>
  <c r="DD66" i="4"/>
  <c r="DE66" i="4" s="1"/>
  <c r="H85" i="4" s="1"/>
  <c r="DP70" i="5"/>
  <c r="DX69" i="5" s="1"/>
  <c r="DZ69" i="5" s="1"/>
  <c r="DE70" i="5"/>
  <c r="DS70" i="5"/>
  <c r="DT70" i="5" s="1"/>
  <c r="C87" i="5"/>
  <c r="DU71" i="5"/>
  <c r="CS71" i="5"/>
  <c r="DG71" i="5"/>
  <c r="CE71" i="5"/>
  <c r="BX71" i="5"/>
  <c r="Z72" i="5"/>
  <c r="AA71" i="5"/>
  <c r="L87" i="5" s="1"/>
  <c r="X87" i="5" s="1"/>
  <c r="DV69" i="5"/>
  <c r="DW69" i="5" s="1"/>
  <c r="CO71" i="5"/>
  <c r="CM71" i="5"/>
  <c r="CP71" i="5"/>
  <c r="DH68" i="5"/>
  <c r="DI68" i="5" s="1"/>
  <c r="CT69" i="5"/>
  <c r="CU69" i="5" s="1"/>
  <c r="DC71" i="5"/>
  <c r="DA71" i="5"/>
  <c r="DQ71" i="5"/>
  <c r="DR71" i="5"/>
  <c r="DO71" i="5"/>
  <c r="CX67" i="4"/>
  <c r="DF67" i="4" s="1"/>
  <c r="CU69" i="4"/>
  <c r="C88" i="4"/>
  <c r="W70" i="4"/>
  <c r="BQ67" i="5" l="1"/>
  <c r="BR67" i="5" s="1"/>
  <c r="BM68" i="5"/>
  <c r="BM69" i="5" s="1"/>
  <c r="BM70" i="5" s="1"/>
  <c r="BM71" i="5" s="1"/>
  <c r="BM72" i="5" s="1"/>
  <c r="BM73" i="5" s="1"/>
  <c r="BM74" i="5" s="1"/>
  <c r="BM75" i="5" s="1"/>
  <c r="BM76" i="5" s="1"/>
  <c r="BM77" i="5" s="1"/>
  <c r="BM78" i="5" s="1"/>
  <c r="BM79" i="5" s="1"/>
  <c r="AG66" i="4"/>
  <c r="AC67" i="4"/>
  <c r="AC68" i="4" s="1"/>
  <c r="AC69" i="4" s="1"/>
  <c r="AC70" i="4" s="1"/>
  <c r="AC71" i="4" s="1"/>
  <c r="AC72" i="4" s="1"/>
  <c r="AC73" i="4" s="1"/>
  <c r="AC74" i="4" s="1"/>
  <c r="AC75" i="4" s="1"/>
  <c r="AC76" i="4" s="1"/>
  <c r="AC77" i="4" s="1"/>
  <c r="AC78" i="4" s="1"/>
  <c r="BP72" i="5"/>
  <c r="BJ73" i="5" s="1"/>
  <c r="BK70" i="5"/>
  <c r="BS69" i="5" s="1"/>
  <c r="BE69" i="5"/>
  <c r="BF70" i="5" s="1"/>
  <c r="E86" i="5" s="1"/>
  <c r="Q86" i="5" s="1"/>
  <c r="AQ69" i="4"/>
  <c r="AD69" i="4"/>
  <c r="AD71" i="5"/>
  <c r="AK71" i="5" s="1"/>
  <c r="Z70" i="4"/>
  <c r="CN71" i="5"/>
  <c r="CV70" i="5" s="1"/>
  <c r="AV72" i="5"/>
  <c r="AW72" i="5" s="1"/>
  <c r="BC70" i="5"/>
  <c r="AE72" i="5"/>
  <c r="CQ42" i="4"/>
  <c r="G61" i="4" s="1"/>
  <c r="AW68" i="4"/>
  <c r="AA70" i="4"/>
  <c r="AT69" i="4" s="1"/>
  <c r="AB68" i="4"/>
  <c r="AF70" i="4"/>
  <c r="CE70" i="4"/>
  <c r="AU70" i="4"/>
  <c r="BN70" i="4"/>
  <c r="Y70" i="4"/>
  <c r="BV67" i="5"/>
  <c r="F83" i="5" s="1"/>
  <c r="R83" i="5" s="1"/>
  <c r="AY71" i="5"/>
  <c r="BB71" i="5" s="1"/>
  <c r="AT72" i="5"/>
  <c r="BA72" i="5" s="1"/>
  <c r="AZ72" i="5"/>
  <c r="BT72" i="5"/>
  <c r="CC72" i="5"/>
  <c r="BD72" i="5"/>
  <c r="AJ72" i="5"/>
  <c r="AN72" i="5"/>
  <c r="AX72" i="5"/>
  <c r="AH72" i="5"/>
  <c r="AU72" i="5"/>
  <c r="CG67" i="5"/>
  <c r="BY68" i="5" s="1"/>
  <c r="AL68" i="5"/>
  <c r="AP68" i="5" s="1"/>
  <c r="D84" i="5" s="1"/>
  <c r="P84" i="5" s="1"/>
  <c r="AM68" i="5"/>
  <c r="AO68" i="5" s="1"/>
  <c r="AF70" i="5"/>
  <c r="AG69" i="5"/>
  <c r="AI69" i="5" s="1"/>
  <c r="CJ42" i="4"/>
  <c r="CF43" i="4" s="1"/>
  <c r="BV43" i="4"/>
  <c r="BX43" i="4" s="1"/>
  <c r="CH66" i="5"/>
  <c r="CJ66" i="5" s="1"/>
  <c r="CG66" i="5"/>
  <c r="CK66" i="5" s="1"/>
  <c r="G82" i="5" s="1"/>
  <c r="S82" i="5" s="1"/>
  <c r="BM65" i="4"/>
  <c r="BO65" i="4" s="1"/>
  <c r="BL66" i="4"/>
  <c r="BM66" i="4" s="1"/>
  <c r="BO66" i="4" s="1"/>
  <c r="CN42" i="4"/>
  <c r="F61" i="4" s="1"/>
  <c r="BK66" i="4"/>
  <c r="CD65" i="4" s="1"/>
  <c r="DF70" i="5"/>
  <c r="DH70" i="5" s="1"/>
  <c r="DI70" i="5" s="1"/>
  <c r="AC75" i="5"/>
  <c r="AB76" i="5"/>
  <c r="AS76" i="5"/>
  <c r="AR77" i="5"/>
  <c r="BI76" i="5"/>
  <c r="DE71" i="5"/>
  <c r="DF71" i="5" s="1"/>
  <c r="DH71" i="5" s="1"/>
  <c r="DI71" i="5" s="1"/>
  <c r="DA68" i="4"/>
  <c r="J88" i="4"/>
  <c r="K86" i="5"/>
  <c r="W86" i="5" s="1"/>
  <c r="CV70" i="4"/>
  <c r="CT70" i="4"/>
  <c r="CZ69" i="4" s="1"/>
  <c r="CW69" i="4"/>
  <c r="CA69" i="4"/>
  <c r="CY70" i="4"/>
  <c r="CS71" i="4" s="1"/>
  <c r="BP70" i="4"/>
  <c r="BI70" i="4"/>
  <c r="X70" i="4"/>
  <c r="K89" i="4" s="1"/>
  <c r="DK72" i="5"/>
  <c r="DY72" i="5"/>
  <c r="EA69" i="5"/>
  <c r="J85" i="5" s="1"/>
  <c r="V85" i="5" s="1"/>
  <c r="DM68" i="5"/>
  <c r="I84" i="5" s="1"/>
  <c r="U84" i="5" s="1"/>
  <c r="DM69" i="5"/>
  <c r="I85" i="5" s="1"/>
  <c r="U85" i="5" s="1"/>
  <c r="CI72" i="5"/>
  <c r="CW72" i="5"/>
  <c r="CX69" i="5"/>
  <c r="CY69" i="5"/>
  <c r="H85" i="5" s="1"/>
  <c r="T85" i="5" s="1"/>
  <c r="DB71" i="5"/>
  <c r="DJ70" i="5" s="1"/>
  <c r="DL70" i="5" s="1"/>
  <c r="O87" i="5"/>
  <c r="DH66" i="4"/>
  <c r="I85" i="4" s="1"/>
  <c r="DP71" i="5"/>
  <c r="DX70" i="5" s="1"/>
  <c r="DZ70" i="5" s="1"/>
  <c r="DS71" i="5"/>
  <c r="DT71" i="5" s="1"/>
  <c r="DV71" i="5" s="1"/>
  <c r="DW71" i="5" s="1"/>
  <c r="CQ71" i="5"/>
  <c r="CR71" i="5" s="1"/>
  <c r="DD72" i="5"/>
  <c r="DA72" i="5"/>
  <c r="DC72" i="5"/>
  <c r="CP72" i="5"/>
  <c r="CM72" i="5"/>
  <c r="CO72" i="5"/>
  <c r="DR72" i="5"/>
  <c r="DQ72" i="5"/>
  <c r="DO72" i="5"/>
  <c r="C88" i="5"/>
  <c r="Z73" i="5"/>
  <c r="CS72" i="5"/>
  <c r="DU72" i="5"/>
  <c r="CE72" i="5"/>
  <c r="DG72" i="5"/>
  <c r="BX72" i="5"/>
  <c r="AA72" i="5"/>
  <c r="L88" i="5" s="1"/>
  <c r="X88" i="5" s="1"/>
  <c r="DV70" i="5"/>
  <c r="DW70" i="5" s="1"/>
  <c r="CT70" i="5"/>
  <c r="CU70" i="5" s="1"/>
  <c r="DG67" i="4"/>
  <c r="DB67" i="4"/>
  <c r="DC67" i="4" s="1"/>
  <c r="CX68" i="4"/>
  <c r="DF68" i="4" s="1"/>
  <c r="CU70" i="4"/>
  <c r="W71" i="4"/>
  <c r="C89" i="4"/>
  <c r="AE67" i="4" l="1"/>
  <c r="AG67" i="4" s="1"/>
  <c r="BP73" i="5"/>
  <c r="BJ74" i="5" s="1"/>
  <c r="BK71" i="5"/>
  <c r="BS70" i="5" s="1"/>
  <c r="BE70" i="5"/>
  <c r="BF71" i="5" s="1"/>
  <c r="E87" i="5" s="1"/>
  <c r="Q87" i="5" s="1"/>
  <c r="CN72" i="5"/>
  <c r="CV71" i="5" s="1"/>
  <c r="AD72" i="5"/>
  <c r="AK72" i="5" s="1"/>
  <c r="AY72" i="5"/>
  <c r="BB72" i="5" s="1"/>
  <c r="AQ70" i="4"/>
  <c r="AD70" i="4"/>
  <c r="F23" i="5"/>
  <c r="R23" i="5" s="1"/>
  <c r="AV73" i="5"/>
  <c r="AW73" i="5" s="1"/>
  <c r="BC71" i="5"/>
  <c r="AW69" i="4"/>
  <c r="AA71" i="4"/>
  <c r="AT70" i="4" s="1"/>
  <c r="AE68" i="4"/>
  <c r="AG68" i="4" s="1"/>
  <c r="AB69" i="4"/>
  <c r="AF71" i="4"/>
  <c r="AU71" i="4"/>
  <c r="CE71" i="4"/>
  <c r="BN71" i="4"/>
  <c r="Y71" i="4"/>
  <c r="Z71" i="4"/>
  <c r="BL68" i="5"/>
  <c r="CK43" i="4"/>
  <c r="CL43" i="4" s="1"/>
  <c r="CM43" i="4" s="1"/>
  <c r="AE73" i="5"/>
  <c r="AU73" i="5"/>
  <c r="AZ73" i="5"/>
  <c r="BD73" i="5"/>
  <c r="CC73" i="5"/>
  <c r="BT73" i="5"/>
  <c r="AJ73" i="5"/>
  <c r="AN73" i="5"/>
  <c r="AX73" i="5"/>
  <c r="AH73" i="5"/>
  <c r="AT73" i="5"/>
  <c r="BA73" i="5" s="1"/>
  <c r="BY43" i="4"/>
  <c r="CO43" i="4" s="1"/>
  <c r="AL69" i="5"/>
  <c r="AP69" i="5" s="1"/>
  <c r="D85" i="5" s="1"/>
  <c r="P85" i="5" s="1"/>
  <c r="AM69" i="5"/>
  <c r="AO69" i="5" s="1"/>
  <c r="AG70" i="5"/>
  <c r="AI70" i="5" s="1"/>
  <c r="AF71" i="5"/>
  <c r="CK67" i="5"/>
  <c r="G83" i="5" s="1"/>
  <c r="S83" i="5" s="1"/>
  <c r="CC55" i="4"/>
  <c r="BZ55" i="4"/>
  <c r="CB55" i="4" s="1"/>
  <c r="CG43" i="4"/>
  <c r="BJ67" i="4"/>
  <c r="CA68" i="5"/>
  <c r="BZ68" i="5"/>
  <c r="BY69" i="5"/>
  <c r="BY70" i="5" s="1"/>
  <c r="BY71" i="5" s="1"/>
  <c r="BY72" i="5" s="1"/>
  <c r="BY73" i="5" s="1"/>
  <c r="AC76" i="5"/>
  <c r="AB77" i="5"/>
  <c r="AR78" i="5"/>
  <c r="AS77" i="5"/>
  <c r="BI77" i="5"/>
  <c r="DE72" i="5"/>
  <c r="DF72" i="5" s="1"/>
  <c r="DA69" i="4"/>
  <c r="J89" i="4"/>
  <c r="K87" i="5"/>
  <c r="W87" i="5" s="1"/>
  <c r="CT71" i="4"/>
  <c r="CZ70" i="4" s="1"/>
  <c r="CW70" i="4"/>
  <c r="CA70" i="4"/>
  <c r="CV71" i="4"/>
  <c r="CY71" i="4"/>
  <c r="CS72" i="4" s="1"/>
  <c r="BP71" i="4"/>
  <c r="BI71" i="4"/>
  <c r="X71" i="4"/>
  <c r="K90" i="4" s="1"/>
  <c r="DK73" i="5"/>
  <c r="DY73" i="5"/>
  <c r="EA71" i="5"/>
  <c r="J87" i="5" s="1"/>
  <c r="V87" i="5" s="1"/>
  <c r="EA70" i="5"/>
  <c r="J86" i="5" s="1"/>
  <c r="V86" i="5" s="1"/>
  <c r="DM71" i="5"/>
  <c r="I87" i="5" s="1"/>
  <c r="U87" i="5" s="1"/>
  <c r="DM70" i="5"/>
  <c r="I86" i="5" s="1"/>
  <c r="U86" i="5" s="1"/>
  <c r="CX70" i="5"/>
  <c r="CY70" i="5"/>
  <c r="H86" i="5" s="1"/>
  <c r="T86" i="5" s="1"/>
  <c r="CI73" i="5"/>
  <c r="CW73" i="5"/>
  <c r="DB72" i="5"/>
  <c r="DJ71" i="5" s="1"/>
  <c r="DL71" i="5" s="1"/>
  <c r="O88" i="5"/>
  <c r="DD67" i="4"/>
  <c r="DP72" i="5"/>
  <c r="DX71" i="5" s="1"/>
  <c r="DZ71" i="5" s="1"/>
  <c r="CT71" i="5"/>
  <c r="CU71" i="5" s="1"/>
  <c r="DR73" i="5"/>
  <c r="DQ73" i="5"/>
  <c r="DO73" i="5"/>
  <c r="CP73" i="5"/>
  <c r="CM73" i="5"/>
  <c r="CO73" i="5"/>
  <c r="DS72" i="5"/>
  <c r="DT72" i="5" s="1"/>
  <c r="CQ72" i="5"/>
  <c r="CR72" i="5" s="1"/>
  <c r="C89" i="5"/>
  <c r="CS73" i="5"/>
  <c r="DG73" i="5"/>
  <c r="Z74" i="5"/>
  <c r="DU73" i="5"/>
  <c r="BX73" i="5"/>
  <c r="CE73" i="5"/>
  <c r="AA73" i="5"/>
  <c r="L89" i="5" s="1"/>
  <c r="X89" i="5" s="1"/>
  <c r="DD73" i="5"/>
  <c r="DA73" i="5"/>
  <c r="DC73" i="5"/>
  <c r="DG68" i="4"/>
  <c r="DB68" i="4"/>
  <c r="DC68" i="4" s="1"/>
  <c r="CX69" i="4"/>
  <c r="DF69" i="4" s="1"/>
  <c r="W72" i="4"/>
  <c r="C90" i="4"/>
  <c r="CU71" i="4"/>
  <c r="BP74" i="5" l="1"/>
  <c r="BJ75" i="5" s="1"/>
  <c r="BK72" i="5"/>
  <c r="BS71" i="5" s="1"/>
  <c r="BE71" i="5"/>
  <c r="CN73" i="5"/>
  <c r="CV72" i="5" s="1"/>
  <c r="BC72" i="5"/>
  <c r="AD73" i="5"/>
  <c r="AK73" i="5" s="1"/>
  <c r="AQ71" i="4"/>
  <c r="AD71" i="4"/>
  <c r="AY73" i="5"/>
  <c r="BB73" i="5" s="1"/>
  <c r="AV74" i="5"/>
  <c r="AW74" i="5" s="1"/>
  <c r="AW70" i="4"/>
  <c r="Z72" i="4"/>
  <c r="AE69" i="4"/>
  <c r="AG69" i="4" s="1"/>
  <c r="AB70" i="4"/>
  <c r="AA72" i="4"/>
  <c r="AT71" i="4" s="1"/>
  <c r="CE72" i="4"/>
  <c r="AU72" i="4"/>
  <c r="AF72" i="4"/>
  <c r="BN72" i="4"/>
  <c r="Y72" i="4"/>
  <c r="BL69" i="5"/>
  <c r="BU67" i="5"/>
  <c r="J90" i="4"/>
  <c r="CP43" i="4"/>
  <c r="CQ43" i="4" s="1"/>
  <c r="G62" i="4" s="1"/>
  <c r="AT74" i="5"/>
  <c r="BA74" i="5" s="1"/>
  <c r="AU74" i="5"/>
  <c r="AE74" i="5"/>
  <c r="AZ74" i="5"/>
  <c r="AJ74" i="5"/>
  <c r="AN74" i="5"/>
  <c r="CC74" i="5"/>
  <c r="BD74" i="5"/>
  <c r="BT74" i="5"/>
  <c r="AX74" i="5"/>
  <c r="AH74" i="5"/>
  <c r="AG71" i="5"/>
  <c r="AI71" i="5" s="1"/>
  <c r="AF72" i="5"/>
  <c r="AM70" i="5"/>
  <c r="AO70" i="5" s="1"/>
  <c r="AL70" i="5"/>
  <c r="AP70" i="5" s="1"/>
  <c r="D86" i="5" s="1"/>
  <c r="P86" i="5" s="1"/>
  <c r="BZ69" i="5"/>
  <c r="BZ70" i="5" s="1"/>
  <c r="BZ71" i="5" s="1"/>
  <c r="BZ72" i="5" s="1"/>
  <c r="BZ73" i="5" s="1"/>
  <c r="CH67" i="5"/>
  <c r="CJ67" i="5" s="1"/>
  <c r="CB68" i="5"/>
  <c r="CD68" i="5" s="1"/>
  <c r="CF68" i="5" s="1"/>
  <c r="CA69" i="5"/>
  <c r="CH43" i="4"/>
  <c r="CI43" i="4" s="1"/>
  <c r="CJ43" i="4" s="1"/>
  <c r="CF44" i="4" s="1"/>
  <c r="BK67" i="4"/>
  <c r="CD66" i="4" s="1"/>
  <c r="BJ68" i="4"/>
  <c r="BJ69" i="4" s="1"/>
  <c r="BJ70" i="4" s="1"/>
  <c r="BJ71" i="4" s="1"/>
  <c r="BJ72" i="4" s="1"/>
  <c r="CN43" i="4"/>
  <c r="F62" i="4" s="1"/>
  <c r="AC77" i="5"/>
  <c r="AB78" i="5"/>
  <c r="AR79" i="5"/>
  <c r="AS78" i="5"/>
  <c r="BI78" i="5"/>
  <c r="DS73" i="5"/>
  <c r="DT73" i="5" s="1"/>
  <c r="DA70" i="4"/>
  <c r="BY74" i="5"/>
  <c r="K88" i="5"/>
  <c r="W88" i="5" s="1"/>
  <c r="CV72" i="4"/>
  <c r="CW71" i="4"/>
  <c r="CA71" i="4"/>
  <c r="CT72" i="4"/>
  <c r="CZ71" i="4" s="1"/>
  <c r="CY72" i="4"/>
  <c r="CS73" i="4" s="1"/>
  <c r="BP72" i="4"/>
  <c r="BI72" i="4"/>
  <c r="X72" i="4"/>
  <c r="K91" i="4" s="1"/>
  <c r="DK74" i="5"/>
  <c r="DY74" i="5"/>
  <c r="CX71" i="5"/>
  <c r="CY71" i="5"/>
  <c r="H87" i="5" s="1"/>
  <c r="T87" i="5" s="1"/>
  <c r="CI74" i="5"/>
  <c r="CW74" i="5"/>
  <c r="DB73" i="5"/>
  <c r="DJ72" i="5" s="1"/>
  <c r="DL72" i="5" s="1"/>
  <c r="O89" i="5"/>
  <c r="DE67" i="4"/>
  <c r="H86" i="4" s="1"/>
  <c r="DH67" i="4"/>
  <c r="I86" i="4" s="1"/>
  <c r="DD68" i="4"/>
  <c r="DP73" i="5"/>
  <c r="DX72" i="5" s="1"/>
  <c r="DZ72" i="5" s="1"/>
  <c r="DE73" i="5"/>
  <c r="DF73" i="5" s="1"/>
  <c r="CQ73" i="5"/>
  <c r="CR73" i="5" s="1"/>
  <c r="DV72" i="5"/>
  <c r="DW72" i="5" s="1"/>
  <c r="EA72" i="5" s="1"/>
  <c r="CT72" i="5"/>
  <c r="CU72" i="5" s="1"/>
  <c r="DO74" i="5"/>
  <c r="DQ74" i="5"/>
  <c r="DR74" i="5"/>
  <c r="C90" i="5"/>
  <c r="Z75" i="5"/>
  <c r="DG74" i="5"/>
  <c r="BX74" i="5"/>
  <c r="CS74" i="5"/>
  <c r="DU74" i="5"/>
  <c r="CE74" i="5"/>
  <c r="AA74" i="5"/>
  <c r="L90" i="5" s="1"/>
  <c r="X90" i="5" s="1"/>
  <c r="DH72" i="5"/>
  <c r="DI72" i="5" s="1"/>
  <c r="DA74" i="5"/>
  <c r="DD74" i="5"/>
  <c r="DC74" i="5"/>
  <c r="CM74" i="5"/>
  <c r="CO74" i="5"/>
  <c r="CP74" i="5"/>
  <c r="DG69" i="4"/>
  <c r="DB69" i="4"/>
  <c r="DC69" i="4" s="1"/>
  <c r="CX70" i="4"/>
  <c r="DF70" i="4" s="1"/>
  <c r="CU72" i="4"/>
  <c r="W73" i="4"/>
  <c r="C91" i="4"/>
  <c r="BO68" i="5" l="1"/>
  <c r="BQ68" i="5" s="1"/>
  <c r="BR68" i="5" s="1"/>
  <c r="BV68" i="5" s="1"/>
  <c r="F84" i="5" s="1"/>
  <c r="R84" i="5" s="1"/>
  <c r="CN74" i="5"/>
  <c r="CV73" i="5" s="1"/>
  <c r="BP75" i="5"/>
  <c r="BJ76" i="5" s="1"/>
  <c r="BK73" i="5"/>
  <c r="BS72" i="5" s="1"/>
  <c r="BE72" i="5"/>
  <c r="BF73" i="5" s="1"/>
  <c r="E89" i="5" s="1"/>
  <c r="Q89" i="5" s="1"/>
  <c r="BF72" i="5"/>
  <c r="E88" i="5" s="1"/>
  <c r="Q88" i="5" s="1"/>
  <c r="AD74" i="5"/>
  <c r="AK74" i="5" s="1"/>
  <c r="AQ72" i="4"/>
  <c r="AD72" i="4"/>
  <c r="AV75" i="5"/>
  <c r="AW75" i="5" s="1"/>
  <c r="BC73" i="5"/>
  <c r="AY74" i="5"/>
  <c r="BB74" i="5" s="1"/>
  <c r="AE75" i="5"/>
  <c r="AW71" i="4"/>
  <c r="AF73" i="4"/>
  <c r="CE73" i="4"/>
  <c r="AU73" i="4"/>
  <c r="BN73" i="4"/>
  <c r="Y73" i="4"/>
  <c r="AA73" i="4"/>
  <c r="AT72" i="4" s="1"/>
  <c r="AE70" i="4"/>
  <c r="AG70" i="4" s="1"/>
  <c r="AB71" i="4"/>
  <c r="J91" i="4"/>
  <c r="Z73" i="4"/>
  <c r="BU68" i="5"/>
  <c r="BL70" i="5"/>
  <c r="AT75" i="5"/>
  <c r="BA75" i="5" s="1"/>
  <c r="CC75" i="5"/>
  <c r="BT75" i="5"/>
  <c r="AZ75" i="5"/>
  <c r="BD75" i="5"/>
  <c r="AN75" i="5"/>
  <c r="AJ75" i="5"/>
  <c r="AX75" i="5"/>
  <c r="AH75" i="5"/>
  <c r="AU75" i="5"/>
  <c r="AF73" i="5"/>
  <c r="AG72" i="5"/>
  <c r="AI72" i="5" s="1"/>
  <c r="AL71" i="5"/>
  <c r="AP71" i="5" s="1"/>
  <c r="D87" i="5" s="1"/>
  <c r="P87" i="5" s="1"/>
  <c r="AM71" i="5"/>
  <c r="AO71" i="5" s="1"/>
  <c r="BR44" i="4"/>
  <c r="BS56" i="4" s="1"/>
  <c r="BT68" i="4" s="1"/>
  <c r="BU80" i="4" s="1"/>
  <c r="CB69" i="5"/>
  <c r="CD69" i="5" s="1"/>
  <c r="CF69" i="5" s="1"/>
  <c r="CA70" i="5"/>
  <c r="BK68" i="4"/>
  <c r="CH68" i="5"/>
  <c r="CJ68" i="5" s="1"/>
  <c r="CG68" i="5"/>
  <c r="CK68" i="5" s="1"/>
  <c r="G84" i="5" s="1"/>
  <c r="S84" i="5" s="1"/>
  <c r="CG44" i="4"/>
  <c r="CH44" i="4" s="1"/>
  <c r="CI44" i="4" s="1"/>
  <c r="CJ44" i="4" s="1"/>
  <c r="CF45" i="4" s="1"/>
  <c r="AC78" i="5"/>
  <c r="AB79" i="5"/>
  <c r="AR80" i="5"/>
  <c r="AS79" i="5"/>
  <c r="BI79" i="5"/>
  <c r="DS74" i="5"/>
  <c r="DT74" i="5" s="1"/>
  <c r="DA71" i="4"/>
  <c r="BY75" i="5"/>
  <c r="K89" i="5"/>
  <c r="W89" i="5" s="1"/>
  <c r="BJ73" i="4"/>
  <c r="CT73" i="4"/>
  <c r="BP73" i="4"/>
  <c r="CY73" i="4"/>
  <c r="CS74" i="4" s="1"/>
  <c r="BI73" i="4"/>
  <c r="X73" i="4"/>
  <c r="K92" i="4" s="1"/>
  <c r="CW72" i="4"/>
  <c r="CA72" i="4"/>
  <c r="CV73" i="4"/>
  <c r="DK75" i="5"/>
  <c r="DY75" i="5"/>
  <c r="J88" i="5"/>
  <c r="V88" i="5" s="1"/>
  <c r="DM72" i="5"/>
  <c r="I88" i="5" s="1"/>
  <c r="U88" i="5" s="1"/>
  <c r="CI75" i="5"/>
  <c r="CW75" i="5"/>
  <c r="CX72" i="5"/>
  <c r="CY72" i="5"/>
  <c r="H88" i="5" s="1"/>
  <c r="T88" i="5" s="1"/>
  <c r="DB74" i="5"/>
  <c r="DJ73" i="5" s="1"/>
  <c r="DL73" i="5" s="1"/>
  <c r="O90" i="5"/>
  <c r="DH68" i="4"/>
  <c r="I87" i="4" s="1"/>
  <c r="DE68" i="4"/>
  <c r="H87" i="4" s="1"/>
  <c r="DD69" i="4"/>
  <c r="DP74" i="5"/>
  <c r="DX73" i="5" s="1"/>
  <c r="DZ73" i="5" s="1"/>
  <c r="BZ74" i="5"/>
  <c r="CN75" i="5"/>
  <c r="CV74" i="5" s="1"/>
  <c r="CP75" i="5"/>
  <c r="CO75" i="5"/>
  <c r="CM75" i="5"/>
  <c r="DE74" i="5"/>
  <c r="DF74" i="5" s="1"/>
  <c r="C91" i="5"/>
  <c r="DU75" i="5"/>
  <c r="Z76" i="5"/>
  <c r="BX75" i="5"/>
  <c r="DG75" i="5"/>
  <c r="CS75" i="5"/>
  <c r="CE75" i="5"/>
  <c r="AA75" i="5"/>
  <c r="L91" i="5" s="1"/>
  <c r="X91" i="5" s="1"/>
  <c r="DH73" i="5"/>
  <c r="DI73" i="5" s="1"/>
  <c r="CT73" i="5"/>
  <c r="CU73" i="5" s="1"/>
  <c r="DC75" i="5"/>
  <c r="DA75" i="5"/>
  <c r="DD75" i="5"/>
  <c r="DV73" i="5"/>
  <c r="DW73" i="5" s="1"/>
  <c r="DO75" i="5"/>
  <c r="DQ75" i="5"/>
  <c r="DR75" i="5"/>
  <c r="CQ74" i="5"/>
  <c r="CR74" i="5" s="1"/>
  <c r="DG70" i="4"/>
  <c r="DB70" i="4"/>
  <c r="DC70" i="4" s="1"/>
  <c r="CX71" i="4"/>
  <c r="DF71" i="4" s="1"/>
  <c r="W74" i="4"/>
  <c r="C92" i="4"/>
  <c r="CU73" i="4"/>
  <c r="BO69" i="5" l="1"/>
  <c r="BQ69" i="5" s="1"/>
  <c r="BR69" i="5" s="1"/>
  <c r="BV69" i="5" s="1"/>
  <c r="F85" i="5" s="1"/>
  <c r="R85" i="5" s="1"/>
  <c r="BP76" i="5"/>
  <c r="BJ77" i="5" s="1"/>
  <c r="BK74" i="5"/>
  <c r="BS73" i="5" s="1"/>
  <c r="AY75" i="5"/>
  <c r="BB75" i="5" s="1"/>
  <c r="BE73" i="5"/>
  <c r="BF74" i="5" s="1"/>
  <c r="E90" i="5" s="1"/>
  <c r="Q90" i="5" s="1"/>
  <c r="AV76" i="5"/>
  <c r="AW76" i="5" s="1"/>
  <c r="AD75" i="5"/>
  <c r="AK75" i="5" s="1"/>
  <c r="AQ73" i="4"/>
  <c r="AD73" i="4"/>
  <c r="BC74" i="5"/>
  <c r="AE76" i="5"/>
  <c r="Z74" i="4"/>
  <c r="J92" i="4"/>
  <c r="AU74" i="4"/>
  <c r="CE74" i="4"/>
  <c r="AF74" i="4"/>
  <c r="BN74" i="4"/>
  <c r="Y74" i="4"/>
  <c r="AA74" i="4"/>
  <c r="AT73" i="4" s="1"/>
  <c r="AE71" i="4"/>
  <c r="AG71" i="4" s="1"/>
  <c r="AB72" i="4"/>
  <c r="BL71" i="5"/>
  <c r="BU69" i="5"/>
  <c r="BK69" i="4"/>
  <c r="CD67" i="4"/>
  <c r="BV44" i="4"/>
  <c r="BX44" i="4" s="1"/>
  <c r="BY44" i="4" s="1"/>
  <c r="CO44" i="4" s="1"/>
  <c r="CC76" i="5"/>
  <c r="BT76" i="5"/>
  <c r="AZ76" i="5"/>
  <c r="AJ76" i="5"/>
  <c r="BD76" i="5"/>
  <c r="AN76" i="5"/>
  <c r="AX76" i="5"/>
  <c r="AH76" i="5"/>
  <c r="AU76" i="5"/>
  <c r="AT76" i="5"/>
  <c r="BA76" i="5" s="1"/>
  <c r="CC56" i="4"/>
  <c r="AL72" i="5"/>
  <c r="AP72" i="5" s="1"/>
  <c r="D88" i="5" s="1"/>
  <c r="P88" i="5" s="1"/>
  <c r="AM72" i="5"/>
  <c r="AO72" i="5" s="1"/>
  <c r="AG73" i="5"/>
  <c r="AI73" i="5" s="1"/>
  <c r="AF74" i="5"/>
  <c r="CG45" i="4"/>
  <c r="CH45" i="4" s="1"/>
  <c r="CI45" i="4" s="1"/>
  <c r="CJ45" i="4" s="1"/>
  <c r="CF46" i="4" s="1"/>
  <c r="CH69" i="5"/>
  <c r="CJ69" i="5" s="1"/>
  <c r="CG69" i="5"/>
  <c r="CK69" i="5" s="1"/>
  <c r="G85" i="5" s="1"/>
  <c r="S85" i="5" s="1"/>
  <c r="CB70" i="5"/>
  <c r="CD70" i="5" s="1"/>
  <c r="CF70" i="5" s="1"/>
  <c r="CA71" i="5"/>
  <c r="BR45" i="4"/>
  <c r="BS57" i="4" s="1"/>
  <c r="BT69" i="4" s="1"/>
  <c r="BU81" i="4" s="1"/>
  <c r="AC79" i="5"/>
  <c r="AB80" i="5"/>
  <c r="AS80" i="5"/>
  <c r="AR81" i="5"/>
  <c r="BI80" i="5"/>
  <c r="DE75" i="5"/>
  <c r="DF75" i="5" s="1"/>
  <c r="BJ74" i="4"/>
  <c r="BY76" i="5"/>
  <c r="K90" i="5"/>
  <c r="W90" i="5" s="1"/>
  <c r="CT74" i="4"/>
  <c r="CZ73" i="4" s="1"/>
  <c r="BP74" i="4"/>
  <c r="CY74" i="4"/>
  <c r="CS75" i="4" s="1"/>
  <c r="BI74" i="4"/>
  <c r="X74" i="4"/>
  <c r="K93" i="4" s="1"/>
  <c r="CW73" i="4"/>
  <c r="CX73" i="4" s="1"/>
  <c r="DF73" i="4" s="1"/>
  <c r="CA73" i="4"/>
  <c r="CZ72" i="4"/>
  <c r="DA72" i="4" s="1"/>
  <c r="CV74" i="4"/>
  <c r="DK76" i="5"/>
  <c r="DY76" i="5"/>
  <c r="EA73" i="5"/>
  <c r="J89" i="5" s="1"/>
  <c r="V89" i="5" s="1"/>
  <c r="DB75" i="5"/>
  <c r="DJ74" i="5" s="1"/>
  <c r="DL74" i="5" s="1"/>
  <c r="DM73" i="5"/>
  <c r="I89" i="5" s="1"/>
  <c r="U89" i="5" s="1"/>
  <c r="CI76" i="5"/>
  <c r="CW76" i="5"/>
  <c r="CY73" i="5"/>
  <c r="H89" i="5" s="1"/>
  <c r="T89" i="5" s="1"/>
  <c r="CX73" i="5"/>
  <c r="O91" i="5"/>
  <c r="DE69" i="4"/>
  <c r="H88" i="4" s="1"/>
  <c r="DH69" i="4"/>
  <c r="I88" i="4" s="1"/>
  <c r="DP75" i="5"/>
  <c r="DX74" i="5" s="1"/>
  <c r="DZ74" i="5" s="1"/>
  <c r="BZ75" i="5"/>
  <c r="CT74" i="5"/>
  <c r="CU74" i="5" s="1"/>
  <c r="CQ75" i="5"/>
  <c r="CR75" i="5" s="1"/>
  <c r="DV74" i="5"/>
  <c r="DW74" i="5" s="1"/>
  <c r="CP76" i="5"/>
  <c r="CO76" i="5"/>
  <c r="CM76" i="5"/>
  <c r="CN76" i="5"/>
  <c r="CV75" i="5" s="1"/>
  <c r="DS75" i="5"/>
  <c r="DT75" i="5" s="1"/>
  <c r="DG76" i="5"/>
  <c r="CE76" i="5"/>
  <c r="BX76" i="5"/>
  <c r="DU76" i="5"/>
  <c r="CS76" i="5"/>
  <c r="Z77" i="5"/>
  <c r="C92" i="5"/>
  <c r="AA76" i="5"/>
  <c r="L92" i="5" s="1"/>
  <c r="X92" i="5" s="1"/>
  <c r="DH74" i="5"/>
  <c r="DI74" i="5" s="1"/>
  <c r="DC76" i="5"/>
  <c r="DD76" i="5"/>
  <c r="DA76" i="5"/>
  <c r="DR76" i="5"/>
  <c r="DQ76" i="5"/>
  <c r="DO76" i="5"/>
  <c r="DG71" i="4"/>
  <c r="DB71" i="4"/>
  <c r="DC71" i="4" s="1"/>
  <c r="DD70" i="4"/>
  <c r="DH70" i="4" s="1"/>
  <c r="I89" i="4" s="1"/>
  <c r="CX72" i="4"/>
  <c r="DF72" i="4" s="1"/>
  <c r="W75" i="4"/>
  <c r="C93" i="4"/>
  <c r="CU74" i="4"/>
  <c r="AY76" i="5" l="1"/>
  <c r="BO70" i="5"/>
  <c r="BQ70" i="5" s="1"/>
  <c r="BP77" i="5"/>
  <c r="BJ78" i="5" s="1"/>
  <c r="BK75" i="5"/>
  <c r="BS74" i="5" s="1"/>
  <c r="AV77" i="5"/>
  <c r="AW77" i="5" s="1"/>
  <c r="BE74" i="5"/>
  <c r="BF75" i="5" s="1"/>
  <c r="E91" i="5" s="1"/>
  <c r="Q91" i="5" s="1"/>
  <c r="AD76" i="5"/>
  <c r="AK76" i="5" s="1"/>
  <c r="AQ74" i="4"/>
  <c r="AD74" i="4"/>
  <c r="Z75" i="4"/>
  <c r="AE77" i="5"/>
  <c r="J93" i="4"/>
  <c r="AE72" i="4"/>
  <c r="AG72" i="4" s="1"/>
  <c r="AB73" i="4"/>
  <c r="AW73" i="4"/>
  <c r="AA75" i="4"/>
  <c r="AT74" i="4" s="1"/>
  <c r="AF75" i="4"/>
  <c r="CE75" i="4"/>
  <c r="AU75" i="4"/>
  <c r="Y75" i="4"/>
  <c r="BN75" i="4"/>
  <c r="CK44" i="4"/>
  <c r="CL44" i="4" s="1"/>
  <c r="CM44" i="4" s="1"/>
  <c r="CN44" i="4" s="1"/>
  <c r="F63" i="4" s="1"/>
  <c r="BU70" i="5"/>
  <c r="BL72" i="5"/>
  <c r="BK70" i="4"/>
  <c r="CD68" i="4"/>
  <c r="BB76" i="5"/>
  <c r="BZ56" i="4"/>
  <c r="CB56" i="4" s="1"/>
  <c r="AT77" i="5"/>
  <c r="BA77" i="5" s="1"/>
  <c r="AU77" i="5"/>
  <c r="BC76" i="5" s="1"/>
  <c r="CC77" i="5"/>
  <c r="BT77" i="5"/>
  <c r="AZ77" i="5"/>
  <c r="BD77" i="5"/>
  <c r="AJ77" i="5"/>
  <c r="AN77" i="5"/>
  <c r="AX77" i="5"/>
  <c r="AH77" i="5"/>
  <c r="BC75" i="5"/>
  <c r="AG74" i="5"/>
  <c r="AI74" i="5" s="1"/>
  <c r="AF75" i="5"/>
  <c r="AL73" i="5"/>
  <c r="AP73" i="5" s="1"/>
  <c r="D89" i="5" s="1"/>
  <c r="P89" i="5" s="1"/>
  <c r="AM73" i="5"/>
  <c r="AO73" i="5" s="1"/>
  <c r="CG46" i="4"/>
  <c r="CB71" i="5"/>
  <c r="CD71" i="5" s="1"/>
  <c r="CF71" i="5" s="1"/>
  <c r="CA72" i="5"/>
  <c r="CH70" i="5"/>
  <c r="CJ70" i="5" s="1"/>
  <c r="CG70" i="5"/>
  <c r="CK70" i="5" s="1"/>
  <c r="G86" i="5" s="1"/>
  <c r="S86" i="5" s="1"/>
  <c r="BR46" i="4"/>
  <c r="BS58" i="4" s="1"/>
  <c r="BT70" i="4" s="1"/>
  <c r="BU82" i="4" s="1"/>
  <c r="BV45" i="4"/>
  <c r="BX45" i="4" s="1"/>
  <c r="AC80" i="5"/>
  <c r="AB81" i="5"/>
  <c r="AR82" i="5"/>
  <c r="AS81" i="5"/>
  <c r="BI81" i="5"/>
  <c r="DS76" i="5"/>
  <c r="DT76" i="5" s="1"/>
  <c r="DV76" i="5" s="1"/>
  <c r="DW76" i="5" s="1"/>
  <c r="BJ75" i="4"/>
  <c r="DA73" i="4"/>
  <c r="K91" i="5"/>
  <c r="W91" i="5" s="1"/>
  <c r="BY77" i="5"/>
  <c r="CT75" i="4"/>
  <c r="CZ74" i="4" s="1"/>
  <c r="BP75" i="4"/>
  <c r="CY75" i="4"/>
  <c r="CS76" i="4" s="1"/>
  <c r="BI75" i="4"/>
  <c r="X75" i="4"/>
  <c r="K94" i="4" s="1"/>
  <c r="CW74" i="4"/>
  <c r="CX74" i="4" s="1"/>
  <c r="DF74" i="4" s="1"/>
  <c r="CA74" i="4"/>
  <c r="CV75" i="4"/>
  <c r="DB76" i="5"/>
  <c r="DJ75" i="5" s="1"/>
  <c r="DL75" i="5" s="1"/>
  <c r="DK77" i="5"/>
  <c r="DY77" i="5"/>
  <c r="EA74" i="5"/>
  <c r="J90" i="5" s="1"/>
  <c r="V90" i="5" s="1"/>
  <c r="DM74" i="5"/>
  <c r="I90" i="5" s="1"/>
  <c r="U90" i="5" s="1"/>
  <c r="CX74" i="5"/>
  <c r="CY74" i="5"/>
  <c r="H90" i="5" s="1"/>
  <c r="T90" i="5" s="1"/>
  <c r="CI77" i="5"/>
  <c r="CW77" i="5"/>
  <c r="O92" i="5"/>
  <c r="DP76" i="5"/>
  <c r="DX75" i="5" s="1"/>
  <c r="DZ75" i="5" s="1"/>
  <c r="BZ76" i="5"/>
  <c r="DE76" i="5"/>
  <c r="DF76" i="5" s="1"/>
  <c r="CQ76" i="5"/>
  <c r="CR76" i="5" s="1"/>
  <c r="DV75" i="5"/>
  <c r="DW75" i="5" s="1"/>
  <c r="DA77" i="5"/>
  <c r="DD77" i="5"/>
  <c r="DC77" i="5"/>
  <c r="C93" i="5"/>
  <c r="Z78" i="5"/>
  <c r="DU77" i="5"/>
  <c r="CE77" i="5"/>
  <c r="BX77" i="5"/>
  <c r="DG77" i="5"/>
  <c r="CS77" i="5"/>
  <c r="AA77" i="5"/>
  <c r="L93" i="5" s="1"/>
  <c r="X93" i="5" s="1"/>
  <c r="DH75" i="5"/>
  <c r="DI75" i="5" s="1"/>
  <c r="DM75" i="5" s="1"/>
  <c r="CP77" i="5"/>
  <c r="CO77" i="5"/>
  <c r="CM77" i="5"/>
  <c r="CN77" i="5"/>
  <c r="CV76" i="5" s="1"/>
  <c r="DR77" i="5"/>
  <c r="DO77" i="5"/>
  <c r="DQ77" i="5"/>
  <c r="CT75" i="5"/>
  <c r="CU75" i="5" s="1"/>
  <c r="DE70" i="4"/>
  <c r="H89" i="4" s="1"/>
  <c r="DG73" i="4"/>
  <c r="DG72" i="4"/>
  <c r="DB72" i="4"/>
  <c r="DC72" i="4" s="1"/>
  <c r="DD71" i="4"/>
  <c r="DE71" i="4" s="1"/>
  <c r="H90" i="4" s="1"/>
  <c r="DB73" i="4"/>
  <c r="DC73" i="4" s="1"/>
  <c r="W76" i="4"/>
  <c r="C94" i="4"/>
  <c r="CU75" i="4"/>
  <c r="BE75" i="5" l="1"/>
  <c r="BE76" i="5" s="1"/>
  <c r="AY77" i="5"/>
  <c r="BB77" i="5" s="1"/>
  <c r="BO71" i="5"/>
  <c r="BQ71" i="5" s="1"/>
  <c r="BR70" i="5"/>
  <c r="BV70" i="5" s="1"/>
  <c r="F86" i="5" s="1"/>
  <c r="R86" i="5" s="1"/>
  <c r="AV78" i="5"/>
  <c r="AW78" i="5" s="1"/>
  <c r="BP78" i="5"/>
  <c r="BJ79" i="5" s="1"/>
  <c r="BJ80" i="5" s="1"/>
  <c r="BK76" i="5"/>
  <c r="BS75" i="5" s="1"/>
  <c r="AD77" i="5"/>
  <c r="AK77" i="5" s="1"/>
  <c r="AE78" i="5"/>
  <c r="AQ75" i="4"/>
  <c r="AD75" i="4"/>
  <c r="J94" i="4"/>
  <c r="AT78" i="5"/>
  <c r="BA78" i="5" s="1"/>
  <c r="AU78" i="5"/>
  <c r="BC77" i="5" s="1"/>
  <c r="AW74" i="4"/>
  <c r="AA76" i="4"/>
  <c r="AT75" i="4" s="1"/>
  <c r="AE73" i="4"/>
  <c r="AG73" i="4" s="1"/>
  <c r="AB74" i="4"/>
  <c r="CP44" i="4"/>
  <c r="CQ44" i="4" s="1"/>
  <c r="G63" i="4" s="1"/>
  <c r="AU76" i="4"/>
  <c r="AF76" i="4"/>
  <c r="CE76" i="4"/>
  <c r="BN76" i="4"/>
  <c r="Y76" i="4"/>
  <c r="Z76" i="4"/>
  <c r="BL73" i="5"/>
  <c r="BU71" i="5"/>
  <c r="BK71" i="4"/>
  <c r="CD69" i="4"/>
  <c r="CC78" i="5"/>
  <c r="BT78" i="5"/>
  <c r="AJ78" i="5"/>
  <c r="AN78" i="5"/>
  <c r="BD78" i="5"/>
  <c r="AZ78" i="5"/>
  <c r="AX78" i="5"/>
  <c r="AH78" i="5"/>
  <c r="AF76" i="5"/>
  <c r="AG75" i="5"/>
  <c r="AI75" i="5" s="1"/>
  <c r="AL74" i="5"/>
  <c r="AP74" i="5" s="1"/>
  <c r="D90" i="5" s="1"/>
  <c r="P90" i="5" s="1"/>
  <c r="AM74" i="5"/>
  <c r="AO74" i="5" s="1"/>
  <c r="CH46" i="4"/>
  <c r="CI46" i="4" s="1"/>
  <c r="CJ46" i="4" s="1"/>
  <c r="CF47" i="4" s="1"/>
  <c r="BY45" i="4"/>
  <c r="CO45" i="4" s="1"/>
  <c r="CK45" i="4"/>
  <c r="CL45" i="4" s="1"/>
  <c r="CC57" i="4"/>
  <c r="BZ57" i="4"/>
  <c r="CB57" i="4" s="1"/>
  <c r="CB72" i="5"/>
  <c r="CD72" i="5" s="1"/>
  <c r="CF72" i="5" s="1"/>
  <c r="CA73" i="5"/>
  <c r="BV46" i="4"/>
  <c r="BX46" i="4" s="1"/>
  <c r="CG71" i="5"/>
  <c r="CK71" i="5" s="1"/>
  <c r="G87" i="5" s="1"/>
  <c r="S87" i="5" s="1"/>
  <c r="CH71" i="5"/>
  <c r="CJ71" i="5" s="1"/>
  <c r="AC81" i="5"/>
  <c r="AB82" i="5"/>
  <c r="AR83" i="5"/>
  <c r="AS82" i="5"/>
  <c r="BI82" i="5"/>
  <c r="CQ77" i="5"/>
  <c r="CR77" i="5" s="1"/>
  <c r="DA74" i="4"/>
  <c r="BJ76" i="4"/>
  <c r="BY78" i="5"/>
  <c r="K92" i="5"/>
  <c r="W92" i="5" s="1"/>
  <c r="DB77" i="5"/>
  <c r="DJ76" i="5" s="1"/>
  <c r="DL76" i="5" s="1"/>
  <c r="CW75" i="4"/>
  <c r="CX75" i="4" s="1"/>
  <c r="DF75" i="4" s="1"/>
  <c r="CA75" i="4"/>
  <c r="CY76" i="4"/>
  <c r="CS77" i="4" s="1"/>
  <c r="BP76" i="4"/>
  <c r="BI76" i="4"/>
  <c r="X76" i="4"/>
  <c r="K95" i="4" s="1"/>
  <c r="CV76" i="4"/>
  <c r="CT76" i="4"/>
  <c r="CZ75" i="4" s="1"/>
  <c r="DK78" i="5"/>
  <c r="DY78" i="5"/>
  <c r="EA76" i="5"/>
  <c r="J92" i="5" s="1"/>
  <c r="V92" i="5" s="1"/>
  <c r="EA75" i="5"/>
  <c r="J91" i="5" s="1"/>
  <c r="V91" i="5" s="1"/>
  <c r="I91" i="5"/>
  <c r="U91" i="5" s="1"/>
  <c r="CX75" i="5"/>
  <c r="CY75" i="5"/>
  <c r="H91" i="5" s="1"/>
  <c r="T91" i="5" s="1"/>
  <c r="CI78" i="5"/>
  <c r="CW78" i="5"/>
  <c r="O93" i="5"/>
  <c r="DG74" i="4"/>
  <c r="DP77" i="5"/>
  <c r="DX76" i="5" s="1"/>
  <c r="DZ76" i="5" s="1"/>
  <c r="BZ77" i="5"/>
  <c r="DS77" i="5"/>
  <c r="DT77" i="5" s="1"/>
  <c r="CM78" i="5"/>
  <c r="CN78" i="5"/>
  <c r="CV77" i="5" s="1"/>
  <c r="CP78" i="5"/>
  <c r="CO78" i="5"/>
  <c r="C94" i="5"/>
  <c r="Z79" i="5"/>
  <c r="BP79" i="5" s="1"/>
  <c r="BX78" i="5"/>
  <c r="DG78" i="5"/>
  <c r="CS78" i="5"/>
  <c r="DU78" i="5"/>
  <c r="CE78" i="5"/>
  <c r="AA78" i="5"/>
  <c r="L94" i="5" s="1"/>
  <c r="X94" i="5" s="1"/>
  <c r="DA78" i="5"/>
  <c r="DC78" i="5"/>
  <c r="DD78" i="5"/>
  <c r="DH76" i="5"/>
  <c r="DI76" i="5" s="1"/>
  <c r="DM76" i="5" s="1"/>
  <c r="CT76" i="5"/>
  <c r="CU76" i="5" s="1"/>
  <c r="DE77" i="5"/>
  <c r="DF77" i="5" s="1"/>
  <c r="DO78" i="5"/>
  <c r="DQ78" i="5"/>
  <c r="DR78" i="5"/>
  <c r="DH71" i="4"/>
  <c r="I90" i="4" s="1"/>
  <c r="DD72" i="4"/>
  <c r="DH72" i="4" s="1"/>
  <c r="I91" i="4" s="1"/>
  <c r="DB74" i="4"/>
  <c r="DC74" i="4" s="1"/>
  <c r="CU76" i="4"/>
  <c r="W77" i="4"/>
  <c r="C95" i="4"/>
  <c r="AE79" i="5" l="1"/>
  <c r="BF76" i="5"/>
  <c r="E92" i="5" s="1"/>
  <c r="Q92" i="5" s="1"/>
  <c r="AY78" i="5"/>
  <c r="BB78" i="5" s="1"/>
  <c r="AV79" i="5"/>
  <c r="AW79" i="5" s="1"/>
  <c r="BO72" i="5"/>
  <c r="BQ72" i="5" s="1"/>
  <c r="BR71" i="5"/>
  <c r="BV71" i="5" s="1"/>
  <c r="F87" i="5" s="1"/>
  <c r="R87" i="5" s="1"/>
  <c r="AD78" i="5"/>
  <c r="AK78" i="5" s="1"/>
  <c r="BK77" i="5"/>
  <c r="BS76" i="5" s="1"/>
  <c r="J95" i="4"/>
  <c r="AK79" i="5"/>
  <c r="AQ76" i="4"/>
  <c r="AD76" i="4"/>
  <c r="BF77" i="5"/>
  <c r="E93" i="5" s="1"/>
  <c r="Q93" i="5" s="1"/>
  <c r="BE77" i="5"/>
  <c r="AU79" i="5"/>
  <c r="BC78" i="5" s="1"/>
  <c r="Z77" i="4"/>
  <c r="AW75" i="4"/>
  <c r="AF77" i="4"/>
  <c r="AU77" i="4"/>
  <c r="CE77" i="4"/>
  <c r="BN77" i="4"/>
  <c r="Y77" i="4"/>
  <c r="AA77" i="4"/>
  <c r="AT76" i="4" s="1"/>
  <c r="AE74" i="4"/>
  <c r="AG74" i="4" s="1"/>
  <c r="AB75" i="4"/>
  <c r="BU72" i="5"/>
  <c r="BO73" i="5"/>
  <c r="BL74" i="5"/>
  <c r="BJ77" i="4"/>
  <c r="BK72" i="4"/>
  <c r="CD70" i="4"/>
  <c r="AT79" i="5"/>
  <c r="BA79" i="5" s="1"/>
  <c r="AZ79" i="5"/>
  <c r="BD79" i="5"/>
  <c r="CC79" i="5"/>
  <c r="BT79" i="5"/>
  <c r="AN79" i="5"/>
  <c r="AJ79" i="5"/>
  <c r="AX79" i="5"/>
  <c r="AY79" i="5" s="1"/>
  <c r="AH79" i="5"/>
  <c r="AL75" i="5"/>
  <c r="AP75" i="5" s="1"/>
  <c r="D91" i="5" s="1"/>
  <c r="P91" i="5" s="1"/>
  <c r="AM75" i="5"/>
  <c r="AO75" i="5" s="1"/>
  <c r="AF77" i="5"/>
  <c r="AG76" i="5"/>
  <c r="AI76" i="5" s="1"/>
  <c r="CC58" i="4"/>
  <c r="BZ58" i="4"/>
  <c r="CB58" i="4" s="1"/>
  <c r="CB73" i="5"/>
  <c r="CD73" i="5" s="1"/>
  <c r="CF73" i="5" s="1"/>
  <c r="CA74" i="5"/>
  <c r="CG47" i="4"/>
  <c r="CH72" i="5"/>
  <c r="CJ72" i="5" s="1"/>
  <c r="CG72" i="5"/>
  <c r="CK72" i="5" s="1"/>
  <c r="G88" i="5" s="1"/>
  <c r="S88" i="5" s="1"/>
  <c r="BY46" i="4"/>
  <c r="CO46" i="4" s="1"/>
  <c r="CK46" i="4"/>
  <c r="CL46" i="4" s="1"/>
  <c r="BR47" i="4"/>
  <c r="BS59" i="4" s="1"/>
  <c r="BT71" i="4" s="1"/>
  <c r="BU83" i="4" s="1"/>
  <c r="CM45" i="4"/>
  <c r="CN45" i="4" s="1"/>
  <c r="F64" i="4" s="1"/>
  <c r="CP45" i="4"/>
  <c r="AC82" i="5"/>
  <c r="AB83" i="5"/>
  <c r="AR84" i="5"/>
  <c r="AS83" i="5"/>
  <c r="BI83" i="5"/>
  <c r="DS78" i="5"/>
  <c r="DT78" i="5" s="1"/>
  <c r="DA75" i="4"/>
  <c r="BY79" i="5"/>
  <c r="K93" i="5"/>
  <c r="W93" i="5" s="1"/>
  <c r="DB78" i="5"/>
  <c r="DJ77" i="5" s="1"/>
  <c r="DL77" i="5" s="1"/>
  <c r="CW76" i="4"/>
  <c r="CX76" i="4" s="1"/>
  <c r="DF76" i="4" s="1"/>
  <c r="CA76" i="4"/>
  <c r="CY77" i="4"/>
  <c r="CS78" i="4" s="1"/>
  <c r="BP77" i="4"/>
  <c r="BI77" i="4"/>
  <c r="X77" i="4"/>
  <c r="K96" i="4" s="1"/>
  <c r="CT77" i="4"/>
  <c r="CZ76" i="4" s="1"/>
  <c r="CV77" i="4"/>
  <c r="DK79" i="5"/>
  <c r="DY79" i="5"/>
  <c r="I92" i="5"/>
  <c r="U92" i="5" s="1"/>
  <c r="CI79" i="5"/>
  <c r="CW79" i="5"/>
  <c r="CX76" i="5"/>
  <c r="CY76" i="5"/>
  <c r="H92" i="5" s="1"/>
  <c r="T92" i="5" s="1"/>
  <c r="O94" i="5"/>
  <c r="DB75" i="4"/>
  <c r="DC75" i="4" s="1"/>
  <c r="DP78" i="5"/>
  <c r="DX77" i="5" s="1"/>
  <c r="DZ77" i="5" s="1"/>
  <c r="BZ78" i="5"/>
  <c r="DH77" i="5"/>
  <c r="DI77" i="5" s="1"/>
  <c r="DE78" i="5"/>
  <c r="DF78" i="5" s="1"/>
  <c r="CT77" i="5"/>
  <c r="CU77" i="5" s="1"/>
  <c r="C95" i="5"/>
  <c r="B84" i="5" s="1"/>
  <c r="DU79" i="5"/>
  <c r="CS79" i="5"/>
  <c r="BX79" i="5"/>
  <c r="CE79" i="5"/>
  <c r="Z80" i="5"/>
  <c r="DG79" i="5"/>
  <c r="AA79" i="5"/>
  <c r="L95" i="5" s="1"/>
  <c r="X95" i="5" s="1"/>
  <c r="DR79" i="5"/>
  <c r="DQ79" i="5"/>
  <c r="DO79" i="5"/>
  <c r="CN79" i="5"/>
  <c r="CV78" i="5" s="1"/>
  <c r="CO79" i="5"/>
  <c r="CM79" i="5"/>
  <c r="CP79" i="5"/>
  <c r="CQ78" i="5"/>
  <c r="CR78" i="5" s="1"/>
  <c r="DV77" i="5"/>
  <c r="DW77" i="5" s="1"/>
  <c r="EA77" i="5" s="1"/>
  <c r="DC79" i="5"/>
  <c r="DD79" i="5"/>
  <c r="DA79" i="5"/>
  <c r="DE72" i="4"/>
  <c r="H91" i="4" s="1"/>
  <c r="DG75" i="4"/>
  <c r="DD73" i="4"/>
  <c r="CU77" i="4"/>
  <c r="W78" i="4"/>
  <c r="C96" i="4"/>
  <c r="AV80" i="5" l="1"/>
  <c r="AD79" i="5"/>
  <c r="BR72" i="5"/>
  <c r="BV72" i="5" s="1"/>
  <c r="F88" i="5" s="1"/>
  <c r="R88" i="5" s="1"/>
  <c r="BQ73" i="5"/>
  <c r="BR73" i="5" s="1"/>
  <c r="BV73" i="5" s="1"/>
  <c r="F89" i="5" s="1"/>
  <c r="R89" i="5" s="1"/>
  <c r="BP80" i="5"/>
  <c r="BJ81" i="5" s="1"/>
  <c r="BK78" i="5"/>
  <c r="BS77" i="5" s="1"/>
  <c r="J96" i="4"/>
  <c r="AQ77" i="4"/>
  <c r="AD77" i="4"/>
  <c r="BB79" i="5"/>
  <c r="BF78" i="5"/>
  <c r="E94" i="5" s="1"/>
  <c r="Q94" i="5" s="1"/>
  <c r="BE78" i="5"/>
  <c r="AF78" i="4"/>
  <c r="BN78" i="4"/>
  <c r="Y78" i="4"/>
  <c r="AA78" i="4"/>
  <c r="AT77" i="4" s="1"/>
  <c r="Z78" i="4"/>
  <c r="AE75" i="4"/>
  <c r="AG75" i="4" s="1"/>
  <c r="AB76" i="4"/>
  <c r="AW76" i="4"/>
  <c r="BL75" i="5"/>
  <c r="BU73" i="5"/>
  <c r="BK73" i="4"/>
  <c r="CD71" i="4"/>
  <c r="BJ78" i="4"/>
  <c r="AU80" i="5"/>
  <c r="AT80" i="5"/>
  <c r="BA80" i="5" s="1"/>
  <c r="AH80" i="5"/>
  <c r="AX80" i="5"/>
  <c r="BT80" i="5"/>
  <c r="AJ80" i="5"/>
  <c r="AN80" i="5"/>
  <c r="AZ80" i="5"/>
  <c r="BD80" i="5"/>
  <c r="AW80" i="5"/>
  <c r="AM76" i="5"/>
  <c r="AO76" i="5" s="1"/>
  <c r="AL76" i="5"/>
  <c r="AP76" i="5" s="1"/>
  <c r="D92" i="5" s="1"/>
  <c r="P92" i="5" s="1"/>
  <c r="AG77" i="5"/>
  <c r="AI77" i="5" s="1"/>
  <c r="AF78" i="5"/>
  <c r="CQ45" i="4"/>
  <c r="G64" i="4" s="1"/>
  <c r="CH47" i="4"/>
  <c r="CI47" i="4" s="1"/>
  <c r="CJ47" i="4" s="1"/>
  <c r="CF48" i="4" s="1"/>
  <c r="CM46" i="4"/>
  <c r="CP46" i="4"/>
  <c r="CB74" i="5"/>
  <c r="CD74" i="5" s="1"/>
  <c r="CF74" i="5" s="1"/>
  <c r="CA75" i="5"/>
  <c r="BV47" i="4"/>
  <c r="BX47" i="4" s="1"/>
  <c r="CH73" i="5"/>
  <c r="CJ73" i="5" s="1"/>
  <c r="CG73" i="5"/>
  <c r="CK73" i="5" s="1"/>
  <c r="G89" i="5" s="1"/>
  <c r="S89" i="5" s="1"/>
  <c r="AC83" i="5"/>
  <c r="AB84" i="5"/>
  <c r="AS84" i="5"/>
  <c r="AR85" i="5"/>
  <c r="BI84" i="5"/>
  <c r="DS79" i="5"/>
  <c r="DT79" i="5" s="1"/>
  <c r="DA76" i="4"/>
  <c r="K94" i="5"/>
  <c r="W94" i="5" s="1"/>
  <c r="CV78" i="4"/>
  <c r="DB79" i="5"/>
  <c r="DJ78" i="5" s="1"/>
  <c r="DL78" i="5" s="1"/>
  <c r="CW77" i="4"/>
  <c r="CX77" i="4" s="1"/>
  <c r="DF77" i="4" s="1"/>
  <c r="CA77" i="4"/>
  <c r="CY78" i="4"/>
  <c r="CS79" i="4" s="1"/>
  <c r="BP78" i="4"/>
  <c r="BI78" i="4"/>
  <c r="X78" i="4"/>
  <c r="K97" i="4" s="1"/>
  <c r="CT78" i="4"/>
  <c r="CZ77" i="4" s="1"/>
  <c r="DK80" i="5"/>
  <c r="DY80" i="5"/>
  <c r="J93" i="5"/>
  <c r="V93" i="5" s="1"/>
  <c r="DM77" i="5"/>
  <c r="I93" i="5" s="1"/>
  <c r="U93" i="5" s="1"/>
  <c r="CX77" i="5"/>
  <c r="CY77" i="5"/>
  <c r="H93" i="5" s="1"/>
  <c r="T93" i="5" s="1"/>
  <c r="CI80" i="5"/>
  <c r="CW80" i="5"/>
  <c r="O95" i="5"/>
  <c r="DB76" i="4"/>
  <c r="DC76" i="4" s="1"/>
  <c r="DP79" i="5"/>
  <c r="DX78" i="5" s="1"/>
  <c r="DZ78" i="5" s="1"/>
  <c r="BZ79" i="5"/>
  <c r="CQ79" i="5"/>
  <c r="CR79" i="5" s="1"/>
  <c r="DE79" i="5"/>
  <c r="DF79" i="5" s="1"/>
  <c r="CO80" i="5"/>
  <c r="CN80" i="5"/>
  <c r="CV79" i="5" s="1"/>
  <c r="CM80" i="5"/>
  <c r="CT78" i="5"/>
  <c r="CU78" i="5" s="1"/>
  <c r="DQ80" i="5"/>
  <c r="DO80" i="5"/>
  <c r="DV78" i="5"/>
  <c r="DW78" i="5" s="1"/>
  <c r="C96" i="5"/>
  <c r="DU80" i="5"/>
  <c r="CS80" i="5"/>
  <c r="DG80" i="5"/>
  <c r="CE80" i="5"/>
  <c r="BX80" i="5"/>
  <c r="CC80" i="5" s="1"/>
  <c r="Z81" i="5"/>
  <c r="AA80" i="5"/>
  <c r="L96" i="5" s="1"/>
  <c r="X96" i="5" s="1"/>
  <c r="DH78" i="5"/>
  <c r="DI78" i="5" s="1"/>
  <c r="DM78" i="5" s="1"/>
  <c r="DC80" i="5"/>
  <c r="DA80" i="5"/>
  <c r="DE73" i="4"/>
  <c r="H92" i="4" s="1"/>
  <c r="DH73" i="4"/>
  <c r="I92" i="4" s="1"/>
  <c r="DG76" i="4"/>
  <c r="DD74" i="4"/>
  <c r="C97" i="4"/>
  <c r="W79" i="4"/>
  <c r="CU78" i="4"/>
  <c r="J97" i="4" l="1"/>
  <c r="BO74" i="5"/>
  <c r="BQ74" i="5" s="1"/>
  <c r="BR74" i="5" s="1"/>
  <c r="BV74" i="5" s="1"/>
  <c r="F90" i="5" s="1"/>
  <c r="R90" i="5" s="1"/>
  <c r="BP81" i="5"/>
  <c r="BJ82" i="5" s="1"/>
  <c r="BK79" i="5"/>
  <c r="BS78" i="5" s="1"/>
  <c r="AQ78" i="4"/>
  <c r="AD78" i="4"/>
  <c r="BF79" i="5"/>
  <c r="E95" i="5" s="1"/>
  <c r="Q95" i="5" s="1"/>
  <c r="AU81" i="5"/>
  <c r="BC79" i="5"/>
  <c r="BE79" i="5" s="1"/>
  <c r="AY80" i="5"/>
  <c r="BB80" i="5" s="1"/>
  <c r="AT81" i="5"/>
  <c r="BA81" i="5" s="1"/>
  <c r="AW77" i="4"/>
  <c r="Z79" i="4"/>
  <c r="AA79" i="4"/>
  <c r="AT78" i="4" s="1"/>
  <c r="AE76" i="4"/>
  <c r="AG76" i="4" s="1"/>
  <c r="AB77" i="4"/>
  <c r="AF79" i="4"/>
  <c r="AU79" i="4"/>
  <c r="CE79" i="4"/>
  <c r="Y79" i="4"/>
  <c r="BU74" i="5"/>
  <c r="BL76" i="5"/>
  <c r="BK74" i="4"/>
  <c r="AV81" i="5"/>
  <c r="AW81" i="5" s="1"/>
  <c r="AZ81" i="5"/>
  <c r="BD81" i="5"/>
  <c r="BT81" i="5"/>
  <c r="AN81" i="5"/>
  <c r="AJ81" i="5"/>
  <c r="AX81" i="5"/>
  <c r="AH81" i="5"/>
  <c r="AG78" i="5"/>
  <c r="AI78" i="5" s="1"/>
  <c r="AF79" i="5"/>
  <c r="AG79" i="5" s="1"/>
  <c r="AI79" i="5" s="1"/>
  <c r="AM77" i="5"/>
  <c r="AO77" i="5" s="1"/>
  <c r="AL77" i="5"/>
  <c r="AP77" i="5" s="1"/>
  <c r="D93" i="5" s="1"/>
  <c r="P93" i="5" s="1"/>
  <c r="CQ46" i="4"/>
  <c r="G65" i="4" s="1"/>
  <c r="CC59" i="4"/>
  <c r="BZ59" i="4"/>
  <c r="CB59" i="4" s="1"/>
  <c r="CB75" i="5"/>
  <c r="CD75" i="5" s="1"/>
  <c r="CF75" i="5" s="1"/>
  <c r="CA76" i="5"/>
  <c r="CG74" i="5"/>
  <c r="CK74" i="5" s="1"/>
  <c r="G90" i="5" s="1"/>
  <c r="S90" i="5" s="1"/>
  <c r="CH74" i="5"/>
  <c r="CJ74" i="5" s="1"/>
  <c r="CG48" i="4"/>
  <c r="CH48" i="4" s="1"/>
  <c r="CI48" i="4" s="1"/>
  <c r="CJ48" i="4" s="1"/>
  <c r="CF49" i="4" s="1"/>
  <c r="CN46" i="4"/>
  <c r="F65" i="4" s="1"/>
  <c r="BY47" i="4"/>
  <c r="CO47" i="4" s="1"/>
  <c r="CK47" i="4"/>
  <c r="CL47" i="4" s="1"/>
  <c r="BR48" i="4"/>
  <c r="BS60" i="4" s="1"/>
  <c r="BT72" i="4" s="1"/>
  <c r="BU84" i="4" s="1"/>
  <c r="AC84" i="5"/>
  <c r="AB85" i="5"/>
  <c r="AR86" i="5"/>
  <c r="AS85" i="5"/>
  <c r="BI85" i="5"/>
  <c r="DE80" i="5"/>
  <c r="DA77" i="4"/>
  <c r="K95" i="5"/>
  <c r="W95" i="5" s="1"/>
  <c r="O96" i="5"/>
  <c r="DB80" i="5"/>
  <c r="DJ79" i="5" s="1"/>
  <c r="DL79" i="5" s="1"/>
  <c r="CW78" i="4"/>
  <c r="CX78" i="4" s="1"/>
  <c r="DF78" i="4" s="1"/>
  <c r="CA78" i="4"/>
  <c r="CY79" i="4"/>
  <c r="CS80" i="4" s="1"/>
  <c r="BP79" i="4"/>
  <c r="BI79" i="4"/>
  <c r="BN79" i="4" s="1"/>
  <c r="X79" i="4"/>
  <c r="K98" i="4" s="1"/>
  <c r="CT79" i="4"/>
  <c r="CZ78" i="4" s="1"/>
  <c r="DK81" i="5"/>
  <c r="DY81" i="5"/>
  <c r="EA78" i="5"/>
  <c r="J94" i="5" s="1"/>
  <c r="V94" i="5" s="1"/>
  <c r="I94" i="5"/>
  <c r="U94" i="5" s="1"/>
  <c r="CY78" i="5"/>
  <c r="H94" i="5" s="1"/>
  <c r="T94" i="5" s="1"/>
  <c r="CX78" i="5"/>
  <c r="CI81" i="5"/>
  <c r="CW81" i="5"/>
  <c r="DP80" i="5"/>
  <c r="DX79" i="5" s="1"/>
  <c r="DZ79" i="5" s="1"/>
  <c r="DD80" i="5"/>
  <c r="DH79" i="5"/>
  <c r="DI79" i="5" s="1"/>
  <c r="DS80" i="5"/>
  <c r="DV79" i="5"/>
  <c r="DW79" i="5" s="1"/>
  <c r="CT79" i="5"/>
  <c r="CU79" i="5" s="1"/>
  <c r="CQ80" i="5"/>
  <c r="DC81" i="5"/>
  <c r="DA81" i="5"/>
  <c r="DR80" i="5"/>
  <c r="C97" i="5"/>
  <c r="DU81" i="5"/>
  <c r="Z82" i="5"/>
  <c r="DG81" i="5"/>
  <c r="CS81" i="5"/>
  <c r="CE81" i="5"/>
  <c r="BX81" i="5"/>
  <c r="CC81" i="5" s="1"/>
  <c r="AA81" i="5"/>
  <c r="L97" i="5" s="1"/>
  <c r="X97" i="5" s="1"/>
  <c r="CM81" i="5"/>
  <c r="CO81" i="5"/>
  <c r="CN81" i="5"/>
  <c r="CV80" i="5" s="1"/>
  <c r="DQ81" i="5"/>
  <c r="DO81" i="5"/>
  <c r="CP80" i="5"/>
  <c r="DG77" i="4"/>
  <c r="DH74" i="4"/>
  <c r="I93" i="4" s="1"/>
  <c r="DE74" i="4"/>
  <c r="H93" i="4" s="1"/>
  <c r="DB77" i="4"/>
  <c r="DC77" i="4" s="1"/>
  <c r="DD75" i="4"/>
  <c r="DD76" i="4" s="1"/>
  <c r="CU79" i="4"/>
  <c r="W80" i="4"/>
  <c r="C98" i="4"/>
  <c r="B97" i="4" s="1"/>
  <c r="BO75" i="5" l="1"/>
  <c r="BQ75" i="5" s="1"/>
  <c r="BR75" i="5" s="1"/>
  <c r="BV75" i="5" s="1"/>
  <c r="F91" i="5" s="1"/>
  <c r="R91" i="5" s="1"/>
  <c r="BP82" i="5"/>
  <c r="BJ83" i="5" s="1"/>
  <c r="BK80" i="5"/>
  <c r="BS79" i="5" s="1"/>
  <c r="AQ79" i="4"/>
  <c r="AD79" i="4"/>
  <c r="BF80" i="5"/>
  <c r="E96" i="5" s="1"/>
  <c r="Q96" i="5" s="1"/>
  <c r="BC80" i="5"/>
  <c r="BE80" i="5" s="1"/>
  <c r="Z80" i="4"/>
  <c r="AA80" i="4"/>
  <c r="AT79" i="4" s="1"/>
  <c r="AU80" i="4"/>
  <c r="AF80" i="4"/>
  <c r="CE80" i="4"/>
  <c r="Y80" i="4"/>
  <c r="AE77" i="4"/>
  <c r="AG77" i="4" s="1"/>
  <c r="AB78" i="4"/>
  <c r="BL77" i="5"/>
  <c r="BU75" i="5"/>
  <c r="CD73" i="4"/>
  <c r="BK75" i="4"/>
  <c r="AV82" i="5"/>
  <c r="AW82" i="5" s="1"/>
  <c r="AY81" i="5"/>
  <c r="AU82" i="5"/>
  <c r="AT82" i="5"/>
  <c r="BA82" i="5" s="1"/>
  <c r="AZ82" i="5"/>
  <c r="BT82" i="5"/>
  <c r="AJ82" i="5"/>
  <c r="AN82" i="5"/>
  <c r="BD82" i="5"/>
  <c r="AX82" i="5"/>
  <c r="AH82" i="5"/>
  <c r="AL79" i="5"/>
  <c r="AD80" i="5" s="1"/>
  <c r="AL78" i="5"/>
  <c r="AP78" i="5" s="1"/>
  <c r="D94" i="5" s="1"/>
  <c r="P94" i="5" s="1"/>
  <c r="AM78" i="5"/>
  <c r="AO78" i="5" s="1"/>
  <c r="CG49" i="4"/>
  <c r="CM47" i="4"/>
  <c r="CN47" i="4" s="1"/>
  <c r="F66" i="4" s="1"/>
  <c r="CP47" i="4"/>
  <c r="BR49" i="4"/>
  <c r="BS61" i="4" s="1"/>
  <c r="BT73" i="4" s="1"/>
  <c r="BU85" i="4" s="1"/>
  <c r="BV48" i="4"/>
  <c r="BX48" i="4" s="1"/>
  <c r="CB76" i="5"/>
  <c r="CD76" i="5" s="1"/>
  <c r="CF76" i="5" s="1"/>
  <c r="CA77" i="5"/>
  <c r="CG75" i="5"/>
  <c r="CK75" i="5" s="1"/>
  <c r="G91" i="5" s="1"/>
  <c r="S91" i="5" s="1"/>
  <c r="CH75" i="5"/>
  <c r="CJ75" i="5" s="1"/>
  <c r="AC85" i="5"/>
  <c r="AB86" i="5"/>
  <c r="AR87" i="5"/>
  <c r="AS86" i="5"/>
  <c r="BI86" i="5"/>
  <c r="DF80" i="5"/>
  <c r="DH80" i="5" s="1"/>
  <c r="DI80" i="5" s="1"/>
  <c r="DM80" i="5" s="1"/>
  <c r="DA78" i="4"/>
  <c r="K96" i="5"/>
  <c r="W96" i="5" s="1"/>
  <c r="J98" i="4"/>
  <c r="DB81" i="5"/>
  <c r="DJ80" i="5" s="1"/>
  <c r="DL80" i="5" s="1"/>
  <c r="CW79" i="4"/>
  <c r="CA79" i="4"/>
  <c r="CT80" i="4"/>
  <c r="CZ79" i="4" s="1"/>
  <c r="BP80" i="4"/>
  <c r="CY80" i="4"/>
  <c r="CS81" i="4" s="1"/>
  <c r="BI80" i="4"/>
  <c r="CA80" i="4" s="1"/>
  <c r="X80" i="4"/>
  <c r="K99" i="4" s="1"/>
  <c r="DK82" i="5"/>
  <c r="DY82" i="5"/>
  <c r="EA79" i="5"/>
  <c r="J95" i="5" s="1"/>
  <c r="V95" i="5" s="1"/>
  <c r="DM79" i="5"/>
  <c r="I95" i="5" s="1"/>
  <c r="U95" i="5" s="1"/>
  <c r="CI82" i="5"/>
  <c r="CW82" i="5"/>
  <c r="CX79" i="5"/>
  <c r="CY79" i="5"/>
  <c r="H95" i="5" s="1"/>
  <c r="T95" i="5" s="1"/>
  <c r="O97" i="5"/>
  <c r="CV79" i="4"/>
  <c r="CV80" i="4" s="1"/>
  <c r="DG78" i="4"/>
  <c r="DP81" i="5"/>
  <c r="DX80" i="5" s="1"/>
  <c r="DZ80" i="5" s="1"/>
  <c r="DD81" i="5"/>
  <c r="DT80" i="5"/>
  <c r="DV80" i="5" s="1"/>
  <c r="DW80" i="5" s="1"/>
  <c r="DR81" i="5"/>
  <c r="DR82" i="5" s="1"/>
  <c r="CR80" i="5"/>
  <c r="CT80" i="5" s="1"/>
  <c r="CU80" i="5" s="1"/>
  <c r="DE81" i="5"/>
  <c r="CQ81" i="5"/>
  <c r="DS81" i="5"/>
  <c r="DC82" i="5"/>
  <c r="DA82" i="5"/>
  <c r="C98" i="5"/>
  <c r="Z83" i="5"/>
  <c r="DU82" i="5"/>
  <c r="CS82" i="5"/>
  <c r="DG82" i="5"/>
  <c r="BX82" i="5"/>
  <c r="CC82" i="5" s="1"/>
  <c r="CE82" i="5"/>
  <c r="AA82" i="5"/>
  <c r="L98" i="5" s="1"/>
  <c r="X98" i="5" s="1"/>
  <c r="CP81" i="5"/>
  <c r="DO82" i="5"/>
  <c r="DQ82" i="5"/>
  <c r="CM82" i="5"/>
  <c r="CO82" i="5"/>
  <c r="CN82" i="5"/>
  <c r="CV81" i="5" s="1"/>
  <c r="DD77" i="4"/>
  <c r="DE77" i="4" s="1"/>
  <c r="H96" i="4" s="1"/>
  <c r="DE76" i="4"/>
  <c r="H95" i="4" s="1"/>
  <c r="DH76" i="4"/>
  <c r="I95" i="4" s="1"/>
  <c r="DB78" i="4"/>
  <c r="DC78" i="4" s="1"/>
  <c r="DE75" i="4"/>
  <c r="H94" i="4" s="1"/>
  <c r="DH75" i="4"/>
  <c r="I94" i="4" s="1"/>
  <c r="W81" i="4"/>
  <c r="C99" i="4"/>
  <c r="CU80" i="4"/>
  <c r="BO76" i="5" l="1"/>
  <c r="BQ76" i="5" s="1"/>
  <c r="BR76" i="5" s="1"/>
  <c r="BV76" i="5" s="1"/>
  <c r="F92" i="5" s="1"/>
  <c r="R92" i="5" s="1"/>
  <c r="BP83" i="5"/>
  <c r="BJ84" i="5" s="1"/>
  <c r="BK81" i="5"/>
  <c r="BS80" i="5" s="1"/>
  <c r="AQ80" i="4"/>
  <c r="AD80" i="4"/>
  <c r="AY82" i="5"/>
  <c r="BB82" i="5" s="1"/>
  <c r="AV83" i="5"/>
  <c r="AW83" i="5" s="1"/>
  <c r="BC81" i="5"/>
  <c r="BE81" i="5" s="1"/>
  <c r="AE78" i="4"/>
  <c r="AB79" i="4"/>
  <c r="Z81" i="4"/>
  <c r="AA81" i="4"/>
  <c r="AT80" i="4" s="1"/>
  <c r="AF81" i="4"/>
  <c r="CE81" i="4"/>
  <c r="AU81" i="4"/>
  <c r="Y81" i="4"/>
  <c r="AW79" i="4"/>
  <c r="BN80" i="4"/>
  <c r="BU76" i="5"/>
  <c r="BL78" i="5"/>
  <c r="CD74" i="4"/>
  <c r="BK76" i="4"/>
  <c r="BB81" i="5"/>
  <c r="BF81" i="5" s="1"/>
  <c r="E97" i="5" s="1"/>
  <c r="Q97" i="5" s="1"/>
  <c r="DA79" i="4"/>
  <c r="AU83" i="5"/>
  <c r="AT83" i="5"/>
  <c r="BA83" i="5" s="1"/>
  <c r="BT83" i="5"/>
  <c r="BD83" i="5"/>
  <c r="AZ83" i="5"/>
  <c r="AN83" i="5"/>
  <c r="AJ83" i="5"/>
  <c r="AX83" i="5"/>
  <c r="AH83" i="5"/>
  <c r="AD81" i="5"/>
  <c r="AK81" i="5" s="1"/>
  <c r="AE80" i="5"/>
  <c r="AF80" i="5"/>
  <c r="AP79" i="5"/>
  <c r="D95" i="5" s="1"/>
  <c r="P95" i="5" s="1"/>
  <c r="CC60" i="4"/>
  <c r="BZ60" i="4"/>
  <c r="CB60" i="4" s="1"/>
  <c r="CB77" i="5"/>
  <c r="CD77" i="5" s="1"/>
  <c r="CF77" i="5" s="1"/>
  <c r="CA78" i="5"/>
  <c r="CH49" i="4"/>
  <c r="CI49" i="4" s="1"/>
  <c r="CJ49" i="4" s="1"/>
  <c r="CF50" i="4" s="1"/>
  <c r="CH76" i="5"/>
  <c r="CJ76" i="5" s="1"/>
  <c r="CG76" i="5"/>
  <c r="CK76" i="5" s="1"/>
  <c r="G92" i="5" s="1"/>
  <c r="S92" i="5" s="1"/>
  <c r="BV49" i="4"/>
  <c r="BX49" i="4" s="1"/>
  <c r="BY48" i="4"/>
  <c r="CO48" i="4" s="1"/>
  <c r="CK48" i="4"/>
  <c r="CL48" i="4" s="1"/>
  <c r="CQ47" i="4"/>
  <c r="G66" i="4" s="1"/>
  <c r="DD82" i="5"/>
  <c r="DD83" i="5" s="1"/>
  <c r="AC86" i="5"/>
  <c r="AB87" i="5"/>
  <c r="AS87" i="5"/>
  <c r="AR88" i="5"/>
  <c r="BI87" i="5"/>
  <c r="CQ82" i="5"/>
  <c r="J99" i="4"/>
  <c r="K97" i="5"/>
  <c r="W97" i="5" s="1"/>
  <c r="DB82" i="5"/>
  <c r="DJ81" i="5" s="1"/>
  <c r="DL81" i="5" s="1"/>
  <c r="CT81" i="4"/>
  <c r="CZ80" i="4" s="1"/>
  <c r="CV81" i="4"/>
  <c r="BP81" i="4"/>
  <c r="CY81" i="4"/>
  <c r="CS82" i="4" s="1"/>
  <c r="BI81" i="4"/>
  <c r="BN81" i="4" s="1"/>
  <c r="X81" i="4"/>
  <c r="K100" i="4" s="1"/>
  <c r="CW80" i="4"/>
  <c r="CX80" i="4" s="1"/>
  <c r="DF80" i="4" s="1"/>
  <c r="DK83" i="5"/>
  <c r="DY83" i="5"/>
  <c r="EA80" i="5"/>
  <c r="J96" i="5" s="1"/>
  <c r="V96" i="5" s="1"/>
  <c r="I96" i="5"/>
  <c r="U96" i="5" s="1"/>
  <c r="CI83" i="5"/>
  <c r="CW83" i="5"/>
  <c r="CX80" i="5"/>
  <c r="CY80" i="5"/>
  <c r="H96" i="5" s="1"/>
  <c r="T96" i="5" s="1"/>
  <c r="DP82" i="5"/>
  <c r="DX81" i="5" s="1"/>
  <c r="DZ81" i="5" s="1"/>
  <c r="O98" i="5"/>
  <c r="DF81" i="5"/>
  <c r="DH81" i="5" s="1"/>
  <c r="DI81" i="5" s="1"/>
  <c r="DM81" i="5" s="1"/>
  <c r="CR81" i="5"/>
  <c r="CT81" i="5" s="1"/>
  <c r="CU81" i="5" s="1"/>
  <c r="DT81" i="5"/>
  <c r="DV81" i="5" s="1"/>
  <c r="DW81" i="5" s="1"/>
  <c r="DS82" i="5"/>
  <c r="DT82" i="5" s="1"/>
  <c r="DE82" i="5"/>
  <c r="CP82" i="5"/>
  <c r="DC83" i="5"/>
  <c r="DA83" i="5"/>
  <c r="C99" i="5"/>
  <c r="Z84" i="5"/>
  <c r="DU83" i="5"/>
  <c r="CS83" i="5"/>
  <c r="DG83" i="5"/>
  <c r="BX83" i="5"/>
  <c r="CC83" i="5" s="1"/>
  <c r="CE83" i="5"/>
  <c r="AA83" i="5"/>
  <c r="L99" i="5" s="1"/>
  <c r="X99" i="5" s="1"/>
  <c r="CN83" i="5"/>
  <c r="CV82" i="5" s="1"/>
  <c r="CM83" i="5"/>
  <c r="CO83" i="5"/>
  <c r="DO83" i="5"/>
  <c r="DQ83" i="5"/>
  <c r="DR83" i="5"/>
  <c r="DH77" i="4"/>
  <c r="I96" i="4" s="1"/>
  <c r="CX79" i="4"/>
  <c r="DF79" i="4" s="1"/>
  <c r="DD78" i="4"/>
  <c r="DE78" i="4" s="1"/>
  <c r="H97" i="4" s="1"/>
  <c r="CU81" i="4"/>
  <c r="W82" i="4"/>
  <c r="C100" i="4"/>
  <c r="AG78" i="4" l="1"/>
  <c r="AC79" i="4"/>
  <c r="AC80" i="4" s="1"/>
  <c r="AC81" i="4" s="1"/>
  <c r="AC82" i="4" s="1"/>
  <c r="AC83" i="4" s="1"/>
  <c r="AC84" i="4" s="1"/>
  <c r="AC85" i="4" s="1"/>
  <c r="AC86" i="4" s="1"/>
  <c r="AC87" i="4" s="1"/>
  <c r="AC88" i="4" s="1"/>
  <c r="AC89" i="4" s="1"/>
  <c r="AC90" i="4" s="1"/>
  <c r="BO77" i="5"/>
  <c r="BQ77" i="5" s="1"/>
  <c r="BP84" i="5"/>
  <c r="BJ85" i="5" s="1"/>
  <c r="BJ86" i="5" s="1"/>
  <c r="BK82" i="5"/>
  <c r="BS81" i="5" s="1"/>
  <c r="AQ81" i="4"/>
  <c r="AD81" i="4"/>
  <c r="BF82" i="5"/>
  <c r="E98" i="5" s="1"/>
  <c r="Q98" i="5" s="1"/>
  <c r="AD82" i="5"/>
  <c r="AK82" i="5" s="1"/>
  <c r="AY83" i="5"/>
  <c r="BB83" i="5" s="1"/>
  <c r="BC82" i="5"/>
  <c r="BE82" i="5" s="1"/>
  <c r="AV84" i="5"/>
  <c r="AW84" i="5" s="1"/>
  <c r="DF82" i="5"/>
  <c r="DH82" i="5" s="1"/>
  <c r="DI82" i="5" s="1"/>
  <c r="Z82" i="4"/>
  <c r="AA82" i="4"/>
  <c r="AT81" i="4" s="1"/>
  <c r="AW80" i="4"/>
  <c r="AU82" i="4"/>
  <c r="AF82" i="4"/>
  <c r="CE82" i="4"/>
  <c r="Y82" i="4"/>
  <c r="AE79" i="4"/>
  <c r="AG79" i="4" s="1"/>
  <c r="AB80" i="4"/>
  <c r="BL79" i="5"/>
  <c r="BU77" i="5"/>
  <c r="CD75" i="4"/>
  <c r="BK77" i="4"/>
  <c r="DA80" i="4"/>
  <c r="BT84" i="5"/>
  <c r="AZ84" i="5"/>
  <c r="BD84" i="5"/>
  <c r="AN84" i="5"/>
  <c r="AJ84" i="5"/>
  <c r="AX84" i="5"/>
  <c r="AH84" i="5"/>
  <c r="AU84" i="5"/>
  <c r="AT84" i="5"/>
  <c r="BA84" i="5" s="1"/>
  <c r="AF81" i="5"/>
  <c r="AG80" i="5"/>
  <c r="AI80" i="5" s="1"/>
  <c r="AK80" i="5" s="1"/>
  <c r="AE81" i="5"/>
  <c r="AE82" i="5" s="1"/>
  <c r="AE83" i="5" s="1"/>
  <c r="AE84" i="5" s="1"/>
  <c r="AM79" i="5"/>
  <c r="AO79" i="5" s="1"/>
  <c r="BR50" i="4"/>
  <c r="BS62" i="4" s="1"/>
  <c r="BT74" i="4" s="1"/>
  <c r="BU86" i="4" s="1"/>
  <c r="CB78" i="5"/>
  <c r="CD78" i="5" s="1"/>
  <c r="CF78" i="5" s="1"/>
  <c r="CA79" i="5"/>
  <c r="CB79" i="5" s="1"/>
  <c r="CD79" i="5" s="1"/>
  <c r="CF79" i="5" s="1"/>
  <c r="CC61" i="4"/>
  <c r="BZ61" i="4"/>
  <c r="CB61" i="4" s="1"/>
  <c r="BY49" i="4"/>
  <c r="CO49" i="4" s="1"/>
  <c r="CK49" i="4"/>
  <c r="CL49" i="4" s="1"/>
  <c r="CM48" i="4"/>
  <c r="CN48" i="4" s="1"/>
  <c r="F67" i="4" s="1"/>
  <c r="CP48" i="4"/>
  <c r="CG77" i="5"/>
  <c r="CK77" i="5" s="1"/>
  <c r="G93" i="5" s="1"/>
  <c r="S93" i="5" s="1"/>
  <c r="CH77" i="5"/>
  <c r="CJ77" i="5" s="1"/>
  <c r="CG50" i="4"/>
  <c r="AC87" i="5"/>
  <c r="AB88" i="5"/>
  <c r="AS88" i="5"/>
  <c r="AR89" i="5"/>
  <c r="CR82" i="5"/>
  <c r="CT82" i="5" s="1"/>
  <c r="CU82" i="5" s="1"/>
  <c r="BI88" i="5"/>
  <c r="DB83" i="5"/>
  <c r="DJ82" i="5" s="1"/>
  <c r="DL82" i="5" s="1"/>
  <c r="K98" i="5"/>
  <c r="W98" i="5" s="1"/>
  <c r="J100" i="4"/>
  <c r="CW81" i="4"/>
  <c r="CX81" i="4" s="1"/>
  <c r="DF81" i="4" s="1"/>
  <c r="CA81" i="4"/>
  <c r="CV82" i="4"/>
  <c r="CT82" i="4"/>
  <c r="CZ81" i="4" s="1"/>
  <c r="CY82" i="4"/>
  <c r="CS83" i="4" s="1"/>
  <c r="BP82" i="4"/>
  <c r="BI82" i="4"/>
  <c r="BN82" i="4" s="1"/>
  <c r="X82" i="4"/>
  <c r="K101" i="4" s="1"/>
  <c r="DK84" i="5"/>
  <c r="DY84" i="5"/>
  <c r="EA81" i="5"/>
  <c r="J97" i="5" s="1"/>
  <c r="V97" i="5" s="1"/>
  <c r="I97" i="5"/>
  <c r="U97" i="5" s="1"/>
  <c r="CX81" i="5"/>
  <c r="CY81" i="5"/>
  <c r="H97" i="5" s="1"/>
  <c r="T97" i="5" s="1"/>
  <c r="CI84" i="5"/>
  <c r="CW84" i="5"/>
  <c r="DP83" i="5"/>
  <c r="DX82" i="5" s="1"/>
  <c r="DZ82" i="5" s="1"/>
  <c r="O99" i="5"/>
  <c r="DG80" i="4"/>
  <c r="DG79" i="4"/>
  <c r="DE83" i="5"/>
  <c r="DF83" i="5" s="1"/>
  <c r="CP83" i="5"/>
  <c r="DS83" i="5"/>
  <c r="DT83" i="5" s="1"/>
  <c r="CO84" i="5"/>
  <c r="CN84" i="5"/>
  <c r="CV83" i="5" s="1"/>
  <c r="CM84" i="5"/>
  <c r="DD84" i="5"/>
  <c r="DC84" i="5"/>
  <c r="DA84" i="5"/>
  <c r="CQ83" i="5"/>
  <c r="DQ84" i="5"/>
  <c r="DO84" i="5"/>
  <c r="DR84" i="5"/>
  <c r="DV82" i="5"/>
  <c r="DW82" i="5" s="1"/>
  <c r="C100" i="5"/>
  <c r="DG84" i="5"/>
  <c r="CE84" i="5"/>
  <c r="BX84" i="5"/>
  <c r="CC84" i="5" s="1"/>
  <c r="Z85" i="5"/>
  <c r="DU84" i="5"/>
  <c r="CS84" i="5"/>
  <c r="AA84" i="5"/>
  <c r="L100" i="5" s="1"/>
  <c r="X100" i="5" s="1"/>
  <c r="DH78" i="4"/>
  <c r="I97" i="4" s="1"/>
  <c r="DB79" i="4"/>
  <c r="DC79" i="4" s="1"/>
  <c r="DB80" i="4"/>
  <c r="DC80" i="4" s="1"/>
  <c r="CU82" i="4"/>
  <c r="W83" i="4"/>
  <c r="C101" i="4"/>
  <c r="BO78" i="5" l="1"/>
  <c r="BQ78" i="5" s="1"/>
  <c r="BR78" i="5" s="1"/>
  <c r="BV78" i="5" s="1"/>
  <c r="F94" i="5" s="1"/>
  <c r="R94" i="5" s="1"/>
  <c r="BR77" i="5"/>
  <c r="BV77" i="5" s="1"/>
  <c r="F93" i="5" s="1"/>
  <c r="R93" i="5" s="1"/>
  <c r="BP85" i="5"/>
  <c r="BJ87" i="5" s="1"/>
  <c r="BK83" i="5"/>
  <c r="BS82" i="5" s="1"/>
  <c r="BF83" i="5"/>
  <c r="E99" i="5" s="1"/>
  <c r="Q99" i="5" s="1"/>
  <c r="BC83" i="5"/>
  <c r="BE83" i="5" s="1"/>
  <c r="AE85" i="5"/>
  <c r="AQ82" i="4"/>
  <c r="AD82" i="4"/>
  <c r="AD83" i="5"/>
  <c r="AK83" i="5" s="1"/>
  <c r="AY84" i="5"/>
  <c r="BB84" i="5" s="1"/>
  <c r="AV85" i="5"/>
  <c r="AW85" i="5" s="1"/>
  <c r="DA81" i="4"/>
  <c r="AW81" i="4"/>
  <c r="Z83" i="4"/>
  <c r="AA83" i="4"/>
  <c r="AT82" i="4" s="1"/>
  <c r="AE80" i="4"/>
  <c r="AG80" i="4" s="1"/>
  <c r="AB81" i="4"/>
  <c r="AU83" i="4"/>
  <c r="AF83" i="4"/>
  <c r="CE83" i="4"/>
  <c r="Y83" i="4"/>
  <c r="BU78" i="5"/>
  <c r="BO79" i="5"/>
  <c r="BM80" i="5" s="1"/>
  <c r="BM81" i="5" s="1"/>
  <c r="BM82" i="5" s="1"/>
  <c r="BM83" i="5" s="1"/>
  <c r="BM84" i="5" s="1"/>
  <c r="BM85" i="5" s="1"/>
  <c r="BM86" i="5" s="1"/>
  <c r="BM87" i="5" s="1"/>
  <c r="BM88" i="5" s="1"/>
  <c r="BM89" i="5" s="1"/>
  <c r="BM90" i="5" s="1"/>
  <c r="BM91" i="5" s="1"/>
  <c r="BL80" i="5"/>
  <c r="CD76" i="4"/>
  <c r="BK78" i="4"/>
  <c r="CD77" i="4" s="1"/>
  <c r="BV50" i="4"/>
  <c r="BX50" i="4" s="1"/>
  <c r="CK50" i="4" s="1"/>
  <c r="CL50" i="4" s="1"/>
  <c r="J101" i="4"/>
  <c r="CC62" i="4"/>
  <c r="AU85" i="5"/>
  <c r="BT85" i="5"/>
  <c r="AZ85" i="5"/>
  <c r="BD85" i="5"/>
  <c r="AJ85" i="5"/>
  <c r="AN85" i="5"/>
  <c r="AX85" i="5"/>
  <c r="AH85" i="5"/>
  <c r="AT85" i="5"/>
  <c r="BA85" i="5" s="1"/>
  <c r="AL80" i="5"/>
  <c r="AP80" i="5" s="1"/>
  <c r="D96" i="5" s="1"/>
  <c r="P96" i="5" s="1"/>
  <c r="AM80" i="5"/>
  <c r="AO80" i="5" s="1"/>
  <c r="AG81" i="5"/>
  <c r="AI81" i="5" s="1"/>
  <c r="AF82" i="5"/>
  <c r="CQ48" i="4"/>
  <c r="G67" i="4" s="1"/>
  <c r="CG78" i="5"/>
  <c r="CK78" i="5" s="1"/>
  <c r="G94" i="5" s="1"/>
  <c r="S94" i="5" s="1"/>
  <c r="CH78" i="5"/>
  <c r="CJ78" i="5" s="1"/>
  <c r="CH50" i="4"/>
  <c r="CI50" i="4" s="1"/>
  <c r="CJ50" i="4" s="1"/>
  <c r="CF51" i="4" s="1"/>
  <c r="CM49" i="4"/>
  <c r="CN49" i="4" s="1"/>
  <c r="F68" i="4" s="1"/>
  <c r="CP49" i="4"/>
  <c r="AC88" i="5"/>
  <c r="AB89" i="5"/>
  <c r="AR90" i="5"/>
  <c r="AS89" i="5"/>
  <c r="BI89" i="5"/>
  <c r="CQ84" i="5"/>
  <c r="DB84" i="5"/>
  <c r="DJ83" i="5" s="1"/>
  <c r="DL83" i="5" s="1"/>
  <c r="K99" i="5"/>
  <c r="W99" i="5" s="1"/>
  <c r="CY83" i="4"/>
  <c r="CS84" i="4" s="1"/>
  <c r="BP83" i="4"/>
  <c r="BI83" i="4"/>
  <c r="X83" i="4"/>
  <c r="K102" i="4" s="1"/>
  <c r="CT83" i="4"/>
  <c r="CZ82" i="4" s="1"/>
  <c r="CV83" i="4"/>
  <c r="CW82" i="4"/>
  <c r="CX82" i="4" s="1"/>
  <c r="DF82" i="4" s="1"/>
  <c r="CA82" i="4"/>
  <c r="DK85" i="5"/>
  <c r="DY85" i="5"/>
  <c r="EA82" i="5"/>
  <c r="J98" i="5" s="1"/>
  <c r="V98" i="5" s="1"/>
  <c r="DM82" i="5"/>
  <c r="I98" i="5" s="1"/>
  <c r="U98" i="5" s="1"/>
  <c r="CI85" i="5"/>
  <c r="CW85" i="5"/>
  <c r="CX82" i="5"/>
  <c r="CY82" i="5"/>
  <c r="H98" i="5" s="1"/>
  <c r="T98" i="5" s="1"/>
  <c r="DP84" i="5"/>
  <c r="DX83" i="5" s="1"/>
  <c r="DZ83" i="5" s="1"/>
  <c r="O100" i="5"/>
  <c r="DD79" i="4"/>
  <c r="DB81" i="4"/>
  <c r="DC81" i="4" s="1"/>
  <c r="DE84" i="5"/>
  <c r="DF84" i="5" s="1"/>
  <c r="DS84" i="5"/>
  <c r="DT84" i="5" s="1"/>
  <c r="CO85" i="5"/>
  <c r="CN85" i="5"/>
  <c r="CV84" i="5" s="1"/>
  <c r="CM85" i="5"/>
  <c r="DG85" i="5"/>
  <c r="CE85" i="5"/>
  <c r="BX85" i="5"/>
  <c r="CC85" i="5" s="1"/>
  <c r="C101" i="5"/>
  <c r="Z86" i="5"/>
  <c r="BP86" i="5" s="1"/>
  <c r="DU85" i="5"/>
  <c r="CS85" i="5"/>
  <c r="AA85" i="5"/>
  <c r="L101" i="5" s="1"/>
  <c r="X101" i="5" s="1"/>
  <c r="DQ85" i="5"/>
  <c r="DO85" i="5"/>
  <c r="DR85" i="5"/>
  <c r="DD85" i="5"/>
  <c r="DC85" i="5"/>
  <c r="DA85" i="5"/>
  <c r="CR83" i="5"/>
  <c r="DV83" i="5"/>
  <c r="DW83" i="5" s="1"/>
  <c r="EA83" i="5" s="1"/>
  <c r="DH83" i="5"/>
  <c r="DI83" i="5" s="1"/>
  <c r="CP84" i="5"/>
  <c r="DG81" i="4"/>
  <c r="CU83" i="4"/>
  <c r="C102" i="4"/>
  <c r="W84" i="4"/>
  <c r="AY85" i="5" l="1"/>
  <c r="BQ79" i="5"/>
  <c r="BR79" i="5" s="1"/>
  <c r="BV79" i="5" s="1"/>
  <c r="BK84" i="5"/>
  <c r="BS83" i="5" s="1"/>
  <c r="AV86" i="5"/>
  <c r="AW86" i="5" s="1"/>
  <c r="BC84" i="5"/>
  <c r="BE84" i="5" s="1"/>
  <c r="AQ83" i="4"/>
  <c r="AD83" i="4"/>
  <c r="AD84" i="5"/>
  <c r="AK84" i="5" s="1"/>
  <c r="DA82" i="4"/>
  <c r="J102" i="4"/>
  <c r="BF84" i="5"/>
  <c r="E100" i="5" s="1"/>
  <c r="Q100" i="5" s="1"/>
  <c r="BY50" i="4"/>
  <c r="CO50" i="4" s="1"/>
  <c r="CP50" i="4" s="1"/>
  <c r="AT86" i="5"/>
  <c r="BA86" i="5" s="1"/>
  <c r="AU86" i="5"/>
  <c r="BC85" i="5" s="1"/>
  <c r="BN83" i="4"/>
  <c r="CE84" i="4"/>
  <c r="AF84" i="4"/>
  <c r="AU84" i="4"/>
  <c r="Y84" i="4"/>
  <c r="AE81" i="4"/>
  <c r="AG81" i="4" s="1"/>
  <c r="AB82" i="4"/>
  <c r="Z84" i="4"/>
  <c r="AA84" i="4"/>
  <c r="AT83" i="4" s="1"/>
  <c r="AW82" i="4"/>
  <c r="BO80" i="5"/>
  <c r="BL81" i="5"/>
  <c r="BU79" i="5"/>
  <c r="AE86" i="5"/>
  <c r="BZ62" i="4"/>
  <c r="CB62" i="4" s="1"/>
  <c r="BB85" i="5"/>
  <c r="BT86" i="5"/>
  <c r="BD86" i="5"/>
  <c r="AZ86" i="5"/>
  <c r="AJ86" i="5"/>
  <c r="AN86" i="5"/>
  <c r="AX86" i="5"/>
  <c r="AY86" i="5" s="1"/>
  <c r="AH86" i="5"/>
  <c r="CG79" i="5"/>
  <c r="BY80" i="5" s="1"/>
  <c r="AG82" i="5"/>
  <c r="AI82" i="5" s="1"/>
  <c r="AF83" i="5"/>
  <c r="AL81" i="5"/>
  <c r="AP81" i="5" s="1"/>
  <c r="D97" i="5" s="1"/>
  <c r="P97" i="5" s="1"/>
  <c r="AM81" i="5"/>
  <c r="AO81" i="5" s="1"/>
  <c r="CQ49" i="4"/>
  <c r="G68" i="4" s="1"/>
  <c r="CM50" i="4"/>
  <c r="BZ80" i="5"/>
  <c r="CA80" i="5"/>
  <c r="CG51" i="4"/>
  <c r="BR51" i="4"/>
  <c r="BS63" i="4" s="1"/>
  <c r="BT75" i="4" s="1"/>
  <c r="BU87" i="4" s="1"/>
  <c r="CR84" i="5"/>
  <c r="CT84" i="5" s="1"/>
  <c r="CU84" i="5" s="1"/>
  <c r="AC89" i="5"/>
  <c r="AB90" i="5"/>
  <c r="AR91" i="5"/>
  <c r="AS90" i="5"/>
  <c r="BI90" i="5"/>
  <c r="CQ85" i="5"/>
  <c r="DB85" i="5"/>
  <c r="DJ84" i="5" s="1"/>
  <c r="DL84" i="5" s="1"/>
  <c r="K100" i="5"/>
  <c r="W100" i="5" s="1"/>
  <c r="CW83" i="4"/>
  <c r="CX83" i="4" s="1"/>
  <c r="DF83" i="4" s="1"/>
  <c r="CA83" i="4"/>
  <c r="CV84" i="4"/>
  <c r="CY84" i="4"/>
  <c r="CS85" i="4" s="1"/>
  <c r="BP84" i="4"/>
  <c r="BI84" i="4"/>
  <c r="BN84" i="4" s="1"/>
  <c r="X84" i="4"/>
  <c r="K103" i="4" s="1"/>
  <c r="CT84" i="4"/>
  <c r="CZ83" i="4" s="1"/>
  <c r="DK86" i="5"/>
  <c r="DY86" i="5"/>
  <c r="J99" i="5"/>
  <c r="V99" i="5" s="1"/>
  <c r="DM83" i="5"/>
  <c r="I99" i="5" s="1"/>
  <c r="U99" i="5" s="1"/>
  <c r="CX83" i="5"/>
  <c r="CI86" i="5"/>
  <c r="CW86" i="5"/>
  <c r="DP85" i="5"/>
  <c r="DX84" i="5" s="1"/>
  <c r="DZ84" i="5" s="1"/>
  <c r="O101" i="5"/>
  <c r="DE79" i="4"/>
  <c r="H98" i="4" s="1"/>
  <c r="DD80" i="4"/>
  <c r="DH80" i="4" s="1"/>
  <c r="I99" i="4" s="1"/>
  <c r="DH79" i="4"/>
  <c r="I98" i="4" s="1"/>
  <c r="DG82" i="4"/>
  <c r="DE85" i="5"/>
  <c r="DF85" i="5" s="1"/>
  <c r="DS85" i="5"/>
  <c r="DT85" i="5" s="1"/>
  <c r="DV85" i="5" s="1"/>
  <c r="DW85" i="5" s="1"/>
  <c r="DV84" i="5"/>
  <c r="DW84" i="5" s="1"/>
  <c r="CO86" i="5"/>
  <c r="CN86" i="5"/>
  <c r="CV85" i="5" s="1"/>
  <c r="CM86" i="5"/>
  <c r="C102" i="5"/>
  <c r="DG86" i="5"/>
  <c r="CE86" i="5"/>
  <c r="BX86" i="5"/>
  <c r="CC86" i="5" s="1"/>
  <c r="Z87" i="5"/>
  <c r="CS86" i="5"/>
  <c r="DU86" i="5"/>
  <c r="AA86" i="5"/>
  <c r="L102" i="5" s="1"/>
  <c r="X102" i="5" s="1"/>
  <c r="DR86" i="5"/>
  <c r="DQ86" i="5"/>
  <c r="DO86" i="5"/>
  <c r="CP85" i="5"/>
  <c r="CT83" i="5"/>
  <c r="CU83" i="5" s="1"/>
  <c r="DD86" i="5"/>
  <c r="DA86" i="5"/>
  <c r="DC86" i="5"/>
  <c r="DH84" i="5"/>
  <c r="DI84" i="5" s="1"/>
  <c r="DM84" i="5" s="1"/>
  <c r="DB82" i="4"/>
  <c r="DC82" i="4" s="1"/>
  <c r="W85" i="4"/>
  <c r="C103" i="4"/>
  <c r="CU84" i="4"/>
  <c r="AV87" i="5" l="1"/>
  <c r="AW87" i="5" s="1"/>
  <c r="BP87" i="5"/>
  <c r="BJ88" i="5" s="1"/>
  <c r="BK85" i="5"/>
  <c r="BS84" i="5" s="1"/>
  <c r="BF85" i="5"/>
  <c r="E101" i="5" s="1"/>
  <c r="Q101" i="5" s="1"/>
  <c r="J103" i="4"/>
  <c r="AQ84" i="4"/>
  <c r="AD84" i="4"/>
  <c r="AD85" i="5"/>
  <c r="AK85" i="5" s="1"/>
  <c r="BY81" i="5"/>
  <c r="CF81" i="5" s="1"/>
  <c r="CF80" i="5"/>
  <c r="DA83" i="4"/>
  <c r="BE85" i="5"/>
  <c r="CR85" i="5"/>
  <c r="CT85" i="5" s="1"/>
  <c r="CU85" i="5" s="1"/>
  <c r="BB86" i="5"/>
  <c r="AE82" i="4"/>
  <c r="AG82" i="4" s="1"/>
  <c r="AB83" i="4"/>
  <c r="Z85" i="4"/>
  <c r="AA85" i="4"/>
  <c r="AT84" i="4" s="1"/>
  <c r="AW83" i="4"/>
  <c r="AF85" i="4"/>
  <c r="AU85" i="4"/>
  <c r="CE85" i="4"/>
  <c r="Y85" i="4"/>
  <c r="F95" i="5"/>
  <c r="R95" i="5" s="1"/>
  <c r="F24" i="5"/>
  <c r="R24" i="5" s="1"/>
  <c r="BU80" i="5"/>
  <c r="BO81" i="5"/>
  <c r="BL82" i="5"/>
  <c r="AU87" i="5"/>
  <c r="BC86" i="5" s="1"/>
  <c r="AT87" i="5"/>
  <c r="BA87" i="5" s="1"/>
  <c r="AE87" i="5"/>
  <c r="AZ87" i="5"/>
  <c r="AV88" i="5" s="1"/>
  <c r="AW88" i="5" s="1"/>
  <c r="BD87" i="5"/>
  <c r="AN87" i="5"/>
  <c r="BT87" i="5"/>
  <c r="AJ87" i="5"/>
  <c r="AX87" i="5"/>
  <c r="AY87" i="5" s="1"/>
  <c r="AH87" i="5"/>
  <c r="CK79" i="5"/>
  <c r="G95" i="5" s="1"/>
  <c r="S95" i="5" s="1"/>
  <c r="AG83" i="5"/>
  <c r="AI83" i="5" s="1"/>
  <c r="AF84" i="5"/>
  <c r="AL82" i="5"/>
  <c r="AP82" i="5" s="1"/>
  <c r="D98" i="5" s="1"/>
  <c r="P98" i="5" s="1"/>
  <c r="AM82" i="5"/>
  <c r="AO82" i="5" s="1"/>
  <c r="CQ50" i="4"/>
  <c r="G69" i="4" s="1"/>
  <c r="CB80" i="5"/>
  <c r="CD80" i="5" s="1"/>
  <c r="CA81" i="5"/>
  <c r="BV51" i="4"/>
  <c r="BX51" i="4" s="1"/>
  <c r="BZ81" i="5"/>
  <c r="BZ82" i="5" s="1"/>
  <c r="BZ83" i="5" s="1"/>
  <c r="BZ84" i="5" s="1"/>
  <c r="BZ85" i="5" s="1"/>
  <c r="BZ86" i="5" s="1"/>
  <c r="CH79" i="5"/>
  <c r="CJ79" i="5" s="1"/>
  <c r="CH51" i="4"/>
  <c r="CI51" i="4" s="1"/>
  <c r="CJ51" i="4" s="1"/>
  <c r="CF52" i="4" s="1"/>
  <c r="CN50" i="4"/>
  <c r="F69" i="4" s="1"/>
  <c r="AC90" i="5"/>
  <c r="AB91" i="5"/>
  <c r="AS91" i="5"/>
  <c r="AR92" i="5"/>
  <c r="BI91" i="5"/>
  <c r="CQ86" i="5"/>
  <c r="DB86" i="5"/>
  <c r="DJ85" i="5" s="1"/>
  <c r="DL85" i="5" s="1"/>
  <c r="K101" i="5"/>
  <c r="W101" i="5" s="1"/>
  <c r="CA84" i="4"/>
  <c r="CT85" i="4"/>
  <c r="CZ84" i="4" s="1"/>
  <c r="CV85" i="4"/>
  <c r="CY85" i="4"/>
  <c r="CS86" i="4" s="1"/>
  <c r="BP85" i="4"/>
  <c r="BI85" i="4"/>
  <c r="BN85" i="4" s="1"/>
  <c r="X85" i="4"/>
  <c r="K104" i="4" s="1"/>
  <c r="CW84" i="4"/>
  <c r="CX84" i="4" s="1"/>
  <c r="DF84" i="4" s="1"/>
  <c r="DK87" i="5"/>
  <c r="DY87" i="5"/>
  <c r="EA85" i="5"/>
  <c r="J101" i="5" s="1"/>
  <c r="V101" i="5" s="1"/>
  <c r="EA84" i="5"/>
  <c r="J100" i="5" s="1"/>
  <c r="V100" i="5" s="1"/>
  <c r="I100" i="5"/>
  <c r="U100" i="5" s="1"/>
  <c r="CY83" i="5"/>
  <c r="H99" i="5" s="1"/>
  <c r="T99" i="5" s="1"/>
  <c r="CY84" i="5"/>
  <c r="H100" i="5" s="1"/>
  <c r="T100" i="5" s="1"/>
  <c r="CX84" i="5"/>
  <c r="CI87" i="5"/>
  <c r="CW87" i="5"/>
  <c r="DP86" i="5"/>
  <c r="DX85" i="5" s="1"/>
  <c r="DZ85" i="5" s="1"/>
  <c r="O102" i="5"/>
  <c r="DE80" i="4"/>
  <c r="H99" i="4" s="1"/>
  <c r="DD81" i="4"/>
  <c r="DE81" i="4" s="1"/>
  <c r="H100" i="4" s="1"/>
  <c r="DE86" i="5"/>
  <c r="DF86" i="5" s="1"/>
  <c r="DH85" i="5"/>
  <c r="DI85" i="5" s="1"/>
  <c r="DM85" i="5" s="1"/>
  <c r="CO87" i="5"/>
  <c r="CN87" i="5"/>
  <c r="CV86" i="5" s="1"/>
  <c r="CM87" i="5"/>
  <c r="C103" i="5"/>
  <c r="DG87" i="5"/>
  <c r="CE87" i="5"/>
  <c r="BX87" i="5"/>
  <c r="CC87" i="5" s="1"/>
  <c r="CS87" i="5"/>
  <c r="Z88" i="5"/>
  <c r="DU87" i="5"/>
  <c r="AA87" i="5"/>
  <c r="L103" i="5" s="1"/>
  <c r="X103" i="5" s="1"/>
  <c r="DS86" i="5"/>
  <c r="DT86" i="5" s="1"/>
  <c r="DA87" i="5"/>
  <c r="DD87" i="5"/>
  <c r="DC87" i="5"/>
  <c r="CP86" i="5"/>
  <c r="DR87" i="5"/>
  <c r="DQ87" i="5"/>
  <c r="DO87" i="5"/>
  <c r="DG83" i="4"/>
  <c r="DB83" i="4"/>
  <c r="DC83" i="4" s="1"/>
  <c r="CU85" i="4"/>
  <c r="W86" i="4"/>
  <c r="C104" i="4"/>
  <c r="J104" i="4" s="1"/>
  <c r="BQ80" i="5" l="1"/>
  <c r="BR80" i="5" s="1"/>
  <c r="BV80" i="5" s="1"/>
  <c r="F96" i="5" s="1"/>
  <c r="R96" i="5" s="1"/>
  <c r="BP88" i="5"/>
  <c r="BJ89" i="5" s="1"/>
  <c r="BK86" i="5"/>
  <c r="BS85" i="5" s="1"/>
  <c r="DA84" i="4"/>
  <c r="BY82" i="5"/>
  <c r="CF82" i="5" s="1"/>
  <c r="AQ85" i="4"/>
  <c r="AD85" i="4"/>
  <c r="AD86" i="5"/>
  <c r="AK86" i="5" s="1"/>
  <c r="BF86" i="5"/>
  <c r="E102" i="5" s="1"/>
  <c r="Q102" i="5" s="1"/>
  <c r="BE86" i="5"/>
  <c r="AE83" i="4"/>
  <c r="AG83" i="4" s="1"/>
  <c r="AB84" i="4"/>
  <c r="Z86" i="4"/>
  <c r="AA86" i="4"/>
  <c r="AT85" i="4" s="1"/>
  <c r="AU86" i="4"/>
  <c r="AF86" i="4"/>
  <c r="CE86" i="4"/>
  <c r="Y86" i="4"/>
  <c r="BL83" i="5"/>
  <c r="BO82" i="5"/>
  <c r="BU81" i="5"/>
  <c r="BD88" i="5"/>
  <c r="AZ88" i="5"/>
  <c r="AV89" i="5" s="1"/>
  <c r="AW89" i="5" s="1"/>
  <c r="AJ88" i="5"/>
  <c r="AN88" i="5"/>
  <c r="BT88" i="5"/>
  <c r="AX88" i="5"/>
  <c r="AY88" i="5" s="1"/>
  <c r="AH88" i="5"/>
  <c r="AE88" i="5"/>
  <c r="AU88" i="5"/>
  <c r="BC87" i="5" s="1"/>
  <c r="AT88" i="5"/>
  <c r="BA88" i="5" s="1"/>
  <c r="BB87" i="5"/>
  <c r="AG84" i="5"/>
  <c r="AI84" i="5" s="1"/>
  <c r="AF85" i="5"/>
  <c r="AL83" i="5"/>
  <c r="AP83" i="5" s="1"/>
  <c r="D99" i="5" s="1"/>
  <c r="P99" i="5" s="1"/>
  <c r="AM83" i="5"/>
  <c r="AO83" i="5" s="1"/>
  <c r="CG52" i="4"/>
  <c r="CH52" i="4" s="1"/>
  <c r="CI52" i="4" s="1"/>
  <c r="CJ52" i="4" s="1"/>
  <c r="CF53" i="4" s="1"/>
  <c r="BR52" i="4"/>
  <c r="BS64" i="4" s="1"/>
  <c r="BT76" i="4" s="1"/>
  <c r="BU88" i="4" s="1"/>
  <c r="CB81" i="5"/>
  <c r="CD81" i="5" s="1"/>
  <c r="CA82" i="5"/>
  <c r="CH80" i="5"/>
  <c r="CJ80" i="5" s="1"/>
  <c r="CG80" i="5"/>
  <c r="CK80" i="5" s="1"/>
  <c r="G96" i="5" s="1"/>
  <c r="S96" i="5" s="1"/>
  <c r="CC63" i="4"/>
  <c r="BZ63" i="4"/>
  <c r="CB63" i="4" s="1"/>
  <c r="BY51" i="4"/>
  <c r="CO51" i="4" s="1"/>
  <c r="CK51" i="4"/>
  <c r="CL51" i="4" s="1"/>
  <c r="AC91" i="5"/>
  <c r="AB92" i="5"/>
  <c r="CR86" i="5"/>
  <c r="CT86" i="5" s="1"/>
  <c r="CU86" i="5" s="1"/>
  <c r="AS92" i="5"/>
  <c r="AR93" i="5"/>
  <c r="BI92" i="5"/>
  <c r="DS87" i="5"/>
  <c r="DT87" i="5" s="1"/>
  <c r="DB87" i="5"/>
  <c r="DJ86" i="5" s="1"/>
  <c r="DL86" i="5" s="1"/>
  <c r="BZ87" i="5"/>
  <c r="K102" i="5"/>
  <c r="W102" i="5" s="1"/>
  <c r="CV86" i="4"/>
  <c r="CT86" i="4"/>
  <c r="CZ85" i="4" s="1"/>
  <c r="DA85" i="4" s="1"/>
  <c r="CW85" i="4"/>
  <c r="CX85" i="4" s="1"/>
  <c r="DF85" i="4" s="1"/>
  <c r="CA85" i="4"/>
  <c r="CY86" i="4"/>
  <c r="CS87" i="4" s="1"/>
  <c r="BP86" i="4"/>
  <c r="BI86" i="4"/>
  <c r="X86" i="4"/>
  <c r="K105" i="4" s="1"/>
  <c r="DK88" i="5"/>
  <c r="DY88" i="5"/>
  <c r="I101" i="5"/>
  <c r="U101" i="5" s="1"/>
  <c r="CI88" i="5"/>
  <c r="CW88" i="5"/>
  <c r="CX85" i="5"/>
  <c r="CY85" i="5"/>
  <c r="H101" i="5" s="1"/>
  <c r="T101" i="5" s="1"/>
  <c r="DP87" i="5"/>
  <c r="DX86" i="5" s="1"/>
  <c r="DZ86" i="5" s="1"/>
  <c r="O103" i="5"/>
  <c r="DD82" i="4"/>
  <c r="DH82" i="4" s="1"/>
  <c r="I101" i="4" s="1"/>
  <c r="DH81" i="4"/>
  <c r="I100" i="4" s="1"/>
  <c r="DB84" i="4"/>
  <c r="DC84" i="4" s="1"/>
  <c r="DE87" i="5"/>
  <c r="DF87" i="5" s="1"/>
  <c r="DH87" i="5" s="1"/>
  <c r="DI87" i="5" s="1"/>
  <c r="DA88" i="5"/>
  <c r="DC88" i="5"/>
  <c r="DD88" i="5"/>
  <c r="CP87" i="5"/>
  <c r="CP88" i="5" s="1"/>
  <c r="C104" i="5"/>
  <c r="DG88" i="5"/>
  <c r="CE88" i="5"/>
  <c r="BX88" i="5"/>
  <c r="CC88" i="5" s="1"/>
  <c r="CS88" i="5"/>
  <c r="DU88" i="5"/>
  <c r="Z89" i="5"/>
  <c r="AA88" i="5"/>
  <c r="L104" i="5" s="1"/>
  <c r="X104" i="5" s="1"/>
  <c r="CQ87" i="5"/>
  <c r="CO88" i="5"/>
  <c r="CN88" i="5"/>
  <c r="CV87" i="5" s="1"/>
  <c r="CM88" i="5"/>
  <c r="DH86" i="5"/>
  <c r="DI86" i="5" s="1"/>
  <c r="DR88" i="5"/>
  <c r="DQ88" i="5"/>
  <c r="DO88" i="5"/>
  <c r="DV86" i="5"/>
  <c r="DW86" i="5" s="1"/>
  <c r="DG84" i="4"/>
  <c r="W87" i="4"/>
  <c r="C105" i="4"/>
  <c r="J105" i="4" s="1"/>
  <c r="CU86" i="4"/>
  <c r="BQ81" i="5" l="1"/>
  <c r="BR81" i="5" s="1"/>
  <c r="BV81" i="5" s="1"/>
  <c r="F97" i="5" s="1"/>
  <c r="R97" i="5" s="1"/>
  <c r="BP89" i="5"/>
  <c r="BJ90" i="5" s="1"/>
  <c r="BK87" i="5"/>
  <c r="BS86" i="5" s="1"/>
  <c r="BF87" i="5"/>
  <c r="E103" i="5" s="1"/>
  <c r="Q103" i="5" s="1"/>
  <c r="BE87" i="5"/>
  <c r="BY83" i="5"/>
  <c r="CF83" i="5" s="1"/>
  <c r="AQ86" i="4"/>
  <c r="AD86" i="4"/>
  <c r="AD87" i="5"/>
  <c r="AK87" i="5" s="1"/>
  <c r="BU82" i="5"/>
  <c r="BN86" i="4"/>
  <c r="Z87" i="4"/>
  <c r="AA87" i="4"/>
  <c r="AT86" i="4" s="1"/>
  <c r="AW85" i="4"/>
  <c r="AF87" i="4"/>
  <c r="CE87" i="4"/>
  <c r="AU87" i="4"/>
  <c r="Y87" i="4"/>
  <c r="AE84" i="4"/>
  <c r="AB85" i="4"/>
  <c r="BL84" i="5"/>
  <c r="BO83" i="5"/>
  <c r="AE89" i="5"/>
  <c r="AU89" i="5"/>
  <c r="BC88" i="5" s="1"/>
  <c r="AZ89" i="5"/>
  <c r="AV90" i="5" s="1"/>
  <c r="AW90" i="5" s="1"/>
  <c r="BD89" i="5"/>
  <c r="BT89" i="5"/>
  <c r="AJ89" i="5"/>
  <c r="AN89" i="5"/>
  <c r="AX89" i="5"/>
  <c r="AY89" i="5" s="1"/>
  <c r="AH89" i="5"/>
  <c r="AT89" i="5"/>
  <c r="BA89" i="5" s="1"/>
  <c r="BB88" i="5"/>
  <c r="AG85" i="5"/>
  <c r="AI85" i="5" s="1"/>
  <c r="AF86" i="5"/>
  <c r="AL84" i="5"/>
  <c r="AP84" i="5" s="1"/>
  <c r="D100" i="5" s="1"/>
  <c r="P100" i="5" s="1"/>
  <c r="AM84" i="5"/>
  <c r="AO84" i="5" s="1"/>
  <c r="CG53" i="4"/>
  <c r="CM51" i="4"/>
  <c r="CN51" i="4" s="1"/>
  <c r="F70" i="4" s="1"/>
  <c r="CP51" i="4"/>
  <c r="CB82" i="5"/>
  <c r="CD82" i="5" s="1"/>
  <c r="CA83" i="5"/>
  <c r="CH81" i="5"/>
  <c r="CJ81" i="5" s="1"/>
  <c r="CG81" i="5"/>
  <c r="CK81" i="5" s="1"/>
  <c r="G97" i="5" s="1"/>
  <c r="S97" i="5" s="1"/>
  <c r="BR53" i="4"/>
  <c r="BS65" i="4" s="1"/>
  <c r="BT77" i="4" s="1"/>
  <c r="BU89" i="4" s="1"/>
  <c r="BV52" i="4"/>
  <c r="BX52" i="4" s="1"/>
  <c r="AC92" i="5"/>
  <c r="AB93" i="5"/>
  <c r="AR94" i="5"/>
  <c r="AS93" i="5"/>
  <c r="BI93" i="5"/>
  <c r="BZ88" i="5"/>
  <c r="DB88" i="5"/>
  <c r="DJ87" i="5" s="1"/>
  <c r="DL87" i="5" s="1"/>
  <c r="K103" i="5"/>
  <c r="W103" i="5" s="1"/>
  <c r="CY87" i="4"/>
  <c r="CS88" i="4" s="1"/>
  <c r="BP87" i="4"/>
  <c r="BI87" i="4"/>
  <c r="BN87" i="4" s="1"/>
  <c r="X87" i="4"/>
  <c r="K106" i="4" s="1"/>
  <c r="CT87" i="4"/>
  <c r="CV87" i="4"/>
  <c r="CW86" i="4"/>
  <c r="CX86" i="4" s="1"/>
  <c r="DF86" i="4" s="1"/>
  <c r="CA86" i="4"/>
  <c r="DK89" i="5"/>
  <c r="DY89" i="5"/>
  <c r="EA86" i="5"/>
  <c r="J102" i="5" s="1"/>
  <c r="V102" i="5" s="1"/>
  <c r="DM87" i="5"/>
  <c r="I103" i="5" s="1"/>
  <c r="U103" i="5" s="1"/>
  <c r="DM86" i="5"/>
  <c r="I102" i="5" s="1"/>
  <c r="U102" i="5" s="1"/>
  <c r="CY86" i="5"/>
  <c r="H102" i="5" s="1"/>
  <c r="T102" i="5" s="1"/>
  <c r="CX86" i="5"/>
  <c r="CI89" i="5"/>
  <c r="CW89" i="5"/>
  <c r="DP88" i="5"/>
  <c r="DX87" i="5" s="1"/>
  <c r="DZ87" i="5" s="1"/>
  <c r="O104" i="5"/>
  <c r="DE82" i="4"/>
  <c r="H101" i="4" s="1"/>
  <c r="DD83" i="4"/>
  <c r="DE83" i="4" s="1"/>
  <c r="H102" i="4" s="1"/>
  <c r="DG85" i="4"/>
  <c r="DS88" i="5"/>
  <c r="DT88" i="5" s="1"/>
  <c r="CP89" i="5"/>
  <c r="CO89" i="5"/>
  <c r="CM89" i="5"/>
  <c r="CN89" i="5"/>
  <c r="CV88" i="5" s="1"/>
  <c r="CQ88" i="5"/>
  <c r="CR88" i="5" s="1"/>
  <c r="DV87" i="5"/>
  <c r="DW87" i="5" s="1"/>
  <c r="DE88" i="5"/>
  <c r="DF88" i="5" s="1"/>
  <c r="C105" i="5"/>
  <c r="DU89" i="5"/>
  <c r="CS89" i="5"/>
  <c r="DG89" i="5"/>
  <c r="BX89" i="5"/>
  <c r="CC89" i="5" s="1"/>
  <c r="CE89" i="5"/>
  <c r="Z90" i="5"/>
  <c r="AA89" i="5"/>
  <c r="L105" i="5" s="1"/>
  <c r="X105" i="5" s="1"/>
  <c r="DC89" i="5"/>
  <c r="DA89" i="5"/>
  <c r="DD89" i="5"/>
  <c r="CR87" i="5"/>
  <c r="DR89" i="5"/>
  <c r="DO89" i="5"/>
  <c r="DQ89" i="5"/>
  <c r="DB85" i="4"/>
  <c r="DC85" i="4" s="1"/>
  <c r="CU87" i="4"/>
  <c r="W88" i="4"/>
  <c r="C106" i="4"/>
  <c r="J106" i="4" s="1"/>
  <c r="AG84" i="4" l="1"/>
  <c r="BQ82" i="5"/>
  <c r="BR82" i="5" s="1"/>
  <c r="BV82" i="5" s="1"/>
  <c r="F98" i="5" s="1"/>
  <c r="R98" i="5" s="1"/>
  <c r="BP90" i="5"/>
  <c r="BJ91" i="5" s="1"/>
  <c r="BK88" i="5"/>
  <c r="BS87" i="5" s="1"/>
  <c r="BY84" i="5"/>
  <c r="CF84" i="5" s="1"/>
  <c r="BF88" i="5"/>
  <c r="E104" i="5" s="1"/>
  <c r="Q104" i="5" s="1"/>
  <c r="BE88" i="5"/>
  <c r="AQ87" i="4"/>
  <c r="AD87" i="4"/>
  <c r="AD88" i="5"/>
  <c r="AK88" i="5" s="1"/>
  <c r="BU83" i="5"/>
  <c r="AE90" i="5"/>
  <c r="Z88" i="4"/>
  <c r="AA88" i="4"/>
  <c r="AT87" i="4" s="1"/>
  <c r="AW86" i="4"/>
  <c r="AU88" i="4"/>
  <c r="AF88" i="4"/>
  <c r="CE88" i="4"/>
  <c r="Y88" i="4"/>
  <c r="AE85" i="4"/>
  <c r="AG85" i="4" s="1"/>
  <c r="AB86" i="4"/>
  <c r="BO84" i="5"/>
  <c r="BL85" i="5"/>
  <c r="AT90" i="5"/>
  <c r="BA90" i="5" s="1"/>
  <c r="BB89" i="5"/>
  <c r="AZ90" i="5"/>
  <c r="AV91" i="5" s="1"/>
  <c r="AW91" i="5" s="1"/>
  <c r="AN90" i="5"/>
  <c r="AJ90" i="5"/>
  <c r="BT90" i="5"/>
  <c r="BD90" i="5"/>
  <c r="AX90" i="5"/>
  <c r="AY90" i="5" s="1"/>
  <c r="AH90" i="5"/>
  <c r="AU90" i="5"/>
  <c r="BC89" i="5" s="1"/>
  <c r="DB89" i="5"/>
  <c r="DJ88" i="5" s="1"/>
  <c r="DL88" i="5" s="1"/>
  <c r="AG86" i="5"/>
  <c r="AI86" i="5" s="1"/>
  <c r="AF87" i="5"/>
  <c r="AL85" i="5"/>
  <c r="AP85" i="5" s="1"/>
  <c r="D101" i="5" s="1"/>
  <c r="P101" i="5" s="1"/>
  <c r="AM85" i="5"/>
  <c r="AO85" i="5" s="1"/>
  <c r="CQ51" i="4"/>
  <c r="G70" i="4" s="1"/>
  <c r="BY52" i="4"/>
  <c r="CO52" i="4" s="1"/>
  <c r="CK52" i="4"/>
  <c r="CL52" i="4" s="1"/>
  <c r="CB83" i="5"/>
  <c r="CD83" i="5" s="1"/>
  <c r="CA84" i="5"/>
  <c r="CH53" i="4"/>
  <c r="CI53" i="4" s="1"/>
  <c r="CJ53" i="4" s="1"/>
  <c r="CC64" i="4"/>
  <c r="BZ64" i="4"/>
  <c r="CB64" i="4" s="1"/>
  <c r="BV53" i="4"/>
  <c r="BX53" i="4" s="1"/>
  <c r="CH82" i="5"/>
  <c r="CJ82" i="5" s="1"/>
  <c r="CG82" i="5"/>
  <c r="CK82" i="5" s="1"/>
  <c r="G98" i="5" s="1"/>
  <c r="S98" i="5" s="1"/>
  <c r="AC93" i="5"/>
  <c r="AB94" i="5"/>
  <c r="AR95" i="5"/>
  <c r="AS94" i="5"/>
  <c r="BI94" i="5"/>
  <c r="DE89" i="5"/>
  <c r="DF89" i="5" s="1"/>
  <c r="BZ89" i="5"/>
  <c r="CT88" i="4"/>
  <c r="CZ87" i="4" s="1"/>
  <c r="K104" i="5"/>
  <c r="W104" i="5" s="1"/>
  <c r="CW87" i="4"/>
  <c r="CX87" i="4" s="1"/>
  <c r="DF87" i="4" s="1"/>
  <c r="CA87" i="4"/>
  <c r="CZ86" i="4"/>
  <c r="DA86" i="4" s="1"/>
  <c r="BP88" i="4"/>
  <c r="CY88" i="4"/>
  <c r="CS89" i="4" s="1"/>
  <c r="BI88" i="4"/>
  <c r="CA88" i="4" s="1"/>
  <c r="X88" i="4"/>
  <c r="K107" i="4" s="1"/>
  <c r="CV88" i="4"/>
  <c r="DK90" i="5"/>
  <c r="DY90" i="5"/>
  <c r="EA87" i="5"/>
  <c r="J103" i="5" s="1"/>
  <c r="V103" i="5" s="1"/>
  <c r="CX87" i="5"/>
  <c r="CI90" i="5"/>
  <c r="CW90" i="5"/>
  <c r="DP89" i="5"/>
  <c r="DX88" i="5" s="1"/>
  <c r="DZ88" i="5" s="1"/>
  <c r="O105" i="5"/>
  <c r="DH83" i="4"/>
  <c r="I102" i="4" s="1"/>
  <c r="DD84" i="4"/>
  <c r="DE84" i="4" s="1"/>
  <c r="H103" i="4" s="1"/>
  <c r="DG86" i="4"/>
  <c r="DS89" i="5"/>
  <c r="DT89" i="5" s="1"/>
  <c r="DH88" i="5"/>
  <c r="DI88" i="5" s="1"/>
  <c r="DM88" i="5" s="1"/>
  <c r="CT88" i="5"/>
  <c r="CU88" i="5" s="1"/>
  <c r="CQ89" i="5"/>
  <c r="CR89" i="5" s="1"/>
  <c r="DV88" i="5"/>
  <c r="DW88" i="5" s="1"/>
  <c r="DD90" i="5"/>
  <c r="DC90" i="5"/>
  <c r="DA90" i="5"/>
  <c r="CP90" i="5"/>
  <c r="CM90" i="5"/>
  <c r="CN90" i="5"/>
  <c r="CV89" i="5" s="1"/>
  <c r="CO90" i="5"/>
  <c r="DO90" i="5"/>
  <c r="DR90" i="5"/>
  <c r="DQ90" i="5"/>
  <c r="CT87" i="5"/>
  <c r="CU87" i="5" s="1"/>
  <c r="C106" i="5"/>
  <c r="DU90" i="5"/>
  <c r="CS90" i="5"/>
  <c r="Z91" i="5"/>
  <c r="BP91" i="5" s="1"/>
  <c r="CE90" i="5"/>
  <c r="BX90" i="5"/>
  <c r="CC90" i="5" s="1"/>
  <c r="DG90" i="5"/>
  <c r="AA90" i="5"/>
  <c r="L106" i="5" s="1"/>
  <c r="X106" i="5" s="1"/>
  <c r="DB86" i="4"/>
  <c r="DC86" i="4" s="1"/>
  <c r="CU88" i="4"/>
  <c r="W89" i="4"/>
  <c r="C107" i="4"/>
  <c r="J107" i="4" s="1"/>
  <c r="BQ83" i="5" l="1"/>
  <c r="BR83" i="5" s="1"/>
  <c r="BV83" i="5" s="1"/>
  <c r="F99" i="5" s="1"/>
  <c r="R99" i="5" s="1"/>
  <c r="BY85" i="5"/>
  <c r="CF85" i="5" s="1"/>
  <c r="BK89" i="5"/>
  <c r="BS88" i="5" s="1"/>
  <c r="BE89" i="5"/>
  <c r="BF89" i="5"/>
  <c r="E105" i="5" s="1"/>
  <c r="Q105" i="5" s="1"/>
  <c r="BA91" i="5"/>
  <c r="BQ91" i="5"/>
  <c r="AK91" i="5"/>
  <c r="AQ88" i="4"/>
  <c r="AD88" i="4"/>
  <c r="AD89" i="5"/>
  <c r="AK89" i="5" s="1"/>
  <c r="AE91" i="5"/>
  <c r="BU84" i="5"/>
  <c r="AE86" i="4"/>
  <c r="AG86" i="4" s="1"/>
  <c r="AB87" i="4"/>
  <c r="Z89" i="4"/>
  <c r="AA89" i="4"/>
  <c r="AT88" i="4" s="1"/>
  <c r="AW87" i="4"/>
  <c r="BN88" i="4"/>
  <c r="AF89" i="4"/>
  <c r="CE89" i="4"/>
  <c r="AU89" i="4"/>
  <c r="Y89" i="4"/>
  <c r="AW84" i="4"/>
  <c r="BL86" i="5"/>
  <c r="BO85" i="5"/>
  <c r="BT91" i="5"/>
  <c r="AZ91" i="5"/>
  <c r="AJ91" i="5"/>
  <c r="AN91" i="5"/>
  <c r="BD91" i="5"/>
  <c r="AX91" i="5"/>
  <c r="AY91" i="5" s="1"/>
  <c r="AH91" i="5"/>
  <c r="AT91" i="5"/>
  <c r="BB90" i="5"/>
  <c r="AU91" i="5"/>
  <c r="BC90" i="5" s="1"/>
  <c r="BE90" i="5" s="1"/>
  <c r="DB90" i="5"/>
  <c r="DJ89" i="5" s="1"/>
  <c r="DL89" i="5" s="1"/>
  <c r="AG87" i="5"/>
  <c r="AI87" i="5" s="1"/>
  <c r="AF88" i="5"/>
  <c r="AL86" i="5"/>
  <c r="AP86" i="5" s="1"/>
  <c r="D102" i="5" s="1"/>
  <c r="P102" i="5" s="1"/>
  <c r="AM86" i="5"/>
  <c r="AO86" i="5" s="1"/>
  <c r="CM52" i="4"/>
  <c r="CP52" i="4"/>
  <c r="BR54" i="4"/>
  <c r="BS66" i="4" s="1"/>
  <c r="BT78" i="4" s="1"/>
  <c r="BU90" i="4" s="1"/>
  <c r="BY86" i="5"/>
  <c r="CF86" i="5" s="1"/>
  <c r="BY53" i="4"/>
  <c r="CO53" i="4" s="1"/>
  <c r="CK53" i="4"/>
  <c r="CL53" i="4" s="1"/>
  <c r="CC65" i="4"/>
  <c r="BZ65" i="4"/>
  <c r="CB65" i="4" s="1"/>
  <c r="CB84" i="5"/>
  <c r="CD84" i="5" s="1"/>
  <c r="CA85" i="5"/>
  <c r="CH83" i="5"/>
  <c r="CJ83" i="5" s="1"/>
  <c r="CG83" i="5"/>
  <c r="CK83" i="5" s="1"/>
  <c r="G99" i="5" s="1"/>
  <c r="S99" i="5" s="1"/>
  <c r="AC94" i="5"/>
  <c r="AB95" i="5"/>
  <c r="AS95" i="5"/>
  <c r="AR96" i="5"/>
  <c r="BI95" i="5"/>
  <c r="CQ90" i="5"/>
  <c r="CR90" i="5" s="1"/>
  <c r="BZ90" i="5"/>
  <c r="K105" i="5"/>
  <c r="W105" i="5" s="1"/>
  <c r="DA87" i="4"/>
  <c r="CV89" i="4"/>
  <c r="CT89" i="4"/>
  <c r="CZ88" i="4" s="1"/>
  <c r="CW88" i="4"/>
  <c r="CX88" i="4" s="1"/>
  <c r="DF88" i="4" s="1"/>
  <c r="BP89" i="4"/>
  <c r="CY89" i="4"/>
  <c r="CS90" i="4" s="1"/>
  <c r="BI89" i="4"/>
  <c r="BN89" i="4" s="1"/>
  <c r="X89" i="4"/>
  <c r="K108" i="4" s="1"/>
  <c r="DK91" i="5"/>
  <c r="DY91" i="5"/>
  <c r="EA88" i="5"/>
  <c r="J104" i="5" s="1"/>
  <c r="V104" i="5" s="1"/>
  <c r="I104" i="5"/>
  <c r="U104" i="5" s="1"/>
  <c r="CI91" i="5"/>
  <c r="CW91" i="5"/>
  <c r="CY87" i="5"/>
  <c r="H103" i="5" s="1"/>
  <c r="T103" i="5" s="1"/>
  <c r="CX88" i="5"/>
  <c r="CY88" i="5"/>
  <c r="H104" i="5" s="1"/>
  <c r="T104" i="5" s="1"/>
  <c r="DP90" i="5"/>
  <c r="DX89" i="5" s="1"/>
  <c r="DZ89" i="5" s="1"/>
  <c r="O106" i="5"/>
  <c r="DH84" i="4"/>
  <c r="I103" i="4" s="1"/>
  <c r="DD85" i="4"/>
  <c r="DE85" i="4" s="1"/>
  <c r="H104" i="4" s="1"/>
  <c r="DG87" i="4"/>
  <c r="DS90" i="5"/>
  <c r="DT90" i="5" s="1"/>
  <c r="DH89" i="5"/>
  <c r="DI89" i="5" s="1"/>
  <c r="CM91" i="5"/>
  <c r="CN91" i="5"/>
  <c r="CV90" i="5" s="1"/>
  <c r="CO91" i="5"/>
  <c r="CP91" i="5"/>
  <c r="DE90" i="5"/>
  <c r="DF90" i="5" s="1"/>
  <c r="DO91" i="5"/>
  <c r="DQ91" i="5"/>
  <c r="DR91" i="5"/>
  <c r="C107" i="5"/>
  <c r="B96" i="5" s="1"/>
  <c r="Z92" i="5"/>
  <c r="DU91" i="5"/>
  <c r="CS91" i="5"/>
  <c r="CE91" i="5"/>
  <c r="DH91" i="5"/>
  <c r="DG91" i="5"/>
  <c r="BX91" i="5"/>
  <c r="CC91" i="5" s="1"/>
  <c r="AA91" i="5"/>
  <c r="L107" i="5" s="1"/>
  <c r="X107" i="5" s="1"/>
  <c r="CT89" i="5"/>
  <c r="CU89" i="5" s="1"/>
  <c r="DD91" i="5"/>
  <c r="DC91" i="5"/>
  <c r="DA91" i="5"/>
  <c r="DV89" i="5"/>
  <c r="DW89" i="5" s="1"/>
  <c r="DB87" i="4"/>
  <c r="DC87" i="4" s="1"/>
  <c r="C108" i="4"/>
  <c r="J108" i="4" s="1"/>
  <c r="W90" i="4"/>
  <c r="AG90" i="4" s="1"/>
  <c r="CU89" i="4"/>
  <c r="BF90" i="5" l="1"/>
  <c r="E106" i="5" s="1"/>
  <c r="Q106" i="5" s="1"/>
  <c r="BQ84" i="5"/>
  <c r="BR84" i="5" s="1"/>
  <c r="BV84" i="5" s="1"/>
  <c r="F100" i="5" s="1"/>
  <c r="R100" i="5" s="1"/>
  <c r="BP92" i="5"/>
  <c r="BK90" i="5"/>
  <c r="BS89" i="5" s="1"/>
  <c r="AQ89" i="4"/>
  <c r="AD89" i="4"/>
  <c r="AD90" i="5"/>
  <c r="AK90" i="5" s="1"/>
  <c r="AF90" i="4"/>
  <c r="Y90" i="4"/>
  <c r="Z90" i="4"/>
  <c r="AA90" i="4"/>
  <c r="AT89" i="4" s="1"/>
  <c r="AW88" i="4"/>
  <c r="AE87" i="4"/>
  <c r="AG87" i="4" s="1"/>
  <c r="AB88" i="4"/>
  <c r="BO86" i="5"/>
  <c r="BL87" i="5"/>
  <c r="BB91" i="5"/>
  <c r="AT92" i="5" s="1"/>
  <c r="AV92" i="5" s="1"/>
  <c r="AW92" i="5" s="1"/>
  <c r="AH92" i="5"/>
  <c r="BT92" i="5"/>
  <c r="AZ92" i="5"/>
  <c r="AX92" i="5"/>
  <c r="BD92" i="5"/>
  <c r="AN92" i="5"/>
  <c r="AJ92" i="5"/>
  <c r="CQ52" i="4"/>
  <c r="G71" i="4" s="1"/>
  <c r="DB91" i="5"/>
  <c r="DJ90" i="5" s="1"/>
  <c r="DL90" i="5" s="1"/>
  <c r="AG88" i="5"/>
  <c r="AI88" i="5" s="1"/>
  <c r="AF89" i="5"/>
  <c r="AL87" i="5"/>
  <c r="AP87" i="5" s="1"/>
  <c r="D103" i="5" s="1"/>
  <c r="P103" i="5" s="1"/>
  <c r="AM87" i="5"/>
  <c r="AO87" i="5" s="1"/>
  <c r="BY87" i="5"/>
  <c r="CF87" i="5" s="1"/>
  <c r="CB85" i="5"/>
  <c r="CD85" i="5" s="1"/>
  <c r="CA86" i="5"/>
  <c r="BV54" i="4"/>
  <c r="BX54" i="4" s="1"/>
  <c r="CE54" i="4" s="1"/>
  <c r="CH84" i="5"/>
  <c r="CJ84" i="5" s="1"/>
  <c r="CG84" i="5"/>
  <c r="CK84" i="5" s="1"/>
  <c r="G100" i="5" s="1"/>
  <c r="S100" i="5" s="1"/>
  <c r="CM53" i="4"/>
  <c r="CP53" i="4"/>
  <c r="CN52" i="4"/>
  <c r="F71" i="4" s="1"/>
  <c r="AC95" i="5"/>
  <c r="AB96" i="5"/>
  <c r="AS96" i="5"/>
  <c r="AR97" i="5"/>
  <c r="BI96" i="5"/>
  <c r="DE91" i="5"/>
  <c r="DF91" i="5" s="1"/>
  <c r="DI91" i="5" s="1"/>
  <c r="DA92" i="5" s="1"/>
  <c r="BZ91" i="5"/>
  <c r="K106" i="5"/>
  <c r="W106" i="5" s="1"/>
  <c r="DA88" i="4"/>
  <c r="CV90" i="4"/>
  <c r="CW89" i="4"/>
  <c r="CX89" i="4" s="1"/>
  <c r="DF89" i="4" s="1"/>
  <c r="CA89" i="4"/>
  <c r="CY90" i="4"/>
  <c r="CS91" i="4" s="1"/>
  <c r="BP90" i="4"/>
  <c r="BI90" i="4"/>
  <c r="X90" i="4"/>
  <c r="K109" i="4" s="1"/>
  <c r="CT90" i="4"/>
  <c r="CZ89" i="4" s="1"/>
  <c r="DK92" i="5"/>
  <c r="DY92" i="5"/>
  <c r="EA89" i="5"/>
  <c r="J105" i="5" s="1"/>
  <c r="V105" i="5" s="1"/>
  <c r="DM89" i="5"/>
  <c r="I105" i="5" s="1"/>
  <c r="U105" i="5" s="1"/>
  <c r="CX89" i="5"/>
  <c r="CY89" i="5"/>
  <c r="H105" i="5" s="1"/>
  <c r="T105" i="5" s="1"/>
  <c r="CI92" i="5"/>
  <c r="CW92" i="5"/>
  <c r="DP91" i="5"/>
  <c r="DX90" i="5" s="1"/>
  <c r="DZ90" i="5" s="1"/>
  <c r="DD86" i="4"/>
  <c r="DH86" i="4" s="1"/>
  <c r="I105" i="4" s="1"/>
  <c r="DH85" i="4"/>
  <c r="I104" i="4" s="1"/>
  <c r="O107" i="5"/>
  <c r="DG88" i="4"/>
  <c r="DS91" i="5"/>
  <c r="DT91" i="5" s="1"/>
  <c r="CQ91" i="5"/>
  <c r="CR91" i="5" s="1"/>
  <c r="CP92" i="5" s="1"/>
  <c r="DH90" i="5"/>
  <c r="DI90" i="5" s="1"/>
  <c r="C108" i="5"/>
  <c r="Z93" i="5"/>
  <c r="DE92" i="5"/>
  <c r="DU92" i="5"/>
  <c r="CS92" i="5"/>
  <c r="CE92" i="5"/>
  <c r="DG92" i="5"/>
  <c r="BX92" i="5"/>
  <c r="CQ92" i="5" s="1"/>
  <c r="AA92" i="5"/>
  <c r="L108" i="5" s="1"/>
  <c r="X108" i="5" s="1"/>
  <c r="CN92" i="5"/>
  <c r="CV91" i="5" s="1"/>
  <c r="CM92" i="5"/>
  <c r="CO92" i="5"/>
  <c r="CT90" i="5"/>
  <c r="CU90" i="5" s="1"/>
  <c r="DO92" i="5"/>
  <c r="DQ92" i="5"/>
  <c r="DV90" i="5"/>
  <c r="DW90" i="5" s="1"/>
  <c r="DB88" i="4"/>
  <c r="DC88" i="4" s="1"/>
  <c r="W91" i="4"/>
  <c r="AD91" i="4" s="1"/>
  <c r="C109" i="4"/>
  <c r="J109" i="4" s="1"/>
  <c r="CU90" i="4"/>
  <c r="BU85" i="5" l="1"/>
  <c r="BU86" i="5" s="1"/>
  <c r="BU87" i="5" s="1"/>
  <c r="BU88" i="5" s="1"/>
  <c r="BQ85" i="5"/>
  <c r="BR85" i="5" s="1"/>
  <c r="BV85" i="5" s="1"/>
  <c r="F101" i="5" s="1"/>
  <c r="R101" i="5" s="1"/>
  <c r="BP93" i="5"/>
  <c r="BK91" i="5"/>
  <c r="BS90" i="5" s="1"/>
  <c r="AQ90" i="4"/>
  <c r="AD90" i="4"/>
  <c r="AD91" i="5"/>
  <c r="BN90" i="4"/>
  <c r="AW89" i="4"/>
  <c r="AE88" i="4"/>
  <c r="AG88" i="4" s="1"/>
  <c r="AB89" i="4"/>
  <c r="AF91" i="4"/>
  <c r="CE91" i="4"/>
  <c r="AU91" i="4"/>
  <c r="Y91" i="4"/>
  <c r="AQ91" i="4" s="1"/>
  <c r="BO87" i="5"/>
  <c r="BL88" i="5"/>
  <c r="AY92" i="5"/>
  <c r="BA92" i="5" s="1"/>
  <c r="AT93" i="5"/>
  <c r="BA93" i="5" s="1"/>
  <c r="AV93" i="5"/>
  <c r="AW93" i="5" s="1"/>
  <c r="AU92" i="5"/>
  <c r="BC91" i="5" s="1"/>
  <c r="BE91" i="5" s="1"/>
  <c r="BT93" i="5"/>
  <c r="AJ93" i="5"/>
  <c r="AZ93" i="5"/>
  <c r="BD93" i="5"/>
  <c r="AN93" i="5"/>
  <c r="AX93" i="5"/>
  <c r="AH93" i="5"/>
  <c r="CC92" i="5"/>
  <c r="BF91" i="5"/>
  <c r="E107" i="5" s="1"/>
  <c r="Q107" i="5" s="1"/>
  <c r="CQ53" i="4"/>
  <c r="G72" i="4" s="1"/>
  <c r="CN53" i="4"/>
  <c r="F72" i="4" s="1"/>
  <c r="AG89" i="5"/>
  <c r="AI89" i="5" s="1"/>
  <c r="AF90" i="5"/>
  <c r="AL88" i="5"/>
  <c r="AP88" i="5" s="1"/>
  <c r="D104" i="5" s="1"/>
  <c r="P104" i="5" s="1"/>
  <c r="AM88" i="5"/>
  <c r="AO88" i="5" s="1"/>
  <c r="CB86" i="5"/>
  <c r="CD86" i="5" s="1"/>
  <c r="CA87" i="5"/>
  <c r="BY54" i="4"/>
  <c r="CO54" i="4" s="1"/>
  <c r="CF54" i="4"/>
  <c r="CG54" i="4" s="1"/>
  <c r="CK54" i="4"/>
  <c r="CL54" i="4" s="1"/>
  <c r="CC66" i="4"/>
  <c r="BZ66" i="4"/>
  <c r="CB66" i="4" s="1"/>
  <c r="BY88" i="5"/>
  <c r="CF88" i="5" s="1"/>
  <c r="CH85" i="5"/>
  <c r="CJ85" i="5" s="1"/>
  <c r="CG85" i="5"/>
  <c r="CK85" i="5" s="1"/>
  <c r="G101" i="5" s="1"/>
  <c r="S101" i="5" s="1"/>
  <c r="AC96" i="5"/>
  <c r="AB97" i="5"/>
  <c r="AR98" i="5"/>
  <c r="AS97" i="5"/>
  <c r="BI97" i="5"/>
  <c r="DA89" i="4"/>
  <c r="K107" i="5"/>
  <c r="W107" i="5" s="1"/>
  <c r="O108" i="5"/>
  <c r="DE86" i="4"/>
  <c r="H105" i="4" s="1"/>
  <c r="CY91" i="4"/>
  <c r="CS92" i="4" s="1"/>
  <c r="BP91" i="4"/>
  <c r="BI91" i="4"/>
  <c r="BN91" i="4" s="1"/>
  <c r="X91" i="4"/>
  <c r="K110" i="4" s="1"/>
  <c r="CW90" i="4"/>
  <c r="CX90" i="4" s="1"/>
  <c r="DF90" i="4" s="1"/>
  <c r="CA90" i="4"/>
  <c r="CT91" i="4"/>
  <c r="CZ90" i="4" s="1"/>
  <c r="DK93" i="5"/>
  <c r="DY93" i="5"/>
  <c r="EA90" i="5"/>
  <c r="J106" i="5" s="1"/>
  <c r="V106" i="5" s="1"/>
  <c r="DM91" i="5"/>
  <c r="I107" i="5" s="1"/>
  <c r="U107" i="5" s="1"/>
  <c r="DM90" i="5"/>
  <c r="I106" i="5" s="1"/>
  <c r="U106" i="5" s="1"/>
  <c r="CI93" i="5"/>
  <c r="CW93" i="5"/>
  <c r="CY90" i="5"/>
  <c r="H106" i="5" s="1"/>
  <c r="T106" i="5" s="1"/>
  <c r="CX90" i="5"/>
  <c r="DP92" i="5"/>
  <c r="DX91" i="5" s="1"/>
  <c r="DZ91" i="5" s="1"/>
  <c r="DD87" i="4"/>
  <c r="DE87" i="4" s="1"/>
  <c r="H106" i="4" s="1"/>
  <c r="DB89" i="4"/>
  <c r="DC89" i="4" s="1"/>
  <c r="DS92" i="5"/>
  <c r="DC92" i="5"/>
  <c r="DD92" i="5" s="1"/>
  <c r="DB92" i="5"/>
  <c r="DJ91" i="5" s="1"/>
  <c r="DL91" i="5" s="1"/>
  <c r="DQ93" i="5"/>
  <c r="DO93" i="5"/>
  <c r="CT91" i="5"/>
  <c r="CU91" i="5" s="1"/>
  <c r="DV91" i="5"/>
  <c r="DW91" i="5" s="1"/>
  <c r="EA91" i="5" s="1"/>
  <c r="DR92" i="5"/>
  <c r="DA93" i="5"/>
  <c r="C109" i="5"/>
  <c r="DG93" i="5"/>
  <c r="CE93" i="5"/>
  <c r="BX93" i="5"/>
  <c r="CQ93" i="5" s="1"/>
  <c r="Z94" i="5"/>
  <c r="DE93" i="5"/>
  <c r="CS93" i="5"/>
  <c r="DU93" i="5"/>
  <c r="AA93" i="5"/>
  <c r="L109" i="5" s="1"/>
  <c r="X109" i="5" s="1"/>
  <c r="CR92" i="5"/>
  <c r="CO93" i="5"/>
  <c r="CN93" i="5"/>
  <c r="CV92" i="5" s="1"/>
  <c r="CM93" i="5"/>
  <c r="CP93" i="5"/>
  <c r="DG89" i="4"/>
  <c r="CU91" i="4"/>
  <c r="W92" i="4"/>
  <c r="AD92" i="4" s="1"/>
  <c r="C110" i="4"/>
  <c r="B109" i="4" s="1"/>
  <c r="BQ86" i="5" l="1"/>
  <c r="BR86" i="5" s="1"/>
  <c r="BV86" i="5" s="1"/>
  <c r="F102" i="5" s="1"/>
  <c r="R102" i="5" s="1"/>
  <c r="BP94" i="5"/>
  <c r="BU89" i="5"/>
  <c r="BB92" i="5"/>
  <c r="BF92" i="5" s="1"/>
  <c r="E108" i="5" s="1"/>
  <c r="Q108" i="5" s="1"/>
  <c r="AU92" i="4"/>
  <c r="CE92" i="4"/>
  <c r="AF92" i="4"/>
  <c r="Y92" i="4"/>
  <c r="AQ92" i="4" s="1"/>
  <c r="AE89" i="4"/>
  <c r="AG89" i="4" s="1"/>
  <c r="AB90" i="4"/>
  <c r="AE90" i="4" s="1"/>
  <c r="BO88" i="5"/>
  <c r="BL89" i="5"/>
  <c r="AY93" i="5"/>
  <c r="AV94" i="5"/>
  <c r="AW94" i="5" s="1"/>
  <c r="AU93" i="5"/>
  <c r="AT94" i="5"/>
  <c r="BA94" i="5" s="1"/>
  <c r="BT94" i="5"/>
  <c r="BD94" i="5"/>
  <c r="AN94" i="5"/>
  <c r="AZ94" i="5"/>
  <c r="AJ94" i="5"/>
  <c r="AX94" i="5"/>
  <c r="AH94" i="5"/>
  <c r="CC93" i="5"/>
  <c r="AF91" i="5"/>
  <c r="AG91" i="5" s="1"/>
  <c r="AI91" i="5" s="1"/>
  <c r="AG90" i="5"/>
  <c r="AI90" i="5" s="1"/>
  <c r="AL89" i="5"/>
  <c r="AP89" i="5" s="1"/>
  <c r="D105" i="5" s="1"/>
  <c r="P105" i="5" s="1"/>
  <c r="AM89" i="5"/>
  <c r="AO89" i="5" s="1"/>
  <c r="CB87" i="5"/>
  <c r="CD87" i="5" s="1"/>
  <c r="CA88" i="5"/>
  <c r="CM54" i="4"/>
  <c r="CN54" i="4" s="1"/>
  <c r="F73" i="4" s="1"/>
  <c r="CP54" i="4"/>
  <c r="BY89" i="5"/>
  <c r="CF89" i="5" s="1"/>
  <c r="CH54" i="4"/>
  <c r="CI54" i="4" s="1"/>
  <c r="CJ54" i="4" s="1"/>
  <c r="CF55" i="4" s="1"/>
  <c r="CH86" i="5"/>
  <c r="CJ86" i="5" s="1"/>
  <c r="CG86" i="5"/>
  <c r="CK86" i="5" s="1"/>
  <c r="G102" i="5" s="1"/>
  <c r="S102" i="5" s="1"/>
  <c r="DF92" i="5"/>
  <c r="DH92" i="5" s="1"/>
  <c r="DI92" i="5" s="1"/>
  <c r="AC97" i="5"/>
  <c r="AB98" i="5"/>
  <c r="AR99" i="5"/>
  <c r="AS98" i="5"/>
  <c r="BI98" i="5"/>
  <c r="DA90" i="4"/>
  <c r="K108" i="5"/>
  <c r="W108" i="5" s="1"/>
  <c r="J110" i="4"/>
  <c r="CT92" i="4"/>
  <c r="CZ91" i="4" s="1"/>
  <c r="CW91" i="4"/>
  <c r="CA91" i="4"/>
  <c r="CY92" i="4"/>
  <c r="CS93" i="4" s="1"/>
  <c r="BP92" i="4"/>
  <c r="BI92" i="4"/>
  <c r="CA92" i="4" s="1"/>
  <c r="X92" i="4"/>
  <c r="K111" i="4" s="1"/>
  <c r="DK94" i="5"/>
  <c r="DY94" i="5"/>
  <c r="J107" i="5"/>
  <c r="V107" i="5" s="1"/>
  <c r="CX91" i="5"/>
  <c r="CY91" i="5"/>
  <c r="H107" i="5" s="1"/>
  <c r="T107" i="5" s="1"/>
  <c r="CI94" i="5"/>
  <c r="CW94" i="5"/>
  <c r="DP93" i="5"/>
  <c r="DX92" i="5" s="1"/>
  <c r="DZ92" i="5" s="1"/>
  <c r="DD88" i="4"/>
  <c r="DE88" i="4" s="1"/>
  <c r="H107" i="4" s="1"/>
  <c r="DH87" i="4"/>
  <c r="I106" i="4" s="1"/>
  <c r="O109" i="5"/>
  <c r="DB93" i="5"/>
  <c r="DJ92" i="5" s="1"/>
  <c r="DL92" i="5" s="1"/>
  <c r="CV91" i="4"/>
  <c r="CV92" i="4" s="1"/>
  <c r="DG90" i="4"/>
  <c r="DC93" i="5"/>
  <c r="DC94" i="5" s="1"/>
  <c r="DD93" i="5"/>
  <c r="DT92" i="5"/>
  <c r="DV92" i="5" s="1"/>
  <c r="DW92" i="5" s="1"/>
  <c r="EA92" i="5" s="1"/>
  <c r="DS93" i="5"/>
  <c r="DA94" i="5"/>
  <c r="DQ94" i="5"/>
  <c r="DO94" i="5"/>
  <c r="CP94" i="5"/>
  <c r="CO94" i="5"/>
  <c r="CN94" i="5"/>
  <c r="CV93" i="5" s="1"/>
  <c r="CM94" i="5"/>
  <c r="CT92" i="5"/>
  <c r="CU92" i="5" s="1"/>
  <c r="CR93" i="5"/>
  <c r="DG94" i="5"/>
  <c r="CE94" i="5"/>
  <c r="BX94" i="5"/>
  <c r="CC94" i="5" s="1"/>
  <c r="DE94" i="5"/>
  <c r="C110" i="5"/>
  <c r="DU94" i="5"/>
  <c r="Z95" i="5"/>
  <c r="CS94" i="5"/>
  <c r="AA94" i="5"/>
  <c r="L110" i="5" s="1"/>
  <c r="X110" i="5" s="1"/>
  <c r="DR93" i="5"/>
  <c r="DB90" i="4"/>
  <c r="DC90" i="4" s="1"/>
  <c r="W93" i="4"/>
  <c r="AD93" i="4" s="1"/>
  <c r="C111" i="4"/>
  <c r="CU92" i="4"/>
  <c r="BQ87" i="5" l="1"/>
  <c r="BR87" i="5" s="1"/>
  <c r="BV87" i="5" s="1"/>
  <c r="F103" i="5" s="1"/>
  <c r="R103" i="5" s="1"/>
  <c r="BP95" i="5"/>
  <c r="BU90" i="5"/>
  <c r="BB93" i="5"/>
  <c r="AT95" i="5"/>
  <c r="BA95" i="5" s="1"/>
  <c r="Z91" i="4"/>
  <c r="BN92" i="4"/>
  <c r="AF93" i="4"/>
  <c r="CE93" i="4"/>
  <c r="AU93" i="4"/>
  <c r="Y93" i="4"/>
  <c r="AQ93" i="4" s="1"/>
  <c r="BL90" i="5"/>
  <c r="BO89" i="5"/>
  <c r="AV95" i="5"/>
  <c r="AW95" i="5" s="1"/>
  <c r="AZ95" i="5"/>
  <c r="BD95" i="5"/>
  <c r="BT95" i="5"/>
  <c r="AJ95" i="5"/>
  <c r="AN95" i="5"/>
  <c r="AX95" i="5"/>
  <c r="AH95" i="5"/>
  <c r="AU94" i="5"/>
  <c r="BC92" i="5"/>
  <c r="BE92" i="5" s="1"/>
  <c r="BF93" i="5" s="1"/>
  <c r="E109" i="5" s="1"/>
  <c r="Q109" i="5" s="1"/>
  <c r="AY94" i="5"/>
  <c r="AL90" i="5"/>
  <c r="AP90" i="5" s="1"/>
  <c r="D106" i="5" s="1"/>
  <c r="P106" i="5" s="1"/>
  <c r="AM90" i="5"/>
  <c r="AO90" i="5" s="1"/>
  <c r="AL91" i="5"/>
  <c r="AD92" i="5" s="1"/>
  <c r="CQ54" i="4"/>
  <c r="G73" i="4" s="1"/>
  <c r="BR55" i="4"/>
  <c r="BS67" i="4" s="1"/>
  <c r="BT79" i="4" s="1"/>
  <c r="BU91" i="4" s="1"/>
  <c r="CB88" i="5"/>
  <c r="CD88" i="5" s="1"/>
  <c r="CA89" i="5"/>
  <c r="CG55" i="4"/>
  <c r="CH87" i="5"/>
  <c r="CJ87" i="5" s="1"/>
  <c r="CG87" i="5"/>
  <c r="CK87" i="5" s="1"/>
  <c r="G103" i="5" s="1"/>
  <c r="S103" i="5" s="1"/>
  <c r="BY90" i="5"/>
  <c r="CF90" i="5" s="1"/>
  <c r="DF93" i="5"/>
  <c r="DH93" i="5" s="1"/>
  <c r="DI93" i="5" s="1"/>
  <c r="AC98" i="5"/>
  <c r="AB99" i="5"/>
  <c r="AR100" i="5"/>
  <c r="AS99" i="5"/>
  <c r="BI99" i="5"/>
  <c r="DA91" i="4"/>
  <c r="J111" i="4"/>
  <c r="K109" i="5"/>
  <c r="W109" i="5" s="1"/>
  <c r="CW92" i="4"/>
  <c r="CX92" i="4" s="1"/>
  <c r="DF92" i="4" s="1"/>
  <c r="CV93" i="4"/>
  <c r="DP94" i="5"/>
  <c r="DX93" i="5" s="1"/>
  <c r="DZ93" i="5" s="1"/>
  <c r="CY93" i="4"/>
  <c r="CS94" i="4" s="1"/>
  <c r="BP93" i="4"/>
  <c r="BI93" i="4"/>
  <c r="BN93" i="4" s="1"/>
  <c r="X93" i="4"/>
  <c r="K112" i="4" s="1"/>
  <c r="CT93" i="4"/>
  <c r="CZ92" i="4" s="1"/>
  <c r="DK95" i="5"/>
  <c r="DY95" i="5"/>
  <c r="J108" i="5"/>
  <c r="V108" i="5" s="1"/>
  <c r="DM92" i="5"/>
  <c r="I108" i="5" s="1"/>
  <c r="U108" i="5" s="1"/>
  <c r="CI95" i="5"/>
  <c r="CW95" i="5"/>
  <c r="CY92" i="5"/>
  <c r="H108" i="5" s="1"/>
  <c r="T108" i="5" s="1"/>
  <c r="CX92" i="5"/>
  <c r="DD89" i="4"/>
  <c r="DE89" i="4" s="1"/>
  <c r="H108" i="4" s="1"/>
  <c r="DH88" i="4"/>
  <c r="I107" i="4" s="1"/>
  <c r="O110" i="5"/>
  <c r="DB94" i="5"/>
  <c r="DJ93" i="5" s="1"/>
  <c r="DL93" i="5" s="1"/>
  <c r="DD94" i="5"/>
  <c r="DT93" i="5"/>
  <c r="DV93" i="5" s="1"/>
  <c r="DW93" i="5" s="1"/>
  <c r="DO95" i="5"/>
  <c r="DQ95" i="5"/>
  <c r="CQ94" i="5"/>
  <c r="CR94" i="5" s="1"/>
  <c r="DA95" i="5"/>
  <c r="DC95" i="5"/>
  <c r="DS94" i="5"/>
  <c r="CP95" i="5"/>
  <c r="CM95" i="5"/>
  <c r="CN95" i="5"/>
  <c r="CV94" i="5" s="1"/>
  <c r="CO95" i="5"/>
  <c r="CT93" i="5"/>
  <c r="CU93" i="5" s="1"/>
  <c r="DR94" i="5"/>
  <c r="Z96" i="5"/>
  <c r="DE95" i="5"/>
  <c r="C111" i="5"/>
  <c r="DU95" i="5"/>
  <c r="DG95" i="5"/>
  <c r="BX95" i="5"/>
  <c r="CC95" i="5" s="1"/>
  <c r="CS95" i="5"/>
  <c r="CE95" i="5"/>
  <c r="AA95" i="5"/>
  <c r="L111" i="5" s="1"/>
  <c r="X111" i="5" s="1"/>
  <c r="CX91" i="4"/>
  <c r="DF91" i="4" s="1"/>
  <c r="CU93" i="4"/>
  <c r="C112" i="4"/>
  <c r="W94" i="4"/>
  <c r="AD94" i="4" s="1"/>
  <c r="BQ88" i="5" l="1"/>
  <c r="BR88" i="5" s="1"/>
  <c r="BV88" i="5" s="1"/>
  <c r="F104" i="5" s="1"/>
  <c r="R104" i="5" s="1"/>
  <c r="BP96" i="5"/>
  <c r="AY95" i="5"/>
  <c r="AV96" i="5"/>
  <c r="AW96" i="5" s="1"/>
  <c r="AP91" i="5"/>
  <c r="D107" i="5" s="1"/>
  <c r="P107" i="5" s="1"/>
  <c r="AB91" i="4"/>
  <c r="AC91" i="4" s="1"/>
  <c r="AC92" i="4" s="1"/>
  <c r="AC93" i="4" s="1"/>
  <c r="AC94" i="4" s="1"/>
  <c r="AC95" i="4" s="1"/>
  <c r="AC96" i="4" s="1"/>
  <c r="AC97" i="4" s="1"/>
  <c r="AC98" i="4" s="1"/>
  <c r="AC99" i="4" s="1"/>
  <c r="AC100" i="4" s="1"/>
  <c r="AC101" i="4" s="1"/>
  <c r="AC102" i="4" s="1"/>
  <c r="AA91" i="4"/>
  <c r="AT90" i="4" s="1"/>
  <c r="Z92" i="4"/>
  <c r="Z93" i="4" s="1"/>
  <c r="Z94" i="4" s="1"/>
  <c r="AU94" i="4"/>
  <c r="AF94" i="4"/>
  <c r="CE94" i="4"/>
  <c r="Y94" i="4"/>
  <c r="AQ94" i="4" s="1"/>
  <c r="BO90" i="5"/>
  <c r="BL91" i="5"/>
  <c r="BO91" i="5" s="1"/>
  <c r="AT96" i="5"/>
  <c r="BA96" i="5" s="1"/>
  <c r="AU95" i="5"/>
  <c r="AU96" i="5" s="1"/>
  <c r="BC93" i="5"/>
  <c r="BE93" i="5" s="1"/>
  <c r="BB94" i="5"/>
  <c r="BD96" i="5"/>
  <c r="BT96" i="5"/>
  <c r="AN96" i="5"/>
  <c r="AJ96" i="5"/>
  <c r="AZ96" i="5"/>
  <c r="AX96" i="5"/>
  <c r="AH96" i="5"/>
  <c r="AD93" i="5"/>
  <c r="AK93" i="5" s="1"/>
  <c r="AF92" i="5"/>
  <c r="AE92" i="5"/>
  <c r="CH88" i="5"/>
  <c r="CJ88" i="5" s="1"/>
  <c r="CG88" i="5"/>
  <c r="CK88" i="5" s="1"/>
  <c r="G104" i="5" s="1"/>
  <c r="S104" i="5" s="1"/>
  <c r="BY91" i="5"/>
  <c r="CF91" i="5" s="1"/>
  <c r="BV55" i="4"/>
  <c r="BX55" i="4" s="1"/>
  <c r="CK55" i="4" s="1"/>
  <c r="CL55" i="4" s="1"/>
  <c r="CB89" i="5"/>
  <c r="CD89" i="5" s="1"/>
  <c r="CA90" i="5"/>
  <c r="CH55" i="4"/>
  <c r="CI55" i="4" s="1"/>
  <c r="CJ55" i="4" s="1"/>
  <c r="CF56" i="4" s="1"/>
  <c r="AC99" i="5"/>
  <c r="AB100" i="5"/>
  <c r="DD95" i="5"/>
  <c r="AR101" i="5"/>
  <c r="AS100" i="5"/>
  <c r="BI100" i="5"/>
  <c r="DA92" i="4"/>
  <c r="J112" i="4"/>
  <c r="K110" i="5"/>
  <c r="W110" i="5" s="1"/>
  <c r="DP95" i="5"/>
  <c r="DX94" i="5" s="1"/>
  <c r="DZ94" i="5" s="1"/>
  <c r="CW93" i="4"/>
  <c r="CX93" i="4" s="1"/>
  <c r="DF93" i="4" s="1"/>
  <c r="CA93" i="4"/>
  <c r="CY94" i="4"/>
  <c r="CS95" i="4" s="1"/>
  <c r="BP94" i="4"/>
  <c r="BI94" i="4"/>
  <c r="BN94" i="4" s="1"/>
  <c r="X94" i="4"/>
  <c r="K113" i="4" s="1"/>
  <c r="CT94" i="4"/>
  <c r="CZ93" i="4" s="1"/>
  <c r="CV94" i="4"/>
  <c r="DK96" i="5"/>
  <c r="DY96" i="5"/>
  <c r="EA93" i="5"/>
  <c r="J109" i="5" s="1"/>
  <c r="V109" i="5" s="1"/>
  <c r="DM93" i="5"/>
  <c r="I109" i="5" s="1"/>
  <c r="U109" i="5" s="1"/>
  <c r="CI96" i="5"/>
  <c r="CW96" i="5"/>
  <c r="CY93" i="5"/>
  <c r="H109" i="5" s="1"/>
  <c r="T109" i="5" s="1"/>
  <c r="CX93" i="5"/>
  <c r="DD90" i="4"/>
  <c r="DE90" i="4" s="1"/>
  <c r="H109" i="4" s="1"/>
  <c r="DH89" i="4"/>
  <c r="I108" i="4" s="1"/>
  <c r="O111" i="5"/>
  <c r="DB95" i="5"/>
  <c r="DJ94" i="5" s="1"/>
  <c r="DL94" i="5" s="1"/>
  <c r="DF94" i="5"/>
  <c r="DH94" i="5" s="1"/>
  <c r="DI94" i="5" s="1"/>
  <c r="DT94" i="5"/>
  <c r="DV94" i="5" s="1"/>
  <c r="DW94" i="5" s="1"/>
  <c r="DS95" i="5"/>
  <c r="DA96" i="5"/>
  <c r="DC96" i="5"/>
  <c r="DQ96" i="5"/>
  <c r="DO96" i="5"/>
  <c r="CP96" i="5"/>
  <c r="CO96" i="5"/>
  <c r="CN96" i="5"/>
  <c r="CV95" i="5" s="1"/>
  <c r="CM96" i="5"/>
  <c r="CQ95" i="5"/>
  <c r="CR95" i="5" s="1"/>
  <c r="CT94" i="5"/>
  <c r="CU94" i="5" s="1"/>
  <c r="DG96" i="5"/>
  <c r="CE96" i="5"/>
  <c r="BX96" i="5"/>
  <c r="DS96" i="5" s="1"/>
  <c r="Z97" i="5"/>
  <c r="DU96" i="5"/>
  <c r="CS96" i="5"/>
  <c r="C112" i="5"/>
  <c r="DE96" i="5"/>
  <c r="AA96" i="5"/>
  <c r="L112" i="5" s="1"/>
  <c r="X112" i="5" s="1"/>
  <c r="DR95" i="5"/>
  <c r="DG92" i="4"/>
  <c r="DB92" i="4"/>
  <c r="DC92" i="4" s="1"/>
  <c r="DG91" i="4"/>
  <c r="DB91" i="4"/>
  <c r="DC91" i="4" s="1"/>
  <c r="W95" i="4"/>
  <c r="AD95" i="4" s="1"/>
  <c r="C113" i="4"/>
  <c r="CU94" i="4"/>
  <c r="BQ89" i="5" l="1"/>
  <c r="BR89" i="5" s="1"/>
  <c r="BV89" i="5" s="1"/>
  <c r="F105" i="5" s="1"/>
  <c r="R105" i="5" s="1"/>
  <c r="BP97" i="5"/>
  <c r="BR91" i="5"/>
  <c r="AD94" i="5"/>
  <c r="AK94" i="5" s="1"/>
  <c r="BB95" i="5"/>
  <c r="AY96" i="5"/>
  <c r="BB96" i="5" s="1"/>
  <c r="AV97" i="5"/>
  <c r="AW97" i="5" s="1"/>
  <c r="BC95" i="5"/>
  <c r="BC94" i="5"/>
  <c r="BE94" i="5" s="1"/>
  <c r="Z95" i="4"/>
  <c r="AA92" i="4"/>
  <c r="AT91" i="4" s="1"/>
  <c r="AF95" i="4"/>
  <c r="AU95" i="4"/>
  <c r="CE95" i="4"/>
  <c r="Y95" i="4"/>
  <c r="AQ95" i="4" s="1"/>
  <c r="AE91" i="4"/>
  <c r="AG91" i="4" s="1"/>
  <c r="AB92" i="4"/>
  <c r="AT97" i="5"/>
  <c r="BA97" i="5" s="1"/>
  <c r="CC96" i="5"/>
  <c r="AZ97" i="5"/>
  <c r="BD97" i="5"/>
  <c r="BT97" i="5"/>
  <c r="AJ97" i="5"/>
  <c r="AN97" i="5"/>
  <c r="AX97" i="5"/>
  <c r="AH97" i="5"/>
  <c r="AU97" i="5"/>
  <c r="BF94" i="5"/>
  <c r="E110" i="5" s="1"/>
  <c r="Q110" i="5" s="1"/>
  <c r="BR56" i="4"/>
  <c r="BS68" i="4" s="1"/>
  <c r="BT80" i="4" s="1"/>
  <c r="BU92" i="4" s="1"/>
  <c r="AE93" i="5"/>
  <c r="AE94" i="5" s="1"/>
  <c r="AE95" i="5" s="1"/>
  <c r="AE96" i="5" s="1"/>
  <c r="AE97" i="5" s="1"/>
  <c r="AM91" i="5"/>
  <c r="AO91" i="5" s="1"/>
  <c r="AF93" i="5"/>
  <c r="AG92" i="5"/>
  <c r="AI92" i="5" s="1"/>
  <c r="AK92" i="5" s="1"/>
  <c r="CG56" i="4"/>
  <c r="CH56" i="4" s="1"/>
  <c r="CI56" i="4" s="1"/>
  <c r="CJ56" i="4" s="1"/>
  <c r="CF57" i="4" s="1"/>
  <c r="CB90" i="5"/>
  <c r="CD90" i="5" s="1"/>
  <c r="CA91" i="5"/>
  <c r="CB91" i="5" s="1"/>
  <c r="CD91" i="5" s="1"/>
  <c r="CH89" i="5"/>
  <c r="CJ89" i="5" s="1"/>
  <c r="CG89" i="5"/>
  <c r="CK89" i="5" s="1"/>
  <c r="G105" i="5" s="1"/>
  <c r="S105" i="5" s="1"/>
  <c r="CC67" i="4"/>
  <c r="BZ67" i="4"/>
  <c r="CB67" i="4" s="1"/>
  <c r="BY55" i="4"/>
  <c r="CO55" i="4" s="1"/>
  <c r="CP55" i="4" s="1"/>
  <c r="CM55" i="4"/>
  <c r="DF95" i="5"/>
  <c r="DH95" i="5" s="1"/>
  <c r="DI95" i="5" s="1"/>
  <c r="DM95" i="5" s="1"/>
  <c r="DP96" i="5"/>
  <c r="DX95" i="5" s="1"/>
  <c r="DZ95" i="5" s="1"/>
  <c r="AC100" i="5"/>
  <c r="AB101" i="5"/>
  <c r="DD96" i="5"/>
  <c r="DD97" i="5" s="1"/>
  <c r="AR102" i="5"/>
  <c r="AS101" i="5"/>
  <c r="BI101" i="5"/>
  <c r="DA93" i="4"/>
  <c r="J113" i="4"/>
  <c r="K111" i="5"/>
  <c r="W111" i="5" s="1"/>
  <c r="CW94" i="4"/>
  <c r="CX94" i="4" s="1"/>
  <c r="DF94" i="4" s="1"/>
  <c r="CA94" i="4"/>
  <c r="CV95" i="4"/>
  <c r="CT95" i="4"/>
  <c r="CZ94" i="4" s="1"/>
  <c r="CY95" i="4"/>
  <c r="CS96" i="4" s="1"/>
  <c r="BP95" i="4"/>
  <c r="BI95" i="4"/>
  <c r="BN95" i="4" s="1"/>
  <c r="X95" i="4"/>
  <c r="K114" i="4" s="1"/>
  <c r="DK97" i="5"/>
  <c r="DY97" i="5"/>
  <c r="EA94" i="5"/>
  <c r="J110" i="5" s="1"/>
  <c r="V110" i="5" s="1"/>
  <c r="DM94" i="5"/>
  <c r="I110" i="5" s="1"/>
  <c r="U110" i="5" s="1"/>
  <c r="CI97" i="5"/>
  <c r="CW97" i="5"/>
  <c r="CX94" i="5"/>
  <c r="CY94" i="5"/>
  <c r="H110" i="5" s="1"/>
  <c r="T110" i="5" s="1"/>
  <c r="DH90" i="4"/>
  <c r="I109" i="4" s="1"/>
  <c r="O112" i="5"/>
  <c r="DB96" i="5"/>
  <c r="DJ95" i="5" s="1"/>
  <c r="DL95" i="5" s="1"/>
  <c r="DD91" i="4"/>
  <c r="DB93" i="4"/>
  <c r="DC93" i="4" s="1"/>
  <c r="DT95" i="5"/>
  <c r="DV95" i="5" s="1"/>
  <c r="DW95" i="5" s="1"/>
  <c r="CT95" i="5"/>
  <c r="CU95" i="5" s="1"/>
  <c r="CP97" i="5"/>
  <c r="CO97" i="5"/>
  <c r="CN97" i="5"/>
  <c r="CV96" i="5" s="1"/>
  <c r="CM97" i="5"/>
  <c r="DA97" i="5"/>
  <c r="DC97" i="5"/>
  <c r="DQ97" i="5"/>
  <c r="DO97" i="5"/>
  <c r="CQ96" i="5"/>
  <c r="CR96" i="5" s="1"/>
  <c r="DG97" i="5"/>
  <c r="CE97" i="5"/>
  <c r="BX97" i="5"/>
  <c r="CQ97" i="5" s="1"/>
  <c r="DU97" i="5"/>
  <c r="C113" i="5"/>
  <c r="Z98" i="5"/>
  <c r="CS97" i="5"/>
  <c r="DE97" i="5"/>
  <c r="AA97" i="5"/>
  <c r="L113" i="5" s="1"/>
  <c r="X113" i="5" s="1"/>
  <c r="DR96" i="5"/>
  <c r="DT96" i="5" s="1"/>
  <c r="DG93" i="4"/>
  <c r="CU95" i="4"/>
  <c r="W96" i="4"/>
  <c r="AD96" i="4" s="1"/>
  <c r="C114" i="4"/>
  <c r="BQ90" i="5" l="1"/>
  <c r="BR90" i="5" s="1"/>
  <c r="BV90" i="5" s="1"/>
  <c r="F106" i="5" s="1"/>
  <c r="R106" i="5" s="1"/>
  <c r="BP98" i="5"/>
  <c r="DP97" i="5"/>
  <c r="DX96" i="5" s="1"/>
  <c r="BV91" i="5"/>
  <c r="BJ92" i="5"/>
  <c r="BC96" i="5"/>
  <c r="AD95" i="5"/>
  <c r="AK95" i="5" s="1"/>
  <c r="BF95" i="5"/>
  <c r="E111" i="5" s="1"/>
  <c r="Q111" i="5" s="1"/>
  <c r="AY97" i="5"/>
  <c r="BE95" i="5"/>
  <c r="BF96" i="5" s="1"/>
  <c r="E112" i="5" s="1"/>
  <c r="Q112" i="5" s="1"/>
  <c r="Z96" i="4"/>
  <c r="AE92" i="4"/>
  <c r="AG92" i="4" s="1"/>
  <c r="AB93" i="4"/>
  <c r="AA93" i="4"/>
  <c r="AT92" i="4" s="1"/>
  <c r="AU96" i="4"/>
  <c r="CE96" i="4"/>
  <c r="AF96" i="4"/>
  <c r="Y96" i="4"/>
  <c r="AQ96" i="4" s="1"/>
  <c r="BV56" i="4"/>
  <c r="BX56" i="4" s="1"/>
  <c r="CK56" i="4" s="1"/>
  <c r="CL56" i="4" s="1"/>
  <c r="CM56" i="4" s="1"/>
  <c r="CC68" i="4"/>
  <c r="J114" i="4"/>
  <c r="AE98" i="5"/>
  <c r="AU98" i="5"/>
  <c r="AV98" i="5"/>
  <c r="AW98" i="5" s="1"/>
  <c r="AZ98" i="5"/>
  <c r="AN98" i="5"/>
  <c r="BT98" i="5"/>
  <c r="BD98" i="5"/>
  <c r="AJ98" i="5"/>
  <c r="AX98" i="5"/>
  <c r="AH98" i="5"/>
  <c r="AT98" i="5"/>
  <c r="BA98" i="5" s="1"/>
  <c r="CC97" i="5"/>
  <c r="AL92" i="5"/>
  <c r="AP92" i="5" s="1"/>
  <c r="D108" i="5" s="1"/>
  <c r="P108" i="5" s="1"/>
  <c r="AM92" i="5"/>
  <c r="AO92" i="5" s="1"/>
  <c r="AG93" i="5"/>
  <c r="AI93" i="5" s="1"/>
  <c r="AF94" i="5"/>
  <c r="CQ55" i="4"/>
  <c r="G74" i="4" s="1"/>
  <c r="BR57" i="4"/>
  <c r="BS69" i="4" s="1"/>
  <c r="BT81" i="4" s="1"/>
  <c r="BU93" i="4" s="1"/>
  <c r="CN55" i="4"/>
  <c r="F74" i="4" s="1"/>
  <c r="CG91" i="5"/>
  <c r="BY92" i="5" s="1"/>
  <c r="CF92" i="5" s="1"/>
  <c r="CH90" i="5"/>
  <c r="CJ90" i="5" s="1"/>
  <c r="CG90" i="5"/>
  <c r="CK90" i="5" s="1"/>
  <c r="G106" i="5" s="1"/>
  <c r="S106" i="5" s="1"/>
  <c r="CG57" i="4"/>
  <c r="DF96" i="5"/>
  <c r="DH96" i="5" s="1"/>
  <c r="DI96" i="5" s="1"/>
  <c r="AC101" i="5"/>
  <c r="AB102" i="5"/>
  <c r="AR103" i="5"/>
  <c r="AS102" i="5"/>
  <c r="BI102" i="5"/>
  <c r="DA94" i="4"/>
  <c r="K112" i="5"/>
  <c r="W112" i="5" s="1"/>
  <c r="CT96" i="4"/>
  <c r="CV96" i="4"/>
  <c r="CW95" i="4"/>
  <c r="CX95" i="4" s="1"/>
  <c r="DF95" i="4" s="1"/>
  <c r="CA95" i="4"/>
  <c r="BP96" i="4"/>
  <c r="CY96" i="4"/>
  <c r="CS97" i="4" s="1"/>
  <c r="BI96" i="4"/>
  <c r="CA96" i="4" s="1"/>
  <c r="X96" i="4"/>
  <c r="K115" i="4" s="1"/>
  <c r="DK98" i="5"/>
  <c r="DY98" i="5"/>
  <c r="EA95" i="5"/>
  <c r="J111" i="5" s="1"/>
  <c r="V111" i="5" s="1"/>
  <c r="DZ96" i="5"/>
  <c r="I111" i="5"/>
  <c r="U111" i="5" s="1"/>
  <c r="CI98" i="5"/>
  <c r="CW98" i="5"/>
  <c r="CX95" i="5"/>
  <c r="CY95" i="5"/>
  <c r="H111" i="5" s="1"/>
  <c r="T111" i="5" s="1"/>
  <c r="DB97" i="5"/>
  <c r="DJ96" i="5" s="1"/>
  <c r="DL96" i="5" s="1"/>
  <c r="O113" i="5"/>
  <c r="DE91" i="4"/>
  <c r="H110" i="4" s="1"/>
  <c r="DH91" i="4"/>
  <c r="I110" i="4" s="1"/>
  <c r="DD92" i="4"/>
  <c r="DE92" i="4" s="1"/>
  <c r="H111" i="4" s="1"/>
  <c r="DG94" i="4"/>
  <c r="DS97" i="5"/>
  <c r="CT96" i="5"/>
  <c r="CU96" i="5" s="1"/>
  <c r="DR97" i="5"/>
  <c r="CP98" i="5"/>
  <c r="CO98" i="5"/>
  <c r="CM98" i="5"/>
  <c r="CN98" i="5"/>
  <c r="CV97" i="5" s="1"/>
  <c r="C114" i="5"/>
  <c r="DG98" i="5"/>
  <c r="CE98" i="5"/>
  <c r="BX98" i="5"/>
  <c r="CC98" i="5" s="1"/>
  <c r="Z99" i="5"/>
  <c r="DE98" i="5"/>
  <c r="DU98" i="5"/>
  <c r="CS98" i="5"/>
  <c r="AA98" i="5"/>
  <c r="L114" i="5" s="1"/>
  <c r="X114" i="5" s="1"/>
  <c r="DA98" i="5"/>
  <c r="DD98" i="5"/>
  <c r="DC98" i="5"/>
  <c r="CR97" i="5"/>
  <c r="DV96" i="5"/>
  <c r="DW96" i="5" s="1"/>
  <c r="EA96" i="5" s="1"/>
  <c r="DQ98" i="5"/>
  <c r="DO98" i="5"/>
  <c r="DF97" i="5"/>
  <c r="DB94" i="4"/>
  <c r="DC94" i="4" s="1"/>
  <c r="W97" i="4"/>
  <c r="C115" i="4"/>
  <c r="CU96" i="4"/>
  <c r="DP98" i="5" l="1"/>
  <c r="DX97" i="5" s="1"/>
  <c r="BP99" i="5"/>
  <c r="BJ93" i="5"/>
  <c r="BJ94" i="5" s="1"/>
  <c r="BJ95" i="5" s="1"/>
  <c r="BJ96" i="5" s="1"/>
  <c r="BJ97" i="5" s="1"/>
  <c r="BJ98" i="5" s="1"/>
  <c r="BJ99" i="5" s="1"/>
  <c r="BJ100" i="5" s="1"/>
  <c r="BK92" i="5"/>
  <c r="BS91" i="5" s="1"/>
  <c r="BL92" i="5"/>
  <c r="BM92" i="5" s="1"/>
  <c r="BM93" i="5" s="1"/>
  <c r="BM94" i="5" s="1"/>
  <c r="BM95" i="5" s="1"/>
  <c r="BM96" i="5" s="1"/>
  <c r="BM97" i="5" s="1"/>
  <c r="BM98" i="5" s="1"/>
  <c r="BM99" i="5" s="1"/>
  <c r="BM100" i="5" s="1"/>
  <c r="BM101" i="5" s="1"/>
  <c r="BM102" i="5" s="1"/>
  <c r="BM103" i="5" s="1"/>
  <c r="F25" i="5"/>
  <c r="R25" i="5" s="1"/>
  <c r="F107" i="5"/>
  <c r="R107" i="5" s="1"/>
  <c r="AD96" i="5"/>
  <c r="AK96" i="5" s="1"/>
  <c r="BB97" i="5"/>
  <c r="BC97" i="5"/>
  <c r="BE96" i="5"/>
  <c r="AW91" i="4"/>
  <c r="AE93" i="4"/>
  <c r="AG93" i="4" s="1"/>
  <c r="AB94" i="4"/>
  <c r="AF97" i="4"/>
  <c r="AU97" i="4"/>
  <c r="CE97" i="4"/>
  <c r="Y97" i="4"/>
  <c r="BN96" i="4"/>
  <c r="J115" i="4"/>
  <c r="AA94" i="4"/>
  <c r="AT93" i="4" s="1"/>
  <c r="Z97" i="4"/>
  <c r="BY56" i="4"/>
  <c r="CO56" i="4" s="1"/>
  <c r="CP56" i="4" s="1"/>
  <c r="BZ68" i="4"/>
  <c r="CB68" i="4" s="1"/>
  <c r="AT99" i="5"/>
  <c r="BA99" i="5" s="1"/>
  <c r="BT99" i="5"/>
  <c r="BD99" i="5"/>
  <c r="AJ99" i="5"/>
  <c r="AZ99" i="5"/>
  <c r="AN99" i="5"/>
  <c r="AX99" i="5"/>
  <c r="AH99" i="5"/>
  <c r="AY98" i="5"/>
  <c r="AE99" i="5"/>
  <c r="AU99" i="5"/>
  <c r="AV99" i="5"/>
  <c r="AW99" i="5" s="1"/>
  <c r="AF95" i="5"/>
  <c r="AG94" i="5"/>
  <c r="AI94" i="5" s="1"/>
  <c r="AM93" i="5"/>
  <c r="AO93" i="5" s="1"/>
  <c r="AL93" i="5"/>
  <c r="AP93" i="5" s="1"/>
  <c r="D109" i="5" s="1"/>
  <c r="P109" i="5" s="1"/>
  <c r="CN56" i="4"/>
  <c r="F75" i="4" s="1"/>
  <c r="BZ92" i="5"/>
  <c r="CA92" i="5"/>
  <c r="BY93" i="5"/>
  <c r="CF93" i="5" s="1"/>
  <c r="CK91" i="5"/>
  <c r="G107" i="5" s="1"/>
  <c r="S107" i="5" s="1"/>
  <c r="CH57" i="4"/>
  <c r="CI57" i="4" s="1"/>
  <c r="CJ57" i="4" s="1"/>
  <c r="CF58" i="4" s="1"/>
  <c r="BV57" i="4"/>
  <c r="BX57" i="4" s="1"/>
  <c r="CK57" i="4" s="1"/>
  <c r="CL57" i="4" s="1"/>
  <c r="AC102" i="5"/>
  <c r="AB103" i="5"/>
  <c r="AR104" i="5"/>
  <c r="AS103" i="5"/>
  <c r="BI103" i="5"/>
  <c r="DS98" i="5"/>
  <c r="K113" i="5"/>
  <c r="W113" i="5" s="1"/>
  <c r="BP97" i="4"/>
  <c r="CY97" i="4"/>
  <c r="CS98" i="4" s="1"/>
  <c r="BI97" i="4"/>
  <c r="BN97" i="4" s="1"/>
  <c r="X97" i="4"/>
  <c r="K116" i="4" s="1"/>
  <c r="CV97" i="4"/>
  <c r="CW96" i="4"/>
  <c r="CX96" i="4" s="1"/>
  <c r="DF96" i="4" s="1"/>
  <c r="CT97" i="4"/>
  <c r="CZ96" i="4" s="1"/>
  <c r="CZ95" i="4"/>
  <c r="DA95" i="4" s="1"/>
  <c r="DK99" i="5"/>
  <c r="DY99" i="5"/>
  <c r="DZ97" i="5"/>
  <c r="J112" i="5"/>
  <c r="V112" i="5" s="1"/>
  <c r="DM96" i="5"/>
  <c r="I112" i="5" s="1"/>
  <c r="U112" i="5" s="1"/>
  <c r="CX96" i="5"/>
  <c r="CY96" i="5"/>
  <c r="H112" i="5" s="1"/>
  <c r="T112" i="5" s="1"/>
  <c r="CI99" i="5"/>
  <c r="CW99" i="5"/>
  <c r="DB98" i="5"/>
  <c r="DJ97" i="5" s="1"/>
  <c r="DL97" i="5" s="1"/>
  <c r="O114" i="5"/>
  <c r="DD93" i="4"/>
  <c r="DE93" i="4" s="1"/>
  <c r="H112" i="4" s="1"/>
  <c r="DH92" i="4"/>
  <c r="I111" i="4" s="1"/>
  <c r="DG95" i="4"/>
  <c r="DT97" i="5"/>
  <c r="DV97" i="5" s="1"/>
  <c r="DW97" i="5" s="1"/>
  <c r="EA97" i="5" s="1"/>
  <c r="DR98" i="5"/>
  <c r="DR99" i="5" s="1"/>
  <c r="DF98" i="5"/>
  <c r="DH98" i="5" s="1"/>
  <c r="DI98" i="5" s="1"/>
  <c r="CQ98" i="5"/>
  <c r="CR98" i="5" s="1"/>
  <c r="DP99" i="5"/>
  <c r="DX98" i="5" s="1"/>
  <c r="DQ99" i="5"/>
  <c r="DO99" i="5"/>
  <c r="DH97" i="5"/>
  <c r="DI97" i="5" s="1"/>
  <c r="C115" i="5"/>
  <c r="DU99" i="5"/>
  <c r="CS99" i="5"/>
  <c r="DE99" i="5"/>
  <c r="CE99" i="5"/>
  <c r="BX99" i="5"/>
  <c r="CC99" i="5" s="1"/>
  <c r="DG99" i="5"/>
  <c r="Z100" i="5"/>
  <c r="AA99" i="5"/>
  <c r="L115" i="5" s="1"/>
  <c r="X115" i="5" s="1"/>
  <c r="CT97" i="5"/>
  <c r="CU97" i="5" s="1"/>
  <c r="CP99" i="5"/>
  <c r="CN99" i="5"/>
  <c r="CV98" i="5" s="1"/>
  <c r="CM99" i="5"/>
  <c r="CO99" i="5"/>
  <c r="DC99" i="5"/>
  <c r="DA99" i="5"/>
  <c r="DD99" i="5"/>
  <c r="DB95" i="4"/>
  <c r="DC95" i="4" s="1"/>
  <c r="W98" i="4"/>
  <c r="C116" i="4"/>
  <c r="CU97" i="4"/>
  <c r="BP100" i="5" l="1"/>
  <c r="BJ101" i="5" s="1"/>
  <c r="BO92" i="5"/>
  <c r="BL93" i="5"/>
  <c r="BK93" i="5"/>
  <c r="BS92" i="5" s="1"/>
  <c r="BU91" i="5"/>
  <c r="BF97" i="5"/>
  <c r="E113" i="5" s="1"/>
  <c r="Q113" i="5" s="1"/>
  <c r="J116" i="4"/>
  <c r="AQ97" i="4"/>
  <c r="AD97" i="4"/>
  <c r="AD97" i="5"/>
  <c r="AK97" i="5" s="1"/>
  <c r="BE97" i="5"/>
  <c r="AY99" i="5"/>
  <c r="BB99" i="5" s="1"/>
  <c r="CQ56" i="4"/>
  <c r="G75" i="4" s="1"/>
  <c r="CE98" i="4"/>
  <c r="AU98" i="4"/>
  <c r="AF98" i="4"/>
  <c r="Y98" i="4"/>
  <c r="Z98" i="4"/>
  <c r="AA95" i="4"/>
  <c r="AT94" i="4" s="1"/>
  <c r="AW92" i="4"/>
  <c r="AE94" i="4"/>
  <c r="AG94" i="4" s="1"/>
  <c r="AB95" i="4"/>
  <c r="AE100" i="5"/>
  <c r="AU100" i="5"/>
  <c r="AV100" i="5"/>
  <c r="AW100" i="5" s="1"/>
  <c r="BC98" i="5"/>
  <c r="BB98" i="5"/>
  <c r="BT100" i="5"/>
  <c r="BD100" i="5"/>
  <c r="AJ100" i="5"/>
  <c r="AZ100" i="5"/>
  <c r="AN100" i="5"/>
  <c r="AX100" i="5"/>
  <c r="AH100" i="5"/>
  <c r="AT100" i="5"/>
  <c r="BA100" i="5" s="1"/>
  <c r="AL94" i="5"/>
  <c r="AP94" i="5" s="1"/>
  <c r="D110" i="5" s="1"/>
  <c r="P110" i="5" s="1"/>
  <c r="AM94" i="5"/>
  <c r="AO94" i="5" s="1"/>
  <c r="AG95" i="5"/>
  <c r="AI95" i="5" s="1"/>
  <c r="AF96" i="5"/>
  <c r="BR58" i="4"/>
  <c r="BS70" i="4" s="1"/>
  <c r="BT82" i="4" s="1"/>
  <c r="BU94" i="4" s="1"/>
  <c r="BY57" i="4"/>
  <c r="CO57" i="4" s="1"/>
  <c r="CP57" i="4" s="1"/>
  <c r="BY94" i="5"/>
  <c r="CF94" i="5" s="1"/>
  <c r="CB92" i="5"/>
  <c r="CD92" i="5" s="1"/>
  <c r="CA93" i="5"/>
  <c r="CM57" i="4"/>
  <c r="CN57" i="4" s="1"/>
  <c r="F76" i="4" s="1"/>
  <c r="BZ93" i="5"/>
  <c r="BZ94" i="5" s="1"/>
  <c r="BZ95" i="5" s="1"/>
  <c r="BZ96" i="5" s="1"/>
  <c r="BZ97" i="5" s="1"/>
  <c r="BZ98" i="5" s="1"/>
  <c r="BZ99" i="5" s="1"/>
  <c r="BZ100" i="5" s="1"/>
  <c r="CH91" i="5"/>
  <c r="CJ91" i="5" s="1"/>
  <c r="CC69" i="4"/>
  <c r="BZ69" i="4"/>
  <c r="CB69" i="4" s="1"/>
  <c r="CG58" i="4"/>
  <c r="AC103" i="5"/>
  <c r="AB104" i="5"/>
  <c r="AR105" i="5"/>
  <c r="AS104" i="5"/>
  <c r="BI104" i="5"/>
  <c r="K114" i="5"/>
  <c r="W114" i="5" s="1"/>
  <c r="DA96" i="4"/>
  <c r="CT98" i="4"/>
  <c r="CZ97" i="4" s="1"/>
  <c r="CV98" i="4"/>
  <c r="CW97" i="4"/>
  <c r="CX97" i="4" s="1"/>
  <c r="DF97" i="4" s="1"/>
  <c r="CA97" i="4"/>
  <c r="BP98" i="4"/>
  <c r="CY98" i="4"/>
  <c r="CS99" i="4" s="1"/>
  <c r="BI98" i="4"/>
  <c r="BN98" i="4" s="1"/>
  <c r="X98" i="4"/>
  <c r="K117" i="4" s="1"/>
  <c r="DK100" i="5"/>
  <c r="DY100" i="5"/>
  <c r="DZ98" i="5"/>
  <c r="J113" i="5"/>
  <c r="V113" i="5" s="1"/>
  <c r="DM98" i="5"/>
  <c r="I114" i="5" s="1"/>
  <c r="U114" i="5" s="1"/>
  <c r="DM97" i="5"/>
  <c r="I113" i="5" s="1"/>
  <c r="U113" i="5" s="1"/>
  <c r="CY97" i="5"/>
  <c r="H113" i="5" s="1"/>
  <c r="T113" i="5" s="1"/>
  <c r="CX97" i="5"/>
  <c r="CI100" i="5"/>
  <c r="CW100" i="5"/>
  <c r="DB99" i="5"/>
  <c r="DJ98" i="5" s="1"/>
  <c r="DL98" i="5" s="1"/>
  <c r="O115" i="5"/>
  <c r="DH93" i="4"/>
  <c r="I112" i="4" s="1"/>
  <c r="DD94" i="4"/>
  <c r="DH94" i="4" s="1"/>
  <c r="I113" i="4" s="1"/>
  <c r="DG96" i="4"/>
  <c r="DT98" i="5"/>
  <c r="DV98" i="5" s="1"/>
  <c r="DW98" i="5" s="1"/>
  <c r="DQ100" i="5"/>
  <c r="DR100" i="5"/>
  <c r="DO100" i="5"/>
  <c r="DP100" i="5"/>
  <c r="DX99" i="5" s="1"/>
  <c r="CT98" i="5"/>
  <c r="CU98" i="5" s="1"/>
  <c r="C116" i="5"/>
  <c r="DU100" i="5"/>
  <c r="CS100" i="5"/>
  <c r="DG100" i="5"/>
  <c r="CE100" i="5"/>
  <c r="BX100" i="5"/>
  <c r="CC100" i="5" s="1"/>
  <c r="DE100" i="5"/>
  <c r="Z101" i="5"/>
  <c r="AA100" i="5"/>
  <c r="L116" i="5" s="1"/>
  <c r="X116" i="5" s="1"/>
  <c r="DD100" i="5"/>
  <c r="DC100" i="5"/>
  <c r="DA100" i="5"/>
  <c r="CQ99" i="5"/>
  <c r="CR99" i="5" s="1"/>
  <c r="DF99" i="5"/>
  <c r="DS99" i="5"/>
  <c r="DT99" i="5" s="1"/>
  <c r="CO100" i="5"/>
  <c r="CN100" i="5"/>
  <c r="CV99" i="5" s="1"/>
  <c r="CM100" i="5"/>
  <c r="CP100" i="5"/>
  <c r="DB96" i="4"/>
  <c r="DC96" i="4" s="1"/>
  <c r="CU98" i="4"/>
  <c r="W99" i="4"/>
  <c r="C117" i="4"/>
  <c r="J117" i="4" l="1"/>
  <c r="BP101" i="5"/>
  <c r="BJ102" i="5" s="1"/>
  <c r="BU92" i="5"/>
  <c r="BK94" i="5"/>
  <c r="BS93" i="5" s="1"/>
  <c r="BL94" i="5"/>
  <c r="BO93" i="5"/>
  <c r="BQ92" i="5"/>
  <c r="BE98" i="5"/>
  <c r="BF99" i="5" s="1"/>
  <c r="E115" i="5" s="1"/>
  <c r="Q115" i="5" s="1"/>
  <c r="BF98" i="5"/>
  <c r="E114" i="5" s="1"/>
  <c r="Q114" i="5" s="1"/>
  <c r="AQ98" i="4"/>
  <c r="AD98" i="4"/>
  <c r="AD98" i="5"/>
  <c r="AK98" i="5" s="1"/>
  <c r="BC99" i="5"/>
  <c r="Z99" i="4"/>
  <c r="AF99" i="4"/>
  <c r="AU99" i="4"/>
  <c r="CE99" i="4"/>
  <c r="Y99" i="4"/>
  <c r="AE95" i="4"/>
  <c r="AG95" i="4" s="1"/>
  <c r="AB96" i="4"/>
  <c r="AA96" i="4"/>
  <c r="AT95" i="4" s="1"/>
  <c r="AW93" i="4"/>
  <c r="BT101" i="5"/>
  <c r="AJ101" i="5"/>
  <c r="AZ101" i="5"/>
  <c r="BD101" i="5"/>
  <c r="AN101" i="5"/>
  <c r="AX101" i="5"/>
  <c r="AH101" i="5"/>
  <c r="AU101" i="5"/>
  <c r="AV101" i="5"/>
  <c r="AW101" i="5" s="1"/>
  <c r="AT101" i="5"/>
  <c r="BA101" i="5" s="1"/>
  <c r="AY100" i="5"/>
  <c r="AE101" i="5"/>
  <c r="CQ57" i="4"/>
  <c r="G76" i="4" s="1"/>
  <c r="AG96" i="5"/>
  <c r="AI96" i="5" s="1"/>
  <c r="AF97" i="5"/>
  <c r="AL95" i="5"/>
  <c r="AP95" i="5" s="1"/>
  <c r="D111" i="5" s="1"/>
  <c r="P111" i="5" s="1"/>
  <c r="AM95" i="5"/>
  <c r="AO95" i="5" s="1"/>
  <c r="BV58" i="4"/>
  <c r="BX58" i="4" s="1"/>
  <c r="CK58" i="4" s="1"/>
  <c r="CL58" i="4" s="1"/>
  <c r="BY95" i="5"/>
  <c r="CF95" i="5" s="1"/>
  <c r="CH58" i="4"/>
  <c r="CI58" i="4" s="1"/>
  <c r="CJ58" i="4" s="1"/>
  <c r="CF59" i="4" s="1"/>
  <c r="CB93" i="5"/>
  <c r="CD93" i="5" s="1"/>
  <c r="CA94" i="5"/>
  <c r="CH92" i="5"/>
  <c r="CJ92" i="5" s="1"/>
  <c r="CG92" i="5"/>
  <c r="CK92" i="5" s="1"/>
  <c r="G108" i="5" s="1"/>
  <c r="S108" i="5" s="1"/>
  <c r="AC104" i="5"/>
  <c r="AB105" i="5"/>
  <c r="AR106" i="5"/>
  <c r="AS105" i="5"/>
  <c r="BI105" i="5"/>
  <c r="DA97" i="4"/>
  <c r="K115" i="5"/>
  <c r="W115" i="5" s="1"/>
  <c r="CW98" i="4"/>
  <c r="CX98" i="4" s="1"/>
  <c r="DF98" i="4" s="1"/>
  <c r="CA98" i="4"/>
  <c r="CV99" i="4"/>
  <c r="CY99" i="4"/>
  <c r="CS100" i="4" s="1"/>
  <c r="BP99" i="4"/>
  <c r="BI99" i="4"/>
  <c r="BN99" i="4" s="1"/>
  <c r="X99" i="4"/>
  <c r="K118" i="4" s="1"/>
  <c r="CT99" i="4"/>
  <c r="DK101" i="5"/>
  <c r="DY101" i="5"/>
  <c r="EA98" i="5"/>
  <c r="J114" i="5" s="1"/>
  <c r="V114" i="5" s="1"/>
  <c r="DZ99" i="5"/>
  <c r="CX98" i="5"/>
  <c r="CY98" i="5"/>
  <c r="H114" i="5" s="1"/>
  <c r="T114" i="5" s="1"/>
  <c r="CI101" i="5"/>
  <c r="CW101" i="5"/>
  <c r="DB100" i="5"/>
  <c r="DJ99" i="5" s="1"/>
  <c r="DL99" i="5" s="1"/>
  <c r="O116" i="5"/>
  <c r="DD95" i="4"/>
  <c r="DH95" i="4" s="1"/>
  <c r="I114" i="4" s="1"/>
  <c r="DE94" i="4"/>
  <c r="H113" i="4" s="1"/>
  <c r="DB97" i="4"/>
  <c r="DC97" i="4" s="1"/>
  <c r="DF100" i="5"/>
  <c r="DH100" i="5" s="1"/>
  <c r="DV99" i="5"/>
  <c r="DW99" i="5" s="1"/>
  <c r="CT99" i="5"/>
  <c r="CU99" i="5" s="1"/>
  <c r="BZ101" i="5"/>
  <c r="DD101" i="5"/>
  <c r="DC101" i="5"/>
  <c r="DA101" i="5"/>
  <c r="Z102" i="5"/>
  <c r="DE101" i="5"/>
  <c r="DU101" i="5"/>
  <c r="CS101" i="5"/>
  <c r="C117" i="5"/>
  <c r="DG101" i="5"/>
  <c r="CE101" i="5"/>
  <c r="BX101" i="5"/>
  <c r="CC101" i="5" s="1"/>
  <c r="AA101" i="5"/>
  <c r="L117" i="5" s="1"/>
  <c r="X117" i="5" s="1"/>
  <c r="CQ100" i="5"/>
  <c r="CR100" i="5" s="1"/>
  <c r="DS100" i="5"/>
  <c r="DT100" i="5" s="1"/>
  <c r="CM101" i="5"/>
  <c r="CP101" i="5"/>
  <c r="CN101" i="5"/>
  <c r="CV100" i="5" s="1"/>
  <c r="CO101" i="5"/>
  <c r="DH99" i="5"/>
  <c r="DI99" i="5" s="1"/>
  <c r="DO101" i="5"/>
  <c r="DR101" i="5"/>
  <c r="DP101" i="5"/>
  <c r="DX100" i="5" s="1"/>
  <c r="DQ101" i="5"/>
  <c r="DG97" i="4"/>
  <c r="W100" i="4"/>
  <c r="C118" i="4"/>
  <c r="CU99" i="4"/>
  <c r="J118" i="4" l="1"/>
  <c r="BP102" i="5"/>
  <c r="BJ103" i="5" s="1"/>
  <c r="BJ104" i="5" s="1"/>
  <c r="BR92" i="5"/>
  <c r="BV92" i="5" s="1"/>
  <c r="F108" i="5" s="1"/>
  <c r="R108" i="5" s="1"/>
  <c r="BO94" i="5"/>
  <c r="BL95" i="5"/>
  <c r="BK95" i="5"/>
  <c r="BS94" i="5" s="1"/>
  <c r="BU93" i="5"/>
  <c r="BE99" i="5"/>
  <c r="AQ99" i="4"/>
  <c r="AD99" i="4"/>
  <c r="AD99" i="5"/>
  <c r="AK99" i="5" s="1"/>
  <c r="AE102" i="5"/>
  <c r="AA97" i="4"/>
  <c r="AW94" i="4"/>
  <c r="AU100" i="4"/>
  <c r="CE100" i="4"/>
  <c r="AF100" i="4"/>
  <c r="Y100" i="4"/>
  <c r="AE96" i="4"/>
  <c r="AG96" i="4" s="1"/>
  <c r="AB97" i="4"/>
  <c r="Z100" i="4"/>
  <c r="AU102" i="5"/>
  <c r="AV102" i="5"/>
  <c r="AW102" i="5" s="1"/>
  <c r="AT102" i="5"/>
  <c r="BA102" i="5" s="1"/>
  <c r="AY101" i="5"/>
  <c r="BC100" i="5"/>
  <c r="BB100" i="5"/>
  <c r="BT102" i="5"/>
  <c r="AJ102" i="5"/>
  <c r="AZ102" i="5"/>
  <c r="AN102" i="5"/>
  <c r="BD102" i="5"/>
  <c r="AX102" i="5"/>
  <c r="AH102" i="5"/>
  <c r="AG97" i="5"/>
  <c r="AI97" i="5" s="1"/>
  <c r="AF98" i="5"/>
  <c r="AL96" i="5"/>
  <c r="AP96" i="5" s="1"/>
  <c r="D112" i="5" s="1"/>
  <c r="P112" i="5" s="1"/>
  <c r="AM96" i="5"/>
  <c r="AO96" i="5" s="1"/>
  <c r="BY58" i="4"/>
  <c r="CO58" i="4" s="1"/>
  <c r="CP58" i="4" s="1"/>
  <c r="BY96" i="5"/>
  <c r="CF96" i="5" s="1"/>
  <c r="CH93" i="5"/>
  <c r="CJ93" i="5" s="1"/>
  <c r="CG93" i="5"/>
  <c r="CK93" i="5" s="1"/>
  <c r="G109" i="5" s="1"/>
  <c r="S109" i="5" s="1"/>
  <c r="CM58" i="4"/>
  <c r="CN58" i="4" s="1"/>
  <c r="F77" i="4" s="1"/>
  <c r="CC70" i="4"/>
  <c r="BZ70" i="4"/>
  <c r="CB70" i="4" s="1"/>
  <c r="CG59" i="4"/>
  <c r="CB94" i="5"/>
  <c r="CD94" i="5" s="1"/>
  <c r="CA95" i="5"/>
  <c r="BR59" i="4"/>
  <c r="BS71" i="4" s="1"/>
  <c r="BT83" i="4" s="1"/>
  <c r="BU95" i="4" s="1"/>
  <c r="AC105" i="5"/>
  <c r="AB106" i="5"/>
  <c r="AR107" i="5"/>
  <c r="AS106" i="5"/>
  <c r="BI106" i="5"/>
  <c r="K116" i="5"/>
  <c r="W116" i="5" s="1"/>
  <c r="CV100" i="4"/>
  <c r="CT100" i="4"/>
  <c r="CZ99" i="4" s="1"/>
  <c r="CZ98" i="4"/>
  <c r="DA98" i="4" s="1"/>
  <c r="CW99" i="4"/>
  <c r="CX99" i="4" s="1"/>
  <c r="DF99" i="4" s="1"/>
  <c r="CA99" i="4"/>
  <c r="CY100" i="4"/>
  <c r="CS101" i="4" s="1"/>
  <c r="BP100" i="4"/>
  <c r="BI100" i="4"/>
  <c r="CA100" i="4" s="1"/>
  <c r="X100" i="4"/>
  <c r="K119" i="4" s="1"/>
  <c r="DK102" i="5"/>
  <c r="DY102" i="5"/>
  <c r="DZ100" i="5"/>
  <c r="EA99" i="5"/>
  <c r="J115" i="5" s="1"/>
  <c r="V115" i="5" s="1"/>
  <c r="DM99" i="5"/>
  <c r="I115" i="5" s="1"/>
  <c r="U115" i="5" s="1"/>
  <c r="CX99" i="5"/>
  <c r="CY99" i="5"/>
  <c r="H115" i="5" s="1"/>
  <c r="T115" i="5" s="1"/>
  <c r="CI102" i="5"/>
  <c r="CW102" i="5"/>
  <c r="DB101" i="5"/>
  <c r="DJ100" i="5" s="1"/>
  <c r="DL100" i="5" s="1"/>
  <c r="O117" i="5"/>
  <c r="DE95" i="4"/>
  <c r="H114" i="4" s="1"/>
  <c r="DD96" i="4"/>
  <c r="DH96" i="4" s="1"/>
  <c r="I115" i="4" s="1"/>
  <c r="DG98" i="4"/>
  <c r="DI100" i="5"/>
  <c r="DF101" i="5"/>
  <c r="DH101" i="5" s="1"/>
  <c r="DI101" i="5" s="1"/>
  <c r="DV100" i="5"/>
  <c r="DW100" i="5" s="1"/>
  <c r="EA100" i="5" s="1"/>
  <c r="C118" i="5"/>
  <c r="Z103" i="5"/>
  <c r="BP103" i="5" s="1"/>
  <c r="DE102" i="5"/>
  <c r="DU102" i="5"/>
  <c r="CS102" i="5"/>
  <c r="DG102" i="5"/>
  <c r="CE102" i="5"/>
  <c r="BX102" i="5"/>
  <c r="CC102" i="5" s="1"/>
  <c r="AA102" i="5"/>
  <c r="L118" i="5" s="1"/>
  <c r="X118" i="5" s="1"/>
  <c r="CQ101" i="5"/>
  <c r="CR101" i="5" s="1"/>
  <c r="CN102" i="5"/>
  <c r="CV101" i="5" s="1"/>
  <c r="CM102" i="5"/>
  <c r="CP102" i="5"/>
  <c r="CO102" i="5"/>
  <c r="DS101" i="5"/>
  <c r="DT101" i="5" s="1"/>
  <c r="DP102" i="5"/>
  <c r="DX101" i="5" s="1"/>
  <c r="DO102" i="5"/>
  <c r="DR102" i="5"/>
  <c r="DQ102" i="5"/>
  <c r="BZ102" i="5"/>
  <c r="CT100" i="5"/>
  <c r="CU100" i="5" s="1"/>
  <c r="DD102" i="5"/>
  <c r="DC102" i="5"/>
  <c r="DA102" i="5"/>
  <c r="DB98" i="4"/>
  <c r="DC98" i="4" s="1"/>
  <c r="W101" i="4"/>
  <c r="C119" i="4"/>
  <c r="J119" i="4" s="1"/>
  <c r="CU100" i="4"/>
  <c r="AA98" i="4" l="1"/>
  <c r="AT97" i="4" s="1"/>
  <c r="AT96" i="4"/>
  <c r="BK96" i="5"/>
  <c r="BS95" i="5" s="1"/>
  <c r="BU94" i="5"/>
  <c r="BO95" i="5"/>
  <c r="BL96" i="5"/>
  <c r="BQ93" i="5"/>
  <c r="BR93" i="5" s="1"/>
  <c r="BV93" i="5" s="1"/>
  <c r="F109" i="5" s="1"/>
  <c r="R109" i="5" s="1"/>
  <c r="BF100" i="5"/>
  <c r="E116" i="5" s="1"/>
  <c r="Q116" i="5" s="1"/>
  <c r="BE100" i="5"/>
  <c r="AK103" i="5"/>
  <c r="AQ100" i="4"/>
  <c r="AD100" i="4"/>
  <c r="AE103" i="5"/>
  <c r="AD100" i="5"/>
  <c r="AK100" i="5" s="1"/>
  <c r="AF101" i="4"/>
  <c r="CE101" i="4"/>
  <c r="AU101" i="4"/>
  <c r="Y101" i="4"/>
  <c r="AE97" i="4"/>
  <c r="AG97" i="4" s="1"/>
  <c r="AB98" i="4"/>
  <c r="BN100" i="4"/>
  <c r="AA99" i="4"/>
  <c r="AT98" i="4" s="1"/>
  <c r="Z101" i="4"/>
  <c r="AW95" i="4"/>
  <c r="AU103" i="5"/>
  <c r="AV103" i="5"/>
  <c r="AW103" i="5" s="1"/>
  <c r="BB101" i="5"/>
  <c r="BC101" i="5"/>
  <c r="AT103" i="5"/>
  <c r="BA103" i="5" s="1"/>
  <c r="AY102" i="5"/>
  <c r="AZ103" i="5"/>
  <c r="BD103" i="5"/>
  <c r="BT103" i="5"/>
  <c r="AJ103" i="5"/>
  <c r="AN103" i="5"/>
  <c r="AX103" i="5"/>
  <c r="AH103" i="5"/>
  <c r="CQ58" i="4"/>
  <c r="G77" i="4" s="1"/>
  <c r="AG98" i="5"/>
  <c r="AI98" i="5" s="1"/>
  <c r="AF99" i="5"/>
  <c r="AL97" i="5"/>
  <c r="AP97" i="5" s="1"/>
  <c r="D113" i="5" s="1"/>
  <c r="P113" i="5" s="1"/>
  <c r="AM97" i="5"/>
  <c r="AO97" i="5" s="1"/>
  <c r="CH59" i="4"/>
  <c r="CI59" i="4" s="1"/>
  <c r="CJ59" i="4" s="1"/>
  <c r="CF60" i="4" s="1"/>
  <c r="CH94" i="5"/>
  <c r="CJ94" i="5" s="1"/>
  <c r="CG94" i="5"/>
  <c r="CK94" i="5" s="1"/>
  <c r="G110" i="5" s="1"/>
  <c r="S110" i="5" s="1"/>
  <c r="BY97" i="5"/>
  <c r="CF97" i="5" s="1"/>
  <c r="CB95" i="5"/>
  <c r="CD95" i="5" s="1"/>
  <c r="CA96" i="5"/>
  <c r="BV59" i="4"/>
  <c r="BX59" i="4" s="1"/>
  <c r="CK59" i="4" s="1"/>
  <c r="CL59" i="4" s="1"/>
  <c r="AC106" i="5"/>
  <c r="AB107" i="5"/>
  <c r="AR108" i="5"/>
  <c r="AS107" i="5"/>
  <c r="BI107" i="5"/>
  <c r="DS102" i="5"/>
  <c r="DT102" i="5" s="1"/>
  <c r="K117" i="5"/>
  <c r="W117" i="5" s="1"/>
  <c r="DA99" i="4"/>
  <c r="CY101" i="4"/>
  <c r="CS102" i="4" s="1"/>
  <c r="BP101" i="4"/>
  <c r="BI101" i="4"/>
  <c r="X101" i="4"/>
  <c r="K120" i="4" s="1"/>
  <c r="CW100" i="4"/>
  <c r="CX100" i="4" s="1"/>
  <c r="DF100" i="4" s="1"/>
  <c r="CT101" i="4"/>
  <c r="CV101" i="4"/>
  <c r="DK103" i="5"/>
  <c r="DY103" i="5"/>
  <c r="DZ101" i="5"/>
  <c r="J116" i="5"/>
  <c r="V116" i="5" s="1"/>
  <c r="DM101" i="5"/>
  <c r="I117" i="5" s="1"/>
  <c r="U117" i="5" s="1"/>
  <c r="DM100" i="5"/>
  <c r="I116" i="5" s="1"/>
  <c r="U116" i="5" s="1"/>
  <c r="CI103" i="5"/>
  <c r="CW103" i="5"/>
  <c r="CX100" i="5"/>
  <c r="CY100" i="5"/>
  <c r="H116" i="5" s="1"/>
  <c r="T116" i="5" s="1"/>
  <c r="DB102" i="5"/>
  <c r="DJ101" i="5" s="1"/>
  <c r="DL101" i="5" s="1"/>
  <c r="O118" i="5"/>
  <c r="DE96" i="4"/>
  <c r="H115" i="4" s="1"/>
  <c r="DD97" i="4"/>
  <c r="DE97" i="4" s="1"/>
  <c r="H116" i="4" s="1"/>
  <c r="DF102" i="5"/>
  <c r="DH102" i="5" s="1"/>
  <c r="DI102" i="5" s="1"/>
  <c r="CQ102" i="5"/>
  <c r="CR102" i="5" s="1"/>
  <c r="C119" i="5"/>
  <c r="B108" i="5" s="1"/>
  <c r="DG103" i="5"/>
  <c r="CE103" i="5"/>
  <c r="BX103" i="5"/>
  <c r="CC103" i="5" s="1"/>
  <c r="Z104" i="5"/>
  <c r="DE103" i="5"/>
  <c r="CS103" i="5"/>
  <c r="DU103" i="5"/>
  <c r="AA103" i="5"/>
  <c r="L119" i="5" s="1"/>
  <c r="X119" i="5" s="1"/>
  <c r="CT101" i="5"/>
  <c r="CU101" i="5" s="1"/>
  <c r="CO103" i="5"/>
  <c r="CN103" i="5"/>
  <c r="CV102" i="5" s="1"/>
  <c r="CM103" i="5"/>
  <c r="CP103" i="5"/>
  <c r="BZ103" i="5"/>
  <c r="DQ103" i="5"/>
  <c r="DP103" i="5"/>
  <c r="DX102" i="5" s="1"/>
  <c r="DO103" i="5"/>
  <c r="DR103" i="5"/>
  <c r="DV101" i="5"/>
  <c r="DW101" i="5" s="1"/>
  <c r="DD103" i="5"/>
  <c r="DC103" i="5"/>
  <c r="DA103" i="5"/>
  <c r="DG99" i="4"/>
  <c r="DB99" i="4"/>
  <c r="DC99" i="4" s="1"/>
  <c r="CU101" i="4"/>
  <c r="C120" i="4"/>
  <c r="J120" i="4" s="1"/>
  <c r="W102" i="4"/>
  <c r="BE101" i="5" l="1"/>
  <c r="BF101" i="5"/>
  <c r="E117" i="5" s="1"/>
  <c r="Q117" i="5" s="1"/>
  <c r="BP104" i="5"/>
  <c r="BJ105" i="5" s="1"/>
  <c r="BQ94" i="5"/>
  <c r="BR94" i="5" s="1"/>
  <c r="BV94" i="5" s="1"/>
  <c r="F110" i="5" s="1"/>
  <c r="R110" i="5" s="1"/>
  <c r="BO96" i="5"/>
  <c r="BL97" i="5"/>
  <c r="BQ95" i="5"/>
  <c r="BU95" i="5"/>
  <c r="BK97" i="5"/>
  <c r="BS96" i="5" s="1"/>
  <c r="AQ101" i="4"/>
  <c r="AD101" i="4"/>
  <c r="AD101" i="5"/>
  <c r="AK101" i="5" s="1"/>
  <c r="Z102" i="4"/>
  <c r="AU104" i="5"/>
  <c r="AV104" i="5"/>
  <c r="AW104" i="5" s="1"/>
  <c r="BN101" i="4"/>
  <c r="AW97" i="4"/>
  <c r="AE98" i="4"/>
  <c r="AG98" i="4" s="1"/>
  <c r="AB99" i="4"/>
  <c r="AF102" i="4"/>
  <c r="Y102" i="4"/>
  <c r="AA100" i="4"/>
  <c r="AT99" i="4" s="1"/>
  <c r="BY59" i="4"/>
  <c r="CO59" i="4" s="1"/>
  <c r="CP59" i="4" s="1"/>
  <c r="AX104" i="5"/>
  <c r="BT104" i="5"/>
  <c r="AH104" i="5"/>
  <c r="AZ104" i="5"/>
  <c r="AN104" i="5"/>
  <c r="AJ104" i="5"/>
  <c r="BD104" i="5"/>
  <c r="AY103" i="5"/>
  <c r="BB102" i="5"/>
  <c r="BC102" i="5"/>
  <c r="AG99" i="5"/>
  <c r="AI99" i="5" s="1"/>
  <c r="AF100" i="5"/>
  <c r="AL98" i="5"/>
  <c r="AP98" i="5" s="1"/>
  <c r="D114" i="5" s="1"/>
  <c r="P114" i="5" s="1"/>
  <c r="AM98" i="5"/>
  <c r="AO98" i="5" s="1"/>
  <c r="BY98" i="5"/>
  <c r="CF98" i="5" s="1"/>
  <c r="CG60" i="4"/>
  <c r="CB96" i="5"/>
  <c r="CD96" i="5" s="1"/>
  <c r="CA97" i="5"/>
  <c r="CM59" i="4"/>
  <c r="CN59" i="4" s="1"/>
  <c r="F78" i="4" s="1"/>
  <c r="BR60" i="4"/>
  <c r="BS72" i="4" s="1"/>
  <c r="BT84" i="4" s="1"/>
  <c r="BU96" i="4" s="1"/>
  <c r="CC71" i="4"/>
  <c r="BZ71" i="4"/>
  <c r="CB71" i="4" s="1"/>
  <c r="CH95" i="5"/>
  <c r="CJ95" i="5" s="1"/>
  <c r="CG95" i="5"/>
  <c r="CK95" i="5" s="1"/>
  <c r="G111" i="5" s="1"/>
  <c r="S111" i="5" s="1"/>
  <c r="AC107" i="5"/>
  <c r="AB108" i="5"/>
  <c r="AR109" i="5"/>
  <c r="AS108" i="5"/>
  <c r="BI108" i="5"/>
  <c r="K118" i="5"/>
  <c r="W118" i="5" s="1"/>
  <c r="CT102" i="4"/>
  <c r="CZ101" i="4" s="1"/>
  <c r="CZ100" i="4"/>
  <c r="DA100" i="4" s="1"/>
  <c r="CV102" i="4"/>
  <c r="CW101" i="4"/>
  <c r="CX101" i="4" s="1"/>
  <c r="DF101" i="4" s="1"/>
  <c r="CA101" i="4"/>
  <c r="CY102" i="4"/>
  <c r="CS103" i="4" s="1"/>
  <c r="BP102" i="4"/>
  <c r="BI102" i="4"/>
  <c r="X102" i="4"/>
  <c r="K121" i="4" s="1"/>
  <c r="DK104" i="5"/>
  <c r="DY104" i="5"/>
  <c r="DZ102" i="5"/>
  <c r="EA101" i="5"/>
  <c r="J117" i="5" s="1"/>
  <c r="V117" i="5" s="1"/>
  <c r="DM102" i="5"/>
  <c r="I118" i="5" s="1"/>
  <c r="U118" i="5" s="1"/>
  <c r="CI104" i="5"/>
  <c r="CW104" i="5"/>
  <c r="CX101" i="5"/>
  <c r="CY101" i="5"/>
  <c r="H117" i="5" s="1"/>
  <c r="T117" i="5" s="1"/>
  <c r="DB103" i="5"/>
  <c r="DJ102" i="5" s="1"/>
  <c r="DL102" i="5" s="1"/>
  <c r="O119" i="5"/>
  <c r="DH97" i="4"/>
  <c r="I116" i="4" s="1"/>
  <c r="DD98" i="4"/>
  <c r="DH98" i="4" s="1"/>
  <c r="I117" i="4" s="1"/>
  <c r="DF103" i="5"/>
  <c r="DH103" i="5" s="1"/>
  <c r="DI103" i="5" s="1"/>
  <c r="CO104" i="5"/>
  <c r="CN104" i="5"/>
  <c r="CV103" i="5" s="1"/>
  <c r="CM104" i="5"/>
  <c r="CT102" i="5"/>
  <c r="CU102" i="5" s="1"/>
  <c r="DS103" i="5"/>
  <c r="DT103" i="5" s="1"/>
  <c r="C120" i="5"/>
  <c r="DG104" i="5"/>
  <c r="CE104" i="5"/>
  <c r="BX104" i="5"/>
  <c r="CC104" i="5" s="1"/>
  <c r="Z105" i="5"/>
  <c r="DU104" i="5"/>
  <c r="CS104" i="5"/>
  <c r="AA104" i="5"/>
  <c r="L120" i="5" s="1"/>
  <c r="X120" i="5" s="1"/>
  <c r="DV102" i="5"/>
  <c r="DW102" i="5" s="1"/>
  <c r="DC104" i="5"/>
  <c r="DA104" i="5"/>
  <c r="CQ103" i="5"/>
  <c r="CR103" i="5" s="1"/>
  <c r="DQ104" i="5"/>
  <c r="DP104" i="5"/>
  <c r="DX103" i="5" s="1"/>
  <c r="DO104" i="5"/>
  <c r="DG100" i="4"/>
  <c r="DB100" i="4"/>
  <c r="DC100" i="4" s="1"/>
  <c r="W103" i="4"/>
  <c r="C121" i="4"/>
  <c r="J121" i="4" s="1"/>
  <c r="CU102" i="4"/>
  <c r="BE102" i="5" l="1"/>
  <c r="BF102" i="5"/>
  <c r="E118" i="5" s="1"/>
  <c r="Q118" i="5" s="1"/>
  <c r="BP105" i="5"/>
  <c r="BJ106" i="5" s="1"/>
  <c r="BO97" i="5"/>
  <c r="BL98" i="5"/>
  <c r="BR95" i="5"/>
  <c r="BV95" i="5" s="1"/>
  <c r="F111" i="5" s="1"/>
  <c r="R111" i="5" s="1"/>
  <c r="BU96" i="5"/>
  <c r="BK98" i="5"/>
  <c r="BS97" i="5" s="1"/>
  <c r="BC103" i="5"/>
  <c r="AQ102" i="4"/>
  <c r="AD102" i="4"/>
  <c r="Z103" i="4"/>
  <c r="AD102" i="5"/>
  <c r="AK102" i="5" s="1"/>
  <c r="AV105" i="5"/>
  <c r="AW105" i="5" s="1"/>
  <c r="AY104" i="5"/>
  <c r="BN102" i="4"/>
  <c r="AE99" i="4"/>
  <c r="AG99" i="4" s="1"/>
  <c r="AB100" i="4"/>
  <c r="AW98" i="4"/>
  <c r="AF103" i="4"/>
  <c r="AU103" i="4"/>
  <c r="CE103" i="4"/>
  <c r="Y103" i="4"/>
  <c r="AA101" i="4"/>
  <c r="AT100" i="4" s="1"/>
  <c r="AU105" i="5"/>
  <c r="BB103" i="5"/>
  <c r="AT104" i="5" s="1"/>
  <c r="BA104" i="5" s="1"/>
  <c r="AZ105" i="5"/>
  <c r="BD105" i="5"/>
  <c r="BT105" i="5"/>
  <c r="AJ105" i="5"/>
  <c r="AN105" i="5"/>
  <c r="AX105" i="5"/>
  <c r="AH105" i="5"/>
  <c r="AF101" i="5"/>
  <c r="AG100" i="5"/>
  <c r="AI100" i="5" s="1"/>
  <c r="AL99" i="5"/>
  <c r="AP99" i="5" s="1"/>
  <c r="D115" i="5" s="1"/>
  <c r="P115" i="5" s="1"/>
  <c r="AM99" i="5"/>
  <c r="AO99" i="5" s="1"/>
  <c r="CQ59" i="4"/>
  <c r="G78" i="4" s="1"/>
  <c r="CH96" i="5"/>
  <c r="CJ96" i="5" s="1"/>
  <c r="CG96" i="5"/>
  <c r="CK96" i="5" s="1"/>
  <c r="G112" i="5" s="1"/>
  <c r="S112" i="5" s="1"/>
  <c r="BV60" i="4"/>
  <c r="BX60" i="4" s="1"/>
  <c r="CK60" i="4" s="1"/>
  <c r="CL60" i="4" s="1"/>
  <c r="BY99" i="5"/>
  <c r="CF99" i="5" s="1"/>
  <c r="CH60" i="4"/>
  <c r="CI60" i="4" s="1"/>
  <c r="CJ60" i="4" s="1"/>
  <c r="CF61" i="4" s="1"/>
  <c r="CB97" i="5"/>
  <c r="CD97" i="5" s="1"/>
  <c r="CA98" i="5"/>
  <c r="AC108" i="5"/>
  <c r="AB109" i="5"/>
  <c r="AR110" i="5"/>
  <c r="AS109" i="5"/>
  <c r="BI109" i="5"/>
  <c r="CQ104" i="5"/>
  <c r="K119" i="5"/>
  <c r="W119" i="5" s="1"/>
  <c r="O120" i="5"/>
  <c r="CT103" i="4"/>
  <c r="CZ102" i="4" s="1"/>
  <c r="DA101" i="4"/>
  <c r="CW102" i="4"/>
  <c r="CX102" i="4" s="1"/>
  <c r="DF102" i="4" s="1"/>
  <c r="CA102" i="4"/>
  <c r="CY103" i="4"/>
  <c r="CS104" i="4" s="1"/>
  <c r="BP103" i="4"/>
  <c r="BI103" i="4"/>
  <c r="BN103" i="4" s="1"/>
  <c r="X103" i="4"/>
  <c r="K122" i="4" s="1"/>
  <c r="DK105" i="5"/>
  <c r="DY105" i="5"/>
  <c r="DZ103" i="5"/>
  <c r="EA102" i="5"/>
  <c r="J118" i="5" s="1"/>
  <c r="V118" i="5" s="1"/>
  <c r="DM103" i="5"/>
  <c r="I119" i="5" s="1"/>
  <c r="U119" i="5" s="1"/>
  <c r="CX102" i="5"/>
  <c r="CY102" i="5"/>
  <c r="H118" i="5" s="1"/>
  <c r="T118" i="5" s="1"/>
  <c r="CI105" i="5"/>
  <c r="CW105" i="5"/>
  <c r="DB104" i="5"/>
  <c r="DJ103" i="5" s="1"/>
  <c r="DL103" i="5" s="1"/>
  <c r="DE98" i="4"/>
  <c r="H117" i="4" s="1"/>
  <c r="DD99" i="4"/>
  <c r="DE99" i="4" s="1"/>
  <c r="H118" i="4" s="1"/>
  <c r="DD104" i="5"/>
  <c r="DE104" i="5"/>
  <c r="DS104" i="5"/>
  <c r="CT103" i="5"/>
  <c r="CU103" i="5" s="1"/>
  <c r="CP104" i="5"/>
  <c r="CO105" i="5"/>
  <c r="CN105" i="5"/>
  <c r="CV104" i="5" s="1"/>
  <c r="CM105" i="5"/>
  <c r="DQ105" i="5"/>
  <c r="DP105" i="5"/>
  <c r="DX104" i="5" s="1"/>
  <c r="DO105" i="5"/>
  <c r="C121" i="5"/>
  <c r="DG105" i="5"/>
  <c r="CE105" i="5"/>
  <c r="BX105" i="5"/>
  <c r="CC105" i="5" s="1"/>
  <c r="DU105" i="5"/>
  <c r="CS105" i="5"/>
  <c r="Z106" i="5"/>
  <c r="AA105" i="5"/>
  <c r="L121" i="5" s="1"/>
  <c r="X121" i="5" s="1"/>
  <c r="DV103" i="5"/>
  <c r="DW103" i="5" s="1"/>
  <c r="EA103" i="5" s="1"/>
  <c r="DR104" i="5"/>
  <c r="DA105" i="5"/>
  <c r="DC105" i="5"/>
  <c r="DG101" i="4"/>
  <c r="DB101" i="4"/>
  <c r="DC101" i="4" s="1"/>
  <c r="W104" i="4"/>
  <c r="C122" i="4"/>
  <c r="B121" i="4" s="1"/>
  <c r="CU103" i="4"/>
  <c r="BE103" i="5" l="1"/>
  <c r="AV106" i="5"/>
  <c r="BP106" i="5"/>
  <c r="BJ107" i="5" s="1"/>
  <c r="BK99" i="5"/>
  <c r="BS98" i="5" s="1"/>
  <c r="BL99" i="5"/>
  <c r="BO98" i="5"/>
  <c r="BQ97" i="5"/>
  <c r="BQ96" i="5"/>
  <c r="BR96" i="5" s="1"/>
  <c r="BV96" i="5" s="1"/>
  <c r="F112" i="5" s="1"/>
  <c r="R112" i="5" s="1"/>
  <c r="AQ103" i="4"/>
  <c r="AD103" i="4"/>
  <c r="AD103" i="5"/>
  <c r="BB104" i="5"/>
  <c r="BF104" i="5" s="1"/>
  <c r="E120" i="5" s="1"/>
  <c r="Q120" i="5" s="1"/>
  <c r="BC104" i="5"/>
  <c r="BE104" i="5" s="1"/>
  <c r="AY105" i="5"/>
  <c r="AA102" i="4"/>
  <c r="AT101" i="4" s="1"/>
  <c r="AW99" i="4"/>
  <c r="Z104" i="4"/>
  <c r="AU104" i="4"/>
  <c r="AF104" i="4"/>
  <c r="CE104" i="4"/>
  <c r="Y104" i="4"/>
  <c r="AE100" i="4"/>
  <c r="AG100" i="4" s="1"/>
  <c r="AB101" i="4"/>
  <c r="AU106" i="5"/>
  <c r="AT105" i="5"/>
  <c r="BA105" i="5" s="1"/>
  <c r="AZ106" i="5"/>
  <c r="AV107" i="5" s="1"/>
  <c r="AN106" i="5"/>
  <c r="BD106" i="5"/>
  <c r="AJ106" i="5"/>
  <c r="BT106" i="5"/>
  <c r="AX106" i="5"/>
  <c r="AH106" i="5"/>
  <c r="BF103" i="5"/>
  <c r="E119" i="5" s="1"/>
  <c r="Q119" i="5" s="1"/>
  <c r="BR61" i="4"/>
  <c r="BS73" i="4" s="1"/>
  <c r="BT85" i="4" s="1"/>
  <c r="BU97" i="4" s="1"/>
  <c r="AL100" i="5"/>
  <c r="AP100" i="5" s="1"/>
  <c r="D116" i="5" s="1"/>
  <c r="P116" i="5" s="1"/>
  <c r="AM100" i="5"/>
  <c r="AO100" i="5" s="1"/>
  <c r="AG101" i="5"/>
  <c r="AI101" i="5" s="1"/>
  <c r="AF102" i="5"/>
  <c r="AW106" i="5"/>
  <c r="CM60" i="4"/>
  <c r="CN60" i="4" s="1"/>
  <c r="F79" i="4" s="1"/>
  <c r="CB98" i="5"/>
  <c r="CD98" i="5" s="1"/>
  <c r="CA99" i="5"/>
  <c r="CH97" i="5"/>
  <c r="CJ97" i="5" s="1"/>
  <c r="CG97" i="5"/>
  <c r="CK97" i="5" s="1"/>
  <c r="G113" i="5" s="1"/>
  <c r="S113" i="5" s="1"/>
  <c r="BY100" i="5"/>
  <c r="CF100" i="5" s="1"/>
  <c r="CG61" i="4"/>
  <c r="CH61" i="4" s="1"/>
  <c r="CI61" i="4" s="1"/>
  <c r="CJ61" i="4" s="1"/>
  <c r="CF62" i="4" s="1"/>
  <c r="BY60" i="4"/>
  <c r="CO60" i="4" s="1"/>
  <c r="CP60" i="4" s="1"/>
  <c r="CC72" i="4"/>
  <c r="BZ72" i="4"/>
  <c r="CB72" i="4" s="1"/>
  <c r="DD105" i="5"/>
  <c r="DD106" i="5" s="1"/>
  <c r="AC109" i="5"/>
  <c r="AB110" i="5"/>
  <c r="AR111" i="5"/>
  <c r="AS110" i="5"/>
  <c r="BI110" i="5"/>
  <c r="CR104" i="5"/>
  <c r="CT104" i="5" s="1"/>
  <c r="CU104" i="5" s="1"/>
  <c r="K120" i="5"/>
  <c r="W120" i="5" s="1"/>
  <c r="DA102" i="4"/>
  <c r="J122" i="4"/>
  <c r="CT104" i="4"/>
  <c r="CZ103" i="4" s="1"/>
  <c r="BP104" i="4"/>
  <c r="CY104" i="4"/>
  <c r="CS105" i="4" s="1"/>
  <c r="BI104" i="4"/>
  <c r="CA104" i="4" s="1"/>
  <c r="X104" i="4"/>
  <c r="K123" i="4" s="1"/>
  <c r="CW103" i="4"/>
  <c r="CA103" i="4"/>
  <c r="DK106" i="5"/>
  <c r="DY106" i="5"/>
  <c r="DZ104" i="5"/>
  <c r="J119" i="5"/>
  <c r="V119" i="5" s="1"/>
  <c r="CI106" i="5"/>
  <c r="CW106" i="5"/>
  <c r="CY103" i="5"/>
  <c r="H119" i="5" s="1"/>
  <c r="T119" i="5" s="1"/>
  <c r="CX103" i="5"/>
  <c r="DB105" i="5"/>
  <c r="DJ104" i="5" s="1"/>
  <c r="DL104" i="5" s="1"/>
  <c r="DH99" i="4"/>
  <c r="I118" i="4" s="1"/>
  <c r="DD100" i="4"/>
  <c r="DH100" i="4" s="1"/>
  <c r="I119" i="4" s="1"/>
  <c r="O121" i="5"/>
  <c r="CV103" i="4"/>
  <c r="CV104" i="4" s="1"/>
  <c r="DG102" i="4"/>
  <c r="DF104" i="5"/>
  <c r="DH104" i="5" s="1"/>
  <c r="DI104" i="5" s="1"/>
  <c r="DM104" i="5" s="1"/>
  <c r="DT104" i="5"/>
  <c r="DV104" i="5" s="1"/>
  <c r="DW104" i="5" s="1"/>
  <c r="EA104" i="5" s="1"/>
  <c r="CP105" i="5"/>
  <c r="CP106" i="5" s="1"/>
  <c r="DE105" i="5"/>
  <c r="CQ105" i="5"/>
  <c r="DS105" i="5"/>
  <c r="C122" i="5"/>
  <c r="DG106" i="5"/>
  <c r="CE106" i="5"/>
  <c r="BX106" i="5"/>
  <c r="CC106" i="5" s="1"/>
  <c r="Z107" i="5"/>
  <c r="CS106" i="5"/>
  <c r="DU106" i="5"/>
  <c r="AA106" i="5"/>
  <c r="L122" i="5" s="1"/>
  <c r="X122" i="5" s="1"/>
  <c r="CO106" i="5"/>
  <c r="CM106" i="5"/>
  <c r="CN106" i="5"/>
  <c r="CV105" i="5" s="1"/>
  <c r="DQ106" i="5"/>
  <c r="DO106" i="5"/>
  <c r="DP106" i="5"/>
  <c r="DX105" i="5" s="1"/>
  <c r="DA106" i="5"/>
  <c r="DC106" i="5"/>
  <c r="DR105" i="5"/>
  <c r="DB102" i="4"/>
  <c r="DC102" i="4" s="1"/>
  <c r="W105" i="4"/>
  <c r="C123" i="4"/>
  <c r="CU104" i="4"/>
  <c r="BQ98" i="5" l="1"/>
  <c r="BR98" i="5" s="1"/>
  <c r="BP107" i="5"/>
  <c r="BJ108" i="5" s="1"/>
  <c r="BR97" i="5"/>
  <c r="BV97" i="5" s="1"/>
  <c r="F113" i="5" s="1"/>
  <c r="R113" i="5" s="1"/>
  <c r="BL100" i="5"/>
  <c r="BO99" i="5"/>
  <c r="BK100" i="5"/>
  <c r="BS99" i="5" s="1"/>
  <c r="BU97" i="5"/>
  <c r="BU98" i="5" s="1"/>
  <c r="AQ104" i="4"/>
  <c r="AD104" i="4"/>
  <c r="AT106" i="5"/>
  <c r="BA106" i="5" s="1"/>
  <c r="BB105" i="5"/>
  <c r="BF105" i="5" s="1"/>
  <c r="E121" i="5" s="1"/>
  <c r="Q121" i="5" s="1"/>
  <c r="Z105" i="4"/>
  <c r="AF105" i="4"/>
  <c r="CE105" i="4"/>
  <c r="AU105" i="4"/>
  <c r="Y105" i="4"/>
  <c r="AE101" i="4"/>
  <c r="AG101" i="4" s="1"/>
  <c r="AB102" i="4"/>
  <c r="AA103" i="4"/>
  <c r="BN104" i="4"/>
  <c r="AW100" i="4"/>
  <c r="BV61" i="4"/>
  <c r="BX61" i="4" s="1"/>
  <c r="CK61" i="4" s="1"/>
  <c r="CL61" i="4" s="1"/>
  <c r="CM61" i="4" s="1"/>
  <c r="CN61" i="4" s="1"/>
  <c r="F80" i="4" s="1"/>
  <c r="AY106" i="5"/>
  <c r="AU107" i="5"/>
  <c r="BT107" i="5"/>
  <c r="AZ107" i="5"/>
  <c r="AV108" i="5" s="1"/>
  <c r="BD107" i="5"/>
  <c r="AJ107" i="5"/>
  <c r="AN107" i="5"/>
  <c r="AX107" i="5"/>
  <c r="AH107" i="5"/>
  <c r="BC105" i="5"/>
  <c r="BE105" i="5" s="1"/>
  <c r="DF105" i="5"/>
  <c r="AG102" i="5"/>
  <c r="AI102" i="5" s="1"/>
  <c r="AF103" i="5"/>
  <c r="AG103" i="5" s="1"/>
  <c r="AI103" i="5" s="1"/>
  <c r="AL101" i="5"/>
  <c r="AP101" i="5" s="1"/>
  <c r="D117" i="5" s="1"/>
  <c r="P117" i="5" s="1"/>
  <c r="AM101" i="5"/>
  <c r="AO101" i="5" s="1"/>
  <c r="CQ60" i="4"/>
  <c r="G79" i="4" s="1"/>
  <c r="CG62" i="4"/>
  <c r="CB99" i="5"/>
  <c r="CD99" i="5" s="1"/>
  <c r="CA100" i="5"/>
  <c r="AW107" i="5"/>
  <c r="BR62" i="4"/>
  <c r="BS74" i="4" s="1"/>
  <c r="BT86" i="4" s="1"/>
  <c r="BU98" i="4" s="1"/>
  <c r="CC73" i="4"/>
  <c r="BZ73" i="4"/>
  <c r="CB73" i="4" s="1"/>
  <c r="BY101" i="5"/>
  <c r="CF101" i="5" s="1"/>
  <c r="CH98" i="5"/>
  <c r="CJ98" i="5" s="1"/>
  <c r="CG98" i="5"/>
  <c r="CK98" i="5" s="1"/>
  <c r="G114" i="5" s="1"/>
  <c r="S114" i="5" s="1"/>
  <c r="AC110" i="5"/>
  <c r="AB111" i="5"/>
  <c r="AR112" i="5"/>
  <c r="AS111" i="5"/>
  <c r="BI111" i="5"/>
  <c r="DS106" i="5"/>
  <c r="K121" i="5"/>
  <c r="W121" i="5" s="1"/>
  <c r="DA103" i="4"/>
  <c r="J123" i="4"/>
  <c r="CV105" i="4"/>
  <c r="CW104" i="4"/>
  <c r="DB106" i="5"/>
  <c r="DJ105" i="5" s="1"/>
  <c r="DL105" i="5" s="1"/>
  <c r="BP105" i="4"/>
  <c r="CY105" i="4"/>
  <c r="CS106" i="4" s="1"/>
  <c r="BI105" i="4"/>
  <c r="BN105" i="4" s="1"/>
  <c r="X105" i="4"/>
  <c r="K124" i="4" s="1"/>
  <c r="CT105" i="4"/>
  <c r="CZ104" i="4" s="1"/>
  <c r="DK107" i="5"/>
  <c r="DY107" i="5"/>
  <c r="DZ105" i="5"/>
  <c r="J120" i="5"/>
  <c r="V120" i="5" s="1"/>
  <c r="I120" i="5"/>
  <c r="U120" i="5" s="1"/>
  <c r="CX104" i="5"/>
  <c r="CY104" i="5"/>
  <c r="H120" i="5" s="1"/>
  <c r="T120" i="5" s="1"/>
  <c r="CI107" i="5"/>
  <c r="CW107" i="5"/>
  <c r="DE100" i="4"/>
  <c r="H119" i="4" s="1"/>
  <c r="DD101" i="4"/>
  <c r="DE101" i="4" s="1"/>
  <c r="H120" i="4" s="1"/>
  <c r="O122" i="5"/>
  <c r="CR105" i="5"/>
  <c r="CT105" i="5" s="1"/>
  <c r="CU105" i="5" s="1"/>
  <c r="DT105" i="5"/>
  <c r="DV105" i="5" s="1"/>
  <c r="DW105" i="5" s="1"/>
  <c r="CQ106" i="5"/>
  <c r="CR106" i="5" s="1"/>
  <c r="DH105" i="5"/>
  <c r="DI105" i="5" s="1"/>
  <c r="DM105" i="5" s="1"/>
  <c r="CP107" i="5"/>
  <c r="CN107" i="5"/>
  <c r="CV106" i="5" s="1"/>
  <c r="CO107" i="5"/>
  <c r="CM107" i="5"/>
  <c r="DC107" i="5"/>
  <c r="DA107" i="5"/>
  <c r="DD107" i="5"/>
  <c r="DR106" i="5"/>
  <c r="DE106" i="5"/>
  <c r="DF106" i="5" s="1"/>
  <c r="C123" i="5"/>
  <c r="DU107" i="5"/>
  <c r="CS107" i="5"/>
  <c r="DG107" i="5"/>
  <c r="CE107" i="5"/>
  <c r="Z108" i="5"/>
  <c r="BX107" i="5"/>
  <c r="CC107" i="5" s="1"/>
  <c r="AA107" i="5"/>
  <c r="L123" i="5" s="1"/>
  <c r="X123" i="5" s="1"/>
  <c r="DP107" i="5"/>
  <c r="DX106" i="5" s="1"/>
  <c r="DO107" i="5"/>
  <c r="DQ107" i="5"/>
  <c r="CX103" i="4"/>
  <c r="DF103" i="4" s="1"/>
  <c r="W106" i="4"/>
  <c r="C124" i="4"/>
  <c r="CU105" i="4"/>
  <c r="AA104" i="4" l="1"/>
  <c r="AT103" i="4" s="1"/>
  <c r="AT102" i="4"/>
  <c r="BQ99" i="5"/>
  <c r="BR99" i="5" s="1"/>
  <c r="BV99" i="5" s="1"/>
  <c r="F115" i="5" s="1"/>
  <c r="R115" i="5" s="1"/>
  <c r="BP108" i="5"/>
  <c r="BJ109" i="5" s="1"/>
  <c r="BK101" i="5"/>
  <c r="BS100" i="5" s="1"/>
  <c r="BU99" i="5"/>
  <c r="BL101" i="5"/>
  <c r="BO100" i="5"/>
  <c r="BV98" i="5"/>
  <c r="F114" i="5" s="1"/>
  <c r="R114" i="5" s="1"/>
  <c r="AT107" i="5"/>
  <c r="BA107" i="5" s="1"/>
  <c r="AQ105" i="4"/>
  <c r="AD105" i="4"/>
  <c r="BB106" i="5"/>
  <c r="BF106" i="5" s="1"/>
  <c r="E122" i="5" s="1"/>
  <c r="Q122" i="5" s="1"/>
  <c r="BC106" i="5"/>
  <c r="BE106" i="5" s="1"/>
  <c r="AY107" i="5"/>
  <c r="AA105" i="4"/>
  <c r="AW101" i="4"/>
  <c r="AE102" i="4"/>
  <c r="AB103" i="4"/>
  <c r="AU106" i="4"/>
  <c r="AF106" i="4"/>
  <c r="CE106" i="4"/>
  <c r="Y106" i="4"/>
  <c r="Z106" i="4"/>
  <c r="AW103" i="4"/>
  <c r="BY61" i="4"/>
  <c r="CO61" i="4" s="1"/>
  <c r="CP61" i="4" s="1"/>
  <c r="BT108" i="5"/>
  <c r="AZ108" i="5"/>
  <c r="AV109" i="5" s="1"/>
  <c r="BD108" i="5"/>
  <c r="AN108" i="5"/>
  <c r="AJ108" i="5"/>
  <c r="AX108" i="5"/>
  <c r="AH108" i="5"/>
  <c r="AU108" i="5"/>
  <c r="AL103" i="5"/>
  <c r="AD104" i="5" s="1"/>
  <c r="AM102" i="5"/>
  <c r="AO102" i="5" s="1"/>
  <c r="AL102" i="5"/>
  <c r="AP102" i="5" s="1"/>
  <c r="D118" i="5" s="1"/>
  <c r="P118" i="5" s="1"/>
  <c r="BY102" i="5"/>
  <c r="CF102" i="5" s="1"/>
  <c r="CH62" i="4"/>
  <c r="CI62" i="4" s="1"/>
  <c r="CJ62" i="4" s="1"/>
  <c r="CF63" i="4" s="1"/>
  <c r="AW108" i="5"/>
  <c r="CB100" i="5"/>
  <c r="CD100" i="5" s="1"/>
  <c r="CA101" i="5"/>
  <c r="BV62" i="4"/>
  <c r="BX62" i="4" s="1"/>
  <c r="CK62" i="4" s="1"/>
  <c r="CL62" i="4" s="1"/>
  <c r="CH99" i="5"/>
  <c r="CJ99" i="5" s="1"/>
  <c r="CG99" i="5"/>
  <c r="CK99" i="5" s="1"/>
  <c r="G115" i="5" s="1"/>
  <c r="S115" i="5" s="1"/>
  <c r="AC111" i="5"/>
  <c r="AB112" i="5"/>
  <c r="AR113" i="5"/>
  <c r="AS112" i="5"/>
  <c r="BI112" i="5"/>
  <c r="DT106" i="5"/>
  <c r="DV106" i="5" s="1"/>
  <c r="DW106" i="5" s="1"/>
  <c r="DE107" i="5"/>
  <c r="DF107" i="5" s="1"/>
  <c r="K122" i="5"/>
  <c r="W122" i="5" s="1"/>
  <c r="J124" i="4"/>
  <c r="DA104" i="4"/>
  <c r="DB107" i="5"/>
  <c r="DJ106" i="5" s="1"/>
  <c r="DL106" i="5" s="1"/>
  <c r="CW105" i="4"/>
  <c r="CX105" i="4" s="1"/>
  <c r="DF105" i="4" s="1"/>
  <c r="CA105" i="4"/>
  <c r="CY106" i="4"/>
  <c r="CS107" i="4" s="1"/>
  <c r="BP106" i="4"/>
  <c r="BI106" i="4"/>
  <c r="BN106" i="4" s="1"/>
  <c r="X106" i="4"/>
  <c r="K125" i="4" s="1"/>
  <c r="CT106" i="4"/>
  <c r="CZ105" i="4" s="1"/>
  <c r="CV106" i="4"/>
  <c r="DK108" i="5"/>
  <c r="DY108" i="5"/>
  <c r="DZ106" i="5"/>
  <c r="EA105" i="5"/>
  <c r="J121" i="5" s="1"/>
  <c r="V121" i="5" s="1"/>
  <c r="I121" i="5"/>
  <c r="U121" i="5" s="1"/>
  <c r="CY105" i="5"/>
  <c r="H121" i="5" s="1"/>
  <c r="T121" i="5" s="1"/>
  <c r="CX105" i="5"/>
  <c r="CI108" i="5"/>
  <c r="CW108" i="5"/>
  <c r="DH101" i="4"/>
  <c r="I120" i="4" s="1"/>
  <c r="DD102" i="4"/>
  <c r="DE102" i="4" s="1"/>
  <c r="H121" i="4" s="1"/>
  <c r="O123" i="5"/>
  <c r="DR107" i="5"/>
  <c r="DR108" i="5" s="1"/>
  <c r="CT106" i="5"/>
  <c r="CU106" i="5" s="1"/>
  <c r="CQ107" i="5"/>
  <c r="CR107" i="5" s="1"/>
  <c r="DH106" i="5"/>
  <c r="DI106" i="5" s="1"/>
  <c r="C124" i="5"/>
  <c r="DU108" i="5"/>
  <c r="CS108" i="5"/>
  <c r="DG108" i="5"/>
  <c r="CE108" i="5"/>
  <c r="BX108" i="5"/>
  <c r="CC108" i="5" s="1"/>
  <c r="Z109" i="5"/>
  <c r="AA108" i="5"/>
  <c r="L124" i="5" s="1"/>
  <c r="X124" i="5" s="1"/>
  <c r="DS107" i="5"/>
  <c r="CO108" i="5"/>
  <c r="CP108" i="5"/>
  <c r="CN108" i="5"/>
  <c r="CV107" i="5" s="1"/>
  <c r="CM108" i="5"/>
  <c r="DQ108" i="5"/>
  <c r="DP108" i="5"/>
  <c r="DX107" i="5" s="1"/>
  <c r="DO108" i="5"/>
  <c r="DD108" i="5"/>
  <c r="DC108" i="5"/>
  <c r="DA108" i="5"/>
  <c r="DG103" i="4"/>
  <c r="DB103" i="4"/>
  <c r="DC103" i="4" s="1"/>
  <c r="CX104" i="4"/>
  <c r="DF104" i="4" s="1"/>
  <c r="CU106" i="4"/>
  <c r="W107" i="4"/>
  <c r="C125" i="4"/>
  <c r="AT104" i="4" l="1"/>
  <c r="AW104" i="4" s="1"/>
  <c r="AG102" i="4"/>
  <c r="AC103" i="4"/>
  <c r="AC104" i="4" s="1"/>
  <c r="AC105" i="4" s="1"/>
  <c r="AC106" i="4" s="1"/>
  <c r="AC107" i="4" s="1"/>
  <c r="AC108" i="4" s="1"/>
  <c r="AC109" i="4" s="1"/>
  <c r="AC110" i="4" s="1"/>
  <c r="AC111" i="4" s="1"/>
  <c r="AC112" i="4" s="1"/>
  <c r="AC113" i="4" s="1"/>
  <c r="AC114" i="4" s="1"/>
  <c r="BQ100" i="5"/>
  <c r="BR100" i="5" s="1"/>
  <c r="BV100" i="5" s="1"/>
  <c r="F116" i="5" s="1"/>
  <c r="R116" i="5" s="1"/>
  <c r="AT108" i="5"/>
  <c r="BA108" i="5" s="1"/>
  <c r="BP109" i="5"/>
  <c r="BJ110" i="5" s="1"/>
  <c r="BO101" i="5"/>
  <c r="BL102" i="5"/>
  <c r="BU100" i="5"/>
  <c r="BK102" i="5"/>
  <c r="BS101" i="5" s="1"/>
  <c r="AQ106" i="4"/>
  <c r="AD106" i="4"/>
  <c r="AA106" i="4"/>
  <c r="BB107" i="5"/>
  <c r="BF107" i="5" s="1"/>
  <c r="E123" i="5" s="1"/>
  <c r="Q123" i="5" s="1"/>
  <c r="AY108" i="5"/>
  <c r="Z107" i="4"/>
  <c r="AF107" i="4"/>
  <c r="CE107" i="4"/>
  <c r="AU107" i="4"/>
  <c r="Y107" i="4"/>
  <c r="AE103" i="4"/>
  <c r="AG103" i="4" s="1"/>
  <c r="AB104" i="4"/>
  <c r="CQ61" i="4"/>
  <c r="G80" i="4" s="1"/>
  <c r="J125" i="4"/>
  <c r="AU109" i="5"/>
  <c r="BT109" i="5"/>
  <c r="AJ109" i="5"/>
  <c r="AZ109" i="5"/>
  <c r="BD109" i="5"/>
  <c r="AN109" i="5"/>
  <c r="AX109" i="5"/>
  <c r="AH109" i="5"/>
  <c r="BC107" i="5"/>
  <c r="BE107" i="5" s="1"/>
  <c r="AP103" i="5"/>
  <c r="D119" i="5" s="1"/>
  <c r="P119" i="5" s="1"/>
  <c r="AD105" i="5"/>
  <c r="AK105" i="5" s="1"/>
  <c r="AF104" i="5"/>
  <c r="AE104" i="5"/>
  <c r="BY62" i="4"/>
  <c r="CO62" i="4" s="1"/>
  <c r="CP62" i="4" s="1"/>
  <c r="CC74" i="4"/>
  <c r="BZ74" i="4"/>
  <c r="CB74" i="4" s="1"/>
  <c r="CB101" i="5"/>
  <c r="CD101" i="5" s="1"/>
  <c r="CA102" i="5"/>
  <c r="CM62" i="4"/>
  <c r="CH100" i="5"/>
  <c r="CJ100" i="5" s="1"/>
  <c r="CG100" i="5"/>
  <c r="CK100" i="5" s="1"/>
  <c r="G116" i="5" s="1"/>
  <c r="S116" i="5" s="1"/>
  <c r="CG63" i="4"/>
  <c r="AW109" i="5"/>
  <c r="BR63" i="4"/>
  <c r="BS75" i="4" s="1"/>
  <c r="BT87" i="4" s="1"/>
  <c r="BU99" i="4" s="1"/>
  <c r="BY103" i="5"/>
  <c r="CF103" i="5" s="1"/>
  <c r="AC112" i="5"/>
  <c r="AB113" i="5"/>
  <c r="AR114" i="5"/>
  <c r="AS113" i="5"/>
  <c r="BI113" i="5"/>
  <c r="K123" i="5"/>
  <c r="W123" i="5" s="1"/>
  <c r="DB108" i="5"/>
  <c r="DJ107" i="5" s="1"/>
  <c r="DL107" i="5" s="1"/>
  <c r="DA105" i="4"/>
  <c r="DH102" i="4"/>
  <c r="I121" i="4" s="1"/>
  <c r="CV107" i="4"/>
  <c r="CW106" i="4"/>
  <c r="CX106" i="4" s="1"/>
  <c r="DF106" i="4" s="1"/>
  <c r="CA106" i="4"/>
  <c r="CY107" i="4"/>
  <c r="CS108" i="4" s="1"/>
  <c r="BP107" i="4"/>
  <c r="BI107" i="4"/>
  <c r="BN107" i="4" s="1"/>
  <c r="X107" i="4"/>
  <c r="K126" i="4" s="1"/>
  <c r="CT107" i="4"/>
  <c r="DK109" i="5"/>
  <c r="DY109" i="5"/>
  <c r="DZ107" i="5"/>
  <c r="EA106" i="5"/>
  <c r="J122" i="5" s="1"/>
  <c r="V122" i="5" s="1"/>
  <c r="DM106" i="5"/>
  <c r="I122" i="5" s="1"/>
  <c r="U122" i="5" s="1"/>
  <c r="CX106" i="5"/>
  <c r="CY106" i="5"/>
  <c r="H122" i="5" s="1"/>
  <c r="T122" i="5" s="1"/>
  <c r="CI109" i="5"/>
  <c r="CW109" i="5"/>
  <c r="O124" i="5"/>
  <c r="DB105" i="4"/>
  <c r="DC105" i="4" s="1"/>
  <c r="DT107" i="5"/>
  <c r="DV107" i="5" s="1"/>
  <c r="DW107" i="5" s="1"/>
  <c r="EA107" i="5" s="1"/>
  <c r="DQ109" i="5"/>
  <c r="DP109" i="5"/>
  <c r="DX108" i="5" s="1"/>
  <c r="DO109" i="5"/>
  <c r="DR109" i="5"/>
  <c r="CT107" i="5"/>
  <c r="CU107" i="5" s="1"/>
  <c r="DH107" i="5"/>
  <c r="DI107" i="5" s="1"/>
  <c r="DD109" i="5"/>
  <c r="DC109" i="5"/>
  <c r="DA109" i="5"/>
  <c r="DE108" i="5"/>
  <c r="DF108" i="5" s="1"/>
  <c r="CQ108" i="5"/>
  <c r="CR108" i="5" s="1"/>
  <c r="C125" i="5"/>
  <c r="DU109" i="5"/>
  <c r="CS109" i="5"/>
  <c r="DG109" i="5"/>
  <c r="CE109" i="5"/>
  <c r="BX109" i="5"/>
  <c r="CC109" i="5" s="1"/>
  <c r="Z110" i="5"/>
  <c r="AA109" i="5"/>
  <c r="L125" i="5" s="1"/>
  <c r="X125" i="5" s="1"/>
  <c r="DS108" i="5"/>
  <c r="DT108" i="5" s="1"/>
  <c r="CO109" i="5"/>
  <c r="CP109" i="5"/>
  <c r="CN109" i="5"/>
  <c r="CV108" i="5" s="1"/>
  <c r="CM109" i="5"/>
  <c r="DG104" i="4"/>
  <c r="DB104" i="4"/>
  <c r="DC104" i="4" s="1"/>
  <c r="DG105" i="4"/>
  <c r="DD103" i="4"/>
  <c r="DH103" i="4" s="1"/>
  <c r="I122" i="4" s="1"/>
  <c r="C126" i="4"/>
  <c r="W108" i="4"/>
  <c r="CU107" i="4"/>
  <c r="AT105" i="4" l="1"/>
  <c r="AW105" i="4" s="1"/>
  <c r="BB108" i="5"/>
  <c r="AT109" i="5"/>
  <c r="BA109" i="5" s="1"/>
  <c r="BQ101" i="5"/>
  <c r="BR101" i="5" s="1"/>
  <c r="BV101" i="5" s="1"/>
  <c r="F117" i="5" s="1"/>
  <c r="R117" i="5" s="1"/>
  <c r="BP110" i="5"/>
  <c r="BJ111" i="5" s="1"/>
  <c r="BK103" i="5"/>
  <c r="BS102" i="5" s="1"/>
  <c r="BU101" i="5"/>
  <c r="BL103" i="5"/>
  <c r="BO102" i="5"/>
  <c r="AQ107" i="4"/>
  <c r="AD107" i="4"/>
  <c r="AA107" i="4"/>
  <c r="AD106" i="5"/>
  <c r="AK106" i="5" s="1"/>
  <c r="BC108" i="5"/>
  <c r="BE108" i="5" s="1"/>
  <c r="BF108" i="5"/>
  <c r="E124" i="5" s="1"/>
  <c r="Q124" i="5" s="1"/>
  <c r="AY109" i="5"/>
  <c r="J126" i="4"/>
  <c r="Z108" i="4"/>
  <c r="CE108" i="4"/>
  <c r="AF108" i="4"/>
  <c r="AU108" i="4"/>
  <c r="Y108" i="4"/>
  <c r="AE104" i="4"/>
  <c r="AG104" i="4" s="1"/>
  <c r="AB105" i="4"/>
  <c r="AV110" i="5"/>
  <c r="AW110" i="5" s="1"/>
  <c r="AU110" i="5"/>
  <c r="BT110" i="5"/>
  <c r="BD110" i="5"/>
  <c r="AJ110" i="5"/>
  <c r="AN110" i="5"/>
  <c r="AZ110" i="5"/>
  <c r="AX110" i="5"/>
  <c r="AH110" i="5"/>
  <c r="CQ62" i="4"/>
  <c r="G81" i="4" s="1"/>
  <c r="AE105" i="5"/>
  <c r="AE106" i="5" s="1"/>
  <c r="AE107" i="5" s="1"/>
  <c r="AE108" i="5" s="1"/>
  <c r="AE109" i="5" s="1"/>
  <c r="AE110" i="5" s="1"/>
  <c r="AM103" i="5"/>
  <c r="AO103" i="5" s="1"/>
  <c r="AG104" i="5"/>
  <c r="AI104" i="5" s="1"/>
  <c r="AK104" i="5" s="1"/>
  <c r="AF105" i="5"/>
  <c r="CN62" i="4"/>
  <c r="F81" i="4" s="1"/>
  <c r="CB102" i="5"/>
  <c r="CD102" i="5" s="1"/>
  <c r="CA103" i="5"/>
  <c r="CB103" i="5" s="1"/>
  <c r="CD103" i="5" s="1"/>
  <c r="CH101" i="5"/>
  <c r="CJ101" i="5" s="1"/>
  <c r="CG101" i="5"/>
  <c r="CK101" i="5" s="1"/>
  <c r="G117" i="5" s="1"/>
  <c r="S117" i="5" s="1"/>
  <c r="CH63" i="4"/>
  <c r="CI63" i="4" s="1"/>
  <c r="CJ63" i="4" s="1"/>
  <c r="CF64" i="4" s="1"/>
  <c r="BV63" i="4"/>
  <c r="BX63" i="4" s="1"/>
  <c r="CK63" i="4" s="1"/>
  <c r="CL63" i="4" s="1"/>
  <c r="AC113" i="5"/>
  <c r="AB114" i="5"/>
  <c r="AR115" i="5"/>
  <c r="AS114" i="5"/>
  <c r="BI114" i="5"/>
  <c r="CQ109" i="5"/>
  <c r="CR109" i="5" s="1"/>
  <c r="DB109" i="5"/>
  <c r="DJ108" i="5" s="1"/>
  <c r="DL108" i="5" s="1"/>
  <c r="K124" i="5"/>
  <c r="W124" i="5" s="1"/>
  <c r="CT108" i="4"/>
  <c r="CZ107" i="4" s="1"/>
  <c r="CY108" i="4"/>
  <c r="CS109" i="4" s="1"/>
  <c r="BP108" i="4"/>
  <c r="BI108" i="4"/>
  <c r="CA108" i="4" s="1"/>
  <c r="X108" i="4"/>
  <c r="K127" i="4" s="1"/>
  <c r="CV108" i="4"/>
  <c r="CZ106" i="4"/>
  <c r="DA106" i="4" s="1"/>
  <c r="CW107" i="4"/>
  <c r="CX107" i="4" s="1"/>
  <c r="DF107" i="4" s="1"/>
  <c r="CA107" i="4"/>
  <c r="DK110" i="5"/>
  <c r="DY110" i="5"/>
  <c r="DZ108" i="5"/>
  <c r="J123" i="5"/>
  <c r="V123" i="5" s="1"/>
  <c r="DM107" i="5"/>
  <c r="I123" i="5" s="1"/>
  <c r="U123" i="5" s="1"/>
  <c r="CX107" i="5"/>
  <c r="CY107" i="5"/>
  <c r="H123" i="5" s="1"/>
  <c r="T123" i="5" s="1"/>
  <c r="CI110" i="5"/>
  <c r="CW110" i="5"/>
  <c r="O125" i="5"/>
  <c r="DG106" i="4"/>
  <c r="DE109" i="5"/>
  <c r="DF109" i="5" s="1"/>
  <c r="DS109" i="5"/>
  <c r="DT109" i="5" s="1"/>
  <c r="CT108" i="5"/>
  <c r="CU108" i="5" s="1"/>
  <c r="DH108" i="5"/>
  <c r="DI108" i="5" s="1"/>
  <c r="DM108" i="5" s="1"/>
  <c r="DV108" i="5"/>
  <c r="DW108" i="5" s="1"/>
  <c r="DD110" i="5"/>
  <c r="DC110" i="5"/>
  <c r="DA110" i="5"/>
  <c r="CM110" i="5"/>
  <c r="CP110" i="5"/>
  <c r="CO110" i="5"/>
  <c r="CN110" i="5"/>
  <c r="CV109" i="5" s="1"/>
  <c r="C126" i="5"/>
  <c r="Z111" i="5"/>
  <c r="DU110" i="5"/>
  <c r="CS110" i="5"/>
  <c r="BX110" i="5"/>
  <c r="CC110" i="5" s="1"/>
  <c r="DG110" i="5"/>
  <c r="CE110" i="5"/>
  <c r="AA110" i="5"/>
  <c r="L126" i="5" s="1"/>
  <c r="X126" i="5" s="1"/>
  <c r="DO110" i="5"/>
  <c r="DR110" i="5"/>
  <c r="DQ110" i="5"/>
  <c r="DP110" i="5"/>
  <c r="DX109" i="5" s="1"/>
  <c r="DE103" i="4"/>
  <c r="H122" i="4" s="1"/>
  <c r="DB106" i="4"/>
  <c r="DC106" i="4" s="1"/>
  <c r="DD104" i="4"/>
  <c r="DD105" i="4" s="1"/>
  <c r="BL67" i="4"/>
  <c r="CU108" i="4"/>
  <c r="W109" i="4"/>
  <c r="C127" i="4"/>
  <c r="AT106" i="4" l="1"/>
  <c r="AW106" i="4" s="1"/>
  <c r="AT110" i="5"/>
  <c r="BA110" i="5" s="1"/>
  <c r="BQ102" i="5"/>
  <c r="BR102" i="5" s="1"/>
  <c r="BV102" i="5" s="1"/>
  <c r="F118" i="5" s="1"/>
  <c r="R118" i="5" s="1"/>
  <c r="BP111" i="5"/>
  <c r="BJ112" i="5" s="1"/>
  <c r="BO103" i="5"/>
  <c r="BM104" i="5" s="1"/>
  <c r="BM105" i="5" s="1"/>
  <c r="BM106" i="5" s="1"/>
  <c r="BM107" i="5" s="1"/>
  <c r="BM108" i="5" s="1"/>
  <c r="BM109" i="5" s="1"/>
  <c r="BM110" i="5" s="1"/>
  <c r="BM111" i="5" s="1"/>
  <c r="BM112" i="5" s="1"/>
  <c r="BM113" i="5" s="1"/>
  <c r="BM114" i="5" s="1"/>
  <c r="BM115" i="5" s="1"/>
  <c r="BL104" i="5"/>
  <c r="BK104" i="5"/>
  <c r="BS103" i="5" s="1"/>
  <c r="BU102" i="5"/>
  <c r="AE111" i="5"/>
  <c r="AQ108" i="4"/>
  <c r="AD108" i="4"/>
  <c r="AA108" i="4"/>
  <c r="AD107" i="5"/>
  <c r="AK107" i="5" s="1"/>
  <c r="J127" i="4"/>
  <c r="BB109" i="5"/>
  <c r="BF109" i="5" s="1"/>
  <c r="E125" i="5" s="1"/>
  <c r="Q125" i="5" s="1"/>
  <c r="BC109" i="5"/>
  <c r="BE109" i="5" s="1"/>
  <c r="AY110" i="5"/>
  <c r="AV111" i="5"/>
  <c r="AW111" i="5" s="1"/>
  <c r="BN108" i="4"/>
  <c r="AU109" i="4"/>
  <c r="AF109" i="4"/>
  <c r="CE109" i="4"/>
  <c r="Y109" i="4"/>
  <c r="AE105" i="4"/>
  <c r="AG105" i="4" s="1"/>
  <c r="AB106" i="4"/>
  <c r="Z109" i="4"/>
  <c r="AU111" i="5"/>
  <c r="AZ111" i="5"/>
  <c r="BD111" i="5"/>
  <c r="AJ111" i="5"/>
  <c r="BT111" i="5"/>
  <c r="AN111" i="5"/>
  <c r="AX111" i="5"/>
  <c r="AH111" i="5"/>
  <c r="AT111" i="5"/>
  <c r="BA111" i="5" s="1"/>
  <c r="CG103" i="5"/>
  <c r="BY104" i="5" s="1"/>
  <c r="CF104" i="5" s="1"/>
  <c r="BY63" i="4"/>
  <c r="CO63" i="4" s="1"/>
  <c r="CP63" i="4" s="1"/>
  <c r="AG105" i="5"/>
  <c r="AI105" i="5" s="1"/>
  <c r="AF106" i="5"/>
  <c r="AL104" i="5"/>
  <c r="AP104" i="5" s="1"/>
  <c r="D120" i="5" s="1"/>
  <c r="P120" i="5" s="1"/>
  <c r="AM104" i="5"/>
  <c r="AO104" i="5" s="1"/>
  <c r="BR64" i="4"/>
  <c r="BS76" i="4" s="1"/>
  <c r="BT88" i="4" s="1"/>
  <c r="BU100" i="4" s="1"/>
  <c r="CG64" i="4"/>
  <c r="CM63" i="4"/>
  <c r="CN63" i="4" s="1"/>
  <c r="F82" i="4" s="1"/>
  <c r="CC75" i="4"/>
  <c r="BZ75" i="4"/>
  <c r="CB75" i="4" s="1"/>
  <c r="CH102" i="5"/>
  <c r="CJ102" i="5" s="1"/>
  <c r="CG102" i="5"/>
  <c r="CK102" i="5" s="1"/>
  <c r="G118" i="5" s="1"/>
  <c r="S118" i="5" s="1"/>
  <c r="DB110" i="5"/>
  <c r="DJ109" i="5" s="1"/>
  <c r="DL109" i="5" s="1"/>
  <c r="AC114" i="5"/>
  <c r="AB115" i="5"/>
  <c r="AR116" i="5"/>
  <c r="AS115" i="5"/>
  <c r="BI115" i="5"/>
  <c r="DE110" i="5"/>
  <c r="DF110" i="5" s="1"/>
  <c r="K125" i="5"/>
  <c r="W125" i="5" s="1"/>
  <c r="CT109" i="4"/>
  <c r="CZ108" i="4" s="1"/>
  <c r="CW108" i="4"/>
  <c r="CX108" i="4" s="1"/>
  <c r="DF108" i="4" s="1"/>
  <c r="CY109" i="4"/>
  <c r="CS110" i="4" s="1"/>
  <c r="BP109" i="4"/>
  <c r="BI109" i="4"/>
  <c r="BN109" i="4" s="1"/>
  <c r="X109" i="4"/>
  <c r="K128" i="4" s="1"/>
  <c r="DA107" i="4"/>
  <c r="CV109" i="4"/>
  <c r="DK111" i="5"/>
  <c r="DY111" i="5"/>
  <c r="EA108" i="5"/>
  <c r="J124" i="5" s="1"/>
  <c r="V124" i="5" s="1"/>
  <c r="DZ109" i="5"/>
  <c r="I124" i="5"/>
  <c r="U124" i="5" s="1"/>
  <c r="CI111" i="5"/>
  <c r="CW111" i="5"/>
  <c r="CX108" i="5"/>
  <c r="CY108" i="5"/>
  <c r="H124" i="5" s="1"/>
  <c r="T124" i="5" s="1"/>
  <c r="O126" i="5"/>
  <c r="DD111" i="5"/>
  <c r="DC111" i="5"/>
  <c r="DA111" i="5"/>
  <c r="DP111" i="5"/>
  <c r="DX110" i="5" s="1"/>
  <c r="DO111" i="5"/>
  <c r="DR111" i="5"/>
  <c r="DQ111" i="5"/>
  <c r="CQ110" i="5"/>
  <c r="CR110" i="5" s="1"/>
  <c r="DV109" i="5"/>
  <c r="DW109" i="5" s="1"/>
  <c r="EA109" i="5" s="1"/>
  <c r="DH109" i="5"/>
  <c r="DI109" i="5" s="1"/>
  <c r="DS110" i="5"/>
  <c r="DT110" i="5" s="1"/>
  <c r="CT109" i="5"/>
  <c r="CU109" i="5" s="1"/>
  <c r="C127" i="5"/>
  <c r="Z112" i="5"/>
  <c r="DU111" i="5"/>
  <c r="CS111" i="5"/>
  <c r="BX111" i="5"/>
  <c r="CC111" i="5" s="1"/>
  <c r="CE111" i="5"/>
  <c r="DG111" i="5"/>
  <c r="AA111" i="5"/>
  <c r="L127" i="5" s="1"/>
  <c r="X127" i="5" s="1"/>
  <c r="CN111" i="5"/>
  <c r="CV110" i="5" s="1"/>
  <c r="CM111" i="5"/>
  <c r="CP111" i="5"/>
  <c r="CO111" i="5"/>
  <c r="DE105" i="4"/>
  <c r="H124" i="4" s="1"/>
  <c r="DH105" i="4"/>
  <c r="I124" i="4" s="1"/>
  <c r="DG107" i="4"/>
  <c r="DB107" i="4"/>
  <c r="DC107" i="4" s="1"/>
  <c r="DD106" i="4"/>
  <c r="DH106" i="4" s="1"/>
  <c r="I125" i="4" s="1"/>
  <c r="DH104" i="4"/>
  <c r="I123" i="4" s="1"/>
  <c r="DE104" i="4"/>
  <c r="H123" i="4" s="1"/>
  <c r="BM67" i="4"/>
  <c r="BO67" i="4" s="1"/>
  <c r="BQ67" i="4" s="1"/>
  <c r="BL68" i="4"/>
  <c r="W110" i="4"/>
  <c r="C128" i="4"/>
  <c r="CU109" i="4"/>
  <c r="BB110" i="5" l="1"/>
  <c r="AT107" i="4"/>
  <c r="AW107" i="4" s="1"/>
  <c r="BQ103" i="5"/>
  <c r="BR103" i="5" s="1"/>
  <c r="BV103" i="5" s="1"/>
  <c r="BP112" i="5"/>
  <c r="BJ113" i="5" s="1"/>
  <c r="BK105" i="5"/>
  <c r="BS104" i="5" s="1"/>
  <c r="BU103" i="5"/>
  <c r="BO104" i="5"/>
  <c r="BL105" i="5"/>
  <c r="AA109" i="4"/>
  <c r="J128" i="4"/>
  <c r="AQ109" i="4"/>
  <c r="AD109" i="4"/>
  <c r="AD108" i="5"/>
  <c r="AK108" i="5" s="1"/>
  <c r="BC110" i="5"/>
  <c r="BE110" i="5" s="1"/>
  <c r="BF110" i="5"/>
  <c r="E126" i="5" s="1"/>
  <c r="Q126" i="5" s="1"/>
  <c r="AU112" i="5"/>
  <c r="AY111" i="5"/>
  <c r="AE106" i="4"/>
  <c r="AG106" i="4" s="1"/>
  <c r="AB107" i="4"/>
  <c r="CE110" i="4"/>
  <c r="AU110" i="4"/>
  <c r="AF110" i="4"/>
  <c r="Y110" i="4"/>
  <c r="Z110" i="4"/>
  <c r="BV64" i="4"/>
  <c r="BX64" i="4" s="1"/>
  <c r="CK64" i="4" s="1"/>
  <c r="CL64" i="4" s="1"/>
  <c r="CM64" i="4" s="1"/>
  <c r="CN64" i="4" s="1"/>
  <c r="F83" i="4" s="1"/>
  <c r="AT112" i="5"/>
  <c r="BA112" i="5" s="1"/>
  <c r="AE112" i="5"/>
  <c r="AV112" i="5"/>
  <c r="AJ112" i="5"/>
  <c r="BD112" i="5"/>
  <c r="AN112" i="5"/>
  <c r="BT112" i="5"/>
  <c r="AZ112" i="5"/>
  <c r="AX112" i="5"/>
  <c r="AH112" i="5"/>
  <c r="CC76" i="4"/>
  <c r="AG106" i="5"/>
  <c r="AI106" i="5" s="1"/>
  <c r="AF107" i="5"/>
  <c r="AL105" i="5"/>
  <c r="AP105" i="5" s="1"/>
  <c r="D121" i="5" s="1"/>
  <c r="P121" i="5" s="1"/>
  <c r="AM105" i="5"/>
  <c r="AO105" i="5" s="1"/>
  <c r="CK103" i="5"/>
  <c r="G119" i="5" s="1"/>
  <c r="S119" i="5" s="1"/>
  <c r="CH64" i="4"/>
  <c r="CI64" i="4" s="1"/>
  <c r="CJ64" i="4" s="1"/>
  <c r="CF65" i="4" s="1"/>
  <c r="BZ104" i="5"/>
  <c r="CA104" i="5"/>
  <c r="BY105" i="5"/>
  <c r="CF105" i="5" s="1"/>
  <c r="CQ63" i="4"/>
  <c r="G82" i="4" s="1"/>
  <c r="AC115" i="5"/>
  <c r="AB116" i="5"/>
  <c r="DB111" i="5"/>
  <c r="DJ110" i="5" s="1"/>
  <c r="DL110" i="5" s="1"/>
  <c r="AR117" i="5"/>
  <c r="AS116" i="5"/>
  <c r="BI116" i="5"/>
  <c r="K126" i="5"/>
  <c r="W126" i="5" s="1"/>
  <c r="DA108" i="4"/>
  <c r="CW109" i="4"/>
  <c r="CX109" i="4" s="1"/>
  <c r="DF109" i="4" s="1"/>
  <c r="CA109" i="4"/>
  <c r="CV110" i="4"/>
  <c r="CY110" i="4"/>
  <c r="CS111" i="4" s="1"/>
  <c r="BP110" i="4"/>
  <c r="BI110" i="4"/>
  <c r="BN110" i="4" s="1"/>
  <c r="X110" i="4"/>
  <c r="K129" i="4" s="1"/>
  <c r="CT110" i="4"/>
  <c r="CZ109" i="4" s="1"/>
  <c r="DK112" i="5"/>
  <c r="DY112" i="5"/>
  <c r="DZ110" i="5"/>
  <c r="J125" i="5"/>
  <c r="V125" i="5" s="1"/>
  <c r="DM109" i="5"/>
  <c r="I125" i="5" s="1"/>
  <c r="U125" i="5" s="1"/>
  <c r="CX109" i="5"/>
  <c r="CY109" i="5"/>
  <c r="H125" i="5" s="1"/>
  <c r="T125" i="5" s="1"/>
  <c r="CI112" i="5"/>
  <c r="CW112" i="5"/>
  <c r="O127" i="5"/>
  <c r="CT110" i="5"/>
  <c r="CU110" i="5" s="1"/>
  <c r="DV110" i="5"/>
  <c r="DW110" i="5" s="1"/>
  <c r="DE111" i="5"/>
  <c r="DF111" i="5" s="1"/>
  <c r="CQ111" i="5"/>
  <c r="CR111" i="5" s="1"/>
  <c r="C128" i="5"/>
  <c r="Z113" i="5"/>
  <c r="DG112" i="5"/>
  <c r="CE112" i="5"/>
  <c r="BX112" i="5"/>
  <c r="CC112" i="5" s="1"/>
  <c r="DU112" i="5"/>
  <c r="CS112" i="5"/>
  <c r="AA112" i="5"/>
  <c r="L128" i="5" s="1"/>
  <c r="X128" i="5" s="1"/>
  <c r="DS111" i="5"/>
  <c r="DT111" i="5" s="1"/>
  <c r="DH110" i="5"/>
  <c r="DI110" i="5" s="1"/>
  <c r="DM110" i="5" s="1"/>
  <c r="DD112" i="5"/>
  <c r="DC112" i="5"/>
  <c r="DA112" i="5"/>
  <c r="CO112" i="5"/>
  <c r="CN112" i="5"/>
  <c r="CV111" i="5" s="1"/>
  <c r="CM112" i="5"/>
  <c r="CP112" i="5"/>
  <c r="DQ112" i="5"/>
  <c r="DP112" i="5"/>
  <c r="DX111" i="5" s="1"/>
  <c r="DO112" i="5"/>
  <c r="DR112" i="5"/>
  <c r="DD107" i="4"/>
  <c r="DE107" i="4" s="1"/>
  <c r="H126" i="4" s="1"/>
  <c r="DG108" i="4"/>
  <c r="DB108" i="4"/>
  <c r="DC108" i="4" s="1"/>
  <c r="DE106" i="4"/>
  <c r="H125" i="4" s="1"/>
  <c r="BM68" i="4"/>
  <c r="BO68" i="4" s="1"/>
  <c r="BQ68" i="4" s="1"/>
  <c r="BL69" i="4"/>
  <c r="W111" i="4"/>
  <c r="C129" i="4"/>
  <c r="CU110" i="4"/>
  <c r="AA110" i="4" l="1"/>
  <c r="AT109" i="4" s="1"/>
  <c r="AT108" i="4"/>
  <c r="BP113" i="5"/>
  <c r="BJ114" i="5" s="1"/>
  <c r="F119" i="5"/>
  <c r="R119" i="5" s="1"/>
  <c r="F26" i="5"/>
  <c r="R26" i="5" s="1"/>
  <c r="BO105" i="5"/>
  <c r="BL106" i="5"/>
  <c r="BU104" i="5"/>
  <c r="BK106" i="5"/>
  <c r="BS105" i="5" s="1"/>
  <c r="J129" i="4"/>
  <c r="AQ110" i="4"/>
  <c r="AD110" i="4"/>
  <c r="AD109" i="5"/>
  <c r="AK109" i="5" s="1"/>
  <c r="BB111" i="5"/>
  <c r="BF111" i="5" s="1"/>
  <c r="E127" i="5" s="1"/>
  <c r="Q127" i="5" s="1"/>
  <c r="AU113" i="5"/>
  <c r="AV113" i="5"/>
  <c r="AW113" i="5" s="1"/>
  <c r="BC111" i="5"/>
  <c r="BE111" i="5" s="1"/>
  <c r="AW112" i="5"/>
  <c r="AY112" i="5" s="1"/>
  <c r="AE107" i="4"/>
  <c r="AG107" i="4" s="1"/>
  <c r="AB108" i="4"/>
  <c r="AF111" i="4"/>
  <c r="AU111" i="4"/>
  <c r="CE111" i="4"/>
  <c r="Y111" i="4"/>
  <c r="AW109" i="4"/>
  <c r="Z111" i="4"/>
  <c r="AA111" i="4"/>
  <c r="AT110" i="4" s="1"/>
  <c r="BY64" i="4"/>
  <c r="CO64" i="4" s="1"/>
  <c r="CP64" i="4" s="1"/>
  <c r="DB112" i="5"/>
  <c r="DJ111" i="5" s="1"/>
  <c r="DL111" i="5" s="1"/>
  <c r="AE113" i="5"/>
  <c r="AT113" i="5"/>
  <c r="BA113" i="5" s="1"/>
  <c r="AZ113" i="5"/>
  <c r="BD113" i="5"/>
  <c r="BT113" i="5"/>
  <c r="AJ113" i="5"/>
  <c r="AN113" i="5"/>
  <c r="AX113" i="5"/>
  <c r="AH113" i="5"/>
  <c r="BZ76" i="4"/>
  <c r="CB76" i="4" s="1"/>
  <c r="AG107" i="5"/>
  <c r="AI107" i="5" s="1"/>
  <c r="AF108" i="5"/>
  <c r="AL106" i="5"/>
  <c r="AP106" i="5" s="1"/>
  <c r="D122" i="5" s="1"/>
  <c r="P122" i="5" s="1"/>
  <c r="AM106" i="5"/>
  <c r="AO106" i="5" s="1"/>
  <c r="BY106" i="5"/>
  <c r="CF106" i="5" s="1"/>
  <c r="CB104" i="5"/>
  <c r="CD104" i="5" s="1"/>
  <c r="CA105" i="5"/>
  <c r="BZ105" i="5"/>
  <c r="BZ106" i="5" s="1"/>
  <c r="BZ107" i="5" s="1"/>
  <c r="BZ108" i="5" s="1"/>
  <c r="BZ109" i="5" s="1"/>
  <c r="BZ110" i="5" s="1"/>
  <c r="BZ111" i="5" s="1"/>
  <c r="BZ112" i="5" s="1"/>
  <c r="BZ113" i="5" s="1"/>
  <c r="CH103" i="5"/>
  <c r="CJ103" i="5" s="1"/>
  <c r="CG65" i="4"/>
  <c r="CH65" i="4" s="1"/>
  <c r="CI65" i="4" s="1"/>
  <c r="CJ65" i="4" s="1"/>
  <c r="BR65" i="4"/>
  <c r="BS77" i="4" s="1"/>
  <c r="BT89" i="4" s="1"/>
  <c r="BU101" i="4" s="1"/>
  <c r="AC116" i="5"/>
  <c r="AB117" i="5"/>
  <c r="AR118" i="5"/>
  <c r="AS117" i="5"/>
  <c r="BI117" i="5"/>
  <c r="DS112" i="5"/>
  <c r="DT112" i="5" s="1"/>
  <c r="DA109" i="4"/>
  <c r="K127" i="5"/>
  <c r="W127" i="5" s="1"/>
  <c r="CT111" i="4"/>
  <c r="CZ110" i="4" s="1"/>
  <c r="CV111" i="4"/>
  <c r="CW110" i="4"/>
  <c r="CX110" i="4" s="1"/>
  <c r="DF110" i="4" s="1"/>
  <c r="CA110" i="4"/>
  <c r="CY111" i="4"/>
  <c r="CS112" i="4" s="1"/>
  <c r="BP111" i="4"/>
  <c r="BI111" i="4"/>
  <c r="BN111" i="4" s="1"/>
  <c r="X111" i="4"/>
  <c r="K130" i="4" s="1"/>
  <c r="DK113" i="5"/>
  <c r="DY113" i="5"/>
  <c r="EA110" i="5"/>
  <c r="J126" i="5" s="1"/>
  <c r="V126" i="5" s="1"/>
  <c r="DZ111" i="5"/>
  <c r="I126" i="5"/>
  <c r="U126" i="5" s="1"/>
  <c r="CI113" i="5"/>
  <c r="CW113" i="5"/>
  <c r="CX110" i="5"/>
  <c r="CY110" i="5"/>
  <c r="H126" i="5" s="1"/>
  <c r="T126" i="5" s="1"/>
  <c r="O128" i="5"/>
  <c r="DB109" i="4"/>
  <c r="DC109" i="4" s="1"/>
  <c r="DD108" i="4"/>
  <c r="DE108" i="4" s="1"/>
  <c r="H127" i="4" s="1"/>
  <c r="DH107" i="4"/>
  <c r="I126" i="4" s="1"/>
  <c r="DV111" i="5"/>
  <c r="DW111" i="5" s="1"/>
  <c r="EA111" i="5" s="1"/>
  <c r="CT111" i="5"/>
  <c r="CU111" i="5" s="1"/>
  <c r="CQ112" i="5"/>
  <c r="CR112" i="5" s="1"/>
  <c r="DE112" i="5"/>
  <c r="DF112" i="5" s="1"/>
  <c r="CN113" i="5"/>
  <c r="CV112" i="5" s="1"/>
  <c r="CO113" i="5"/>
  <c r="CM113" i="5"/>
  <c r="CP113" i="5"/>
  <c r="DP113" i="5"/>
  <c r="DX112" i="5" s="1"/>
  <c r="DR113" i="5"/>
  <c r="DO113" i="5"/>
  <c r="DQ113" i="5"/>
  <c r="DA113" i="5"/>
  <c r="DD113" i="5"/>
  <c r="DC113" i="5"/>
  <c r="C129" i="5"/>
  <c r="DU113" i="5"/>
  <c r="Z114" i="5"/>
  <c r="CS113" i="5"/>
  <c r="CE113" i="5"/>
  <c r="DG113" i="5"/>
  <c r="BX113" i="5"/>
  <c r="CC113" i="5" s="1"/>
  <c r="AA113" i="5"/>
  <c r="L129" i="5" s="1"/>
  <c r="X129" i="5" s="1"/>
  <c r="DH111" i="5"/>
  <c r="DI111" i="5" s="1"/>
  <c r="DM111" i="5" s="1"/>
  <c r="DG109" i="4"/>
  <c r="BM69" i="4"/>
  <c r="BO69" i="4" s="1"/>
  <c r="BQ69" i="4" s="1"/>
  <c r="BL70" i="4"/>
  <c r="CU111" i="4"/>
  <c r="W112" i="4"/>
  <c r="C130" i="4"/>
  <c r="BQ104" i="5" l="1"/>
  <c r="BR104" i="5" s="1"/>
  <c r="BV104" i="5" s="1"/>
  <c r="F120" i="5" s="1"/>
  <c r="R120" i="5" s="1"/>
  <c r="BP114" i="5"/>
  <c r="BJ115" i="5" s="1"/>
  <c r="BJ116" i="5" s="1"/>
  <c r="BL107" i="5"/>
  <c r="BO106" i="5"/>
  <c r="BU105" i="5"/>
  <c r="BK107" i="5"/>
  <c r="BS106" i="5" s="1"/>
  <c r="BC112" i="5"/>
  <c r="BE112" i="5" s="1"/>
  <c r="AU114" i="5"/>
  <c r="J130" i="4"/>
  <c r="AQ111" i="4"/>
  <c r="AD111" i="4"/>
  <c r="AD110" i="5"/>
  <c r="AK110" i="5" s="1"/>
  <c r="DB113" i="5"/>
  <c r="DJ112" i="5" s="1"/>
  <c r="DL112" i="5" s="1"/>
  <c r="AE108" i="4"/>
  <c r="AG108" i="4" s="1"/>
  <c r="AB109" i="4"/>
  <c r="AU112" i="4"/>
  <c r="AF112" i="4"/>
  <c r="CE112" i="4"/>
  <c r="Y112" i="4"/>
  <c r="Z112" i="4"/>
  <c r="AA112" i="4"/>
  <c r="AT111" i="4" s="1"/>
  <c r="AW110" i="4"/>
  <c r="CQ64" i="4"/>
  <c r="G83" i="4" s="1"/>
  <c r="BB112" i="5"/>
  <c r="BF112" i="5" s="1"/>
  <c r="E128" i="5" s="1"/>
  <c r="Q128" i="5" s="1"/>
  <c r="AT114" i="5"/>
  <c r="BA114" i="5" s="1"/>
  <c r="AY113" i="5"/>
  <c r="AE114" i="5"/>
  <c r="AZ114" i="5"/>
  <c r="BD114" i="5"/>
  <c r="AN114" i="5"/>
  <c r="BT114" i="5"/>
  <c r="AJ114" i="5"/>
  <c r="AX114" i="5"/>
  <c r="AH114" i="5"/>
  <c r="AV114" i="5"/>
  <c r="AW114" i="5" s="1"/>
  <c r="AG108" i="5"/>
  <c r="AI108" i="5" s="1"/>
  <c r="AF109" i="5"/>
  <c r="AM107" i="5"/>
  <c r="AO107" i="5" s="1"/>
  <c r="AL107" i="5"/>
  <c r="AP107" i="5" s="1"/>
  <c r="D123" i="5" s="1"/>
  <c r="P123" i="5" s="1"/>
  <c r="BV65" i="4"/>
  <c r="BX65" i="4" s="1"/>
  <c r="CK65" i="4" s="1"/>
  <c r="CL65" i="4" s="1"/>
  <c r="BR66" i="4"/>
  <c r="BS78" i="4" s="1"/>
  <c r="BT90" i="4" s="1"/>
  <c r="BU102" i="4" s="1"/>
  <c r="BY107" i="5"/>
  <c r="CF107" i="5" s="1"/>
  <c r="CB105" i="5"/>
  <c r="CD105" i="5" s="1"/>
  <c r="CA106" i="5"/>
  <c r="CH104" i="5"/>
  <c r="CJ104" i="5" s="1"/>
  <c r="CG104" i="5"/>
  <c r="CK104" i="5" s="1"/>
  <c r="G120" i="5" s="1"/>
  <c r="S120" i="5" s="1"/>
  <c r="AC117" i="5"/>
  <c r="AB118" i="5"/>
  <c r="AR119" i="5"/>
  <c r="AS118" i="5"/>
  <c r="BI118" i="5"/>
  <c r="DA110" i="4"/>
  <c r="K128" i="5"/>
  <c r="W128" i="5" s="1"/>
  <c r="CW111" i="4"/>
  <c r="CX111" i="4" s="1"/>
  <c r="DF111" i="4" s="1"/>
  <c r="CA111" i="4"/>
  <c r="CV112" i="4"/>
  <c r="CT112" i="4"/>
  <c r="CZ111" i="4" s="1"/>
  <c r="BP112" i="4"/>
  <c r="CY112" i="4"/>
  <c r="CS113" i="4" s="1"/>
  <c r="BI112" i="4"/>
  <c r="CA112" i="4" s="1"/>
  <c r="X112" i="4"/>
  <c r="K131" i="4" s="1"/>
  <c r="DH108" i="4"/>
  <c r="I127" i="4" s="1"/>
  <c r="DK114" i="5"/>
  <c r="DY114" i="5"/>
  <c r="DZ112" i="5"/>
  <c r="J127" i="5"/>
  <c r="V127" i="5" s="1"/>
  <c r="I127" i="5"/>
  <c r="U127" i="5" s="1"/>
  <c r="CI114" i="5"/>
  <c r="CW114" i="5"/>
  <c r="CX111" i="5"/>
  <c r="CY111" i="5"/>
  <c r="H127" i="5" s="1"/>
  <c r="T127" i="5" s="1"/>
  <c r="O129" i="5"/>
  <c r="DD109" i="4"/>
  <c r="DE109" i="4" s="1"/>
  <c r="H128" i="4" s="1"/>
  <c r="DG110" i="4"/>
  <c r="DS113" i="5"/>
  <c r="DT113" i="5" s="1"/>
  <c r="CQ113" i="5"/>
  <c r="CR113" i="5" s="1"/>
  <c r="DH112" i="5"/>
  <c r="DI112" i="5" s="1"/>
  <c r="BZ114" i="5"/>
  <c r="DV112" i="5"/>
  <c r="DW112" i="5" s="1"/>
  <c r="EA112" i="5" s="1"/>
  <c r="DE113" i="5"/>
  <c r="DF113" i="5" s="1"/>
  <c r="CO114" i="5"/>
  <c r="CP114" i="5"/>
  <c r="CN114" i="5"/>
  <c r="CV113" i="5" s="1"/>
  <c r="CM114" i="5"/>
  <c r="DU114" i="5"/>
  <c r="CS114" i="5"/>
  <c r="C130" i="5"/>
  <c r="DG114" i="5"/>
  <c r="CE114" i="5"/>
  <c r="BX114" i="5"/>
  <c r="CC114" i="5" s="1"/>
  <c r="Z115" i="5"/>
  <c r="BP115" i="5" s="1"/>
  <c r="AA114" i="5"/>
  <c r="L130" i="5" s="1"/>
  <c r="X130" i="5" s="1"/>
  <c r="DQ114" i="5"/>
  <c r="DO114" i="5"/>
  <c r="DP114" i="5"/>
  <c r="DX113" i="5" s="1"/>
  <c r="DR114" i="5"/>
  <c r="CT112" i="5"/>
  <c r="CU112" i="5" s="1"/>
  <c r="DC114" i="5"/>
  <c r="DA114" i="5"/>
  <c r="DD114" i="5"/>
  <c r="DB110" i="4"/>
  <c r="DC110" i="4" s="1"/>
  <c r="BM70" i="4"/>
  <c r="BO70" i="4" s="1"/>
  <c r="BQ70" i="4" s="1"/>
  <c r="BL71" i="4"/>
  <c r="CU112" i="4"/>
  <c r="W113" i="4"/>
  <c r="C131" i="4"/>
  <c r="J131" i="4" l="1"/>
  <c r="BC113" i="5"/>
  <c r="BQ105" i="5"/>
  <c r="BR105" i="5" s="1"/>
  <c r="BV105" i="5" s="1"/>
  <c r="F121" i="5" s="1"/>
  <c r="R121" i="5" s="1"/>
  <c r="BE113" i="5"/>
  <c r="BK108" i="5"/>
  <c r="BS107" i="5" s="1"/>
  <c r="BU106" i="5"/>
  <c r="BO107" i="5"/>
  <c r="BL108" i="5"/>
  <c r="AU115" i="5"/>
  <c r="DB114" i="5"/>
  <c r="DJ113" i="5" s="1"/>
  <c r="DL113" i="5" s="1"/>
  <c r="CF115" i="5"/>
  <c r="AK115" i="5"/>
  <c r="BA115" i="5"/>
  <c r="AQ112" i="4"/>
  <c r="AD112" i="4"/>
  <c r="AD111" i="5"/>
  <c r="AK111" i="5" s="1"/>
  <c r="BB113" i="5"/>
  <c r="BF113" i="5" s="1"/>
  <c r="E129" i="5" s="1"/>
  <c r="Q129" i="5" s="1"/>
  <c r="AW111" i="4"/>
  <c r="BN112" i="4"/>
  <c r="AE109" i="4"/>
  <c r="AG109" i="4" s="1"/>
  <c r="AB110" i="4"/>
  <c r="Z113" i="4"/>
  <c r="AA113" i="4"/>
  <c r="AT112" i="4" s="1"/>
  <c r="AF113" i="4"/>
  <c r="AU113" i="4"/>
  <c r="CE113" i="4"/>
  <c r="Y113" i="4"/>
  <c r="DA111" i="4"/>
  <c r="AV115" i="5"/>
  <c r="AW115" i="5" s="1"/>
  <c r="AT115" i="5"/>
  <c r="AE115" i="5"/>
  <c r="AY114" i="5"/>
  <c r="BC114" i="5" s="1"/>
  <c r="BE114" i="5" s="1"/>
  <c r="BT115" i="5"/>
  <c r="AZ115" i="5"/>
  <c r="AN115" i="5"/>
  <c r="BD115" i="5"/>
  <c r="AJ115" i="5"/>
  <c r="AX115" i="5"/>
  <c r="AH115" i="5"/>
  <c r="BY65" i="4"/>
  <c r="CO65" i="4" s="1"/>
  <c r="CP65" i="4" s="1"/>
  <c r="AF110" i="5"/>
  <c r="AG109" i="5"/>
  <c r="AI109" i="5" s="1"/>
  <c r="AL108" i="5"/>
  <c r="AP108" i="5" s="1"/>
  <c r="D124" i="5" s="1"/>
  <c r="P124" i="5" s="1"/>
  <c r="AM108" i="5"/>
  <c r="AO108" i="5" s="1"/>
  <c r="CB106" i="5"/>
  <c r="CD106" i="5" s="1"/>
  <c r="CA107" i="5"/>
  <c r="CH105" i="5"/>
  <c r="CJ105" i="5" s="1"/>
  <c r="CG105" i="5"/>
  <c r="CK105" i="5" s="1"/>
  <c r="G121" i="5" s="1"/>
  <c r="S121" i="5" s="1"/>
  <c r="BV66" i="4"/>
  <c r="BX66" i="4" s="1"/>
  <c r="CC77" i="4"/>
  <c r="BZ77" i="4"/>
  <c r="CB77" i="4" s="1"/>
  <c r="BY108" i="5"/>
  <c r="CF108" i="5" s="1"/>
  <c r="CM65" i="4"/>
  <c r="AC118" i="5"/>
  <c r="AB119" i="5"/>
  <c r="AR120" i="5"/>
  <c r="AS119" i="5"/>
  <c r="BI119" i="5"/>
  <c r="K129" i="5"/>
  <c r="W129" i="5" s="1"/>
  <c r="CT113" i="4"/>
  <c r="CZ112" i="4" s="1"/>
  <c r="CV113" i="4"/>
  <c r="CW112" i="4"/>
  <c r="CX112" i="4" s="1"/>
  <c r="DF112" i="4" s="1"/>
  <c r="BP113" i="4"/>
  <c r="CY113" i="4"/>
  <c r="CS114" i="4" s="1"/>
  <c r="BI113" i="4"/>
  <c r="BN113" i="4" s="1"/>
  <c r="X113" i="4"/>
  <c r="K132" i="4" s="1"/>
  <c r="DK115" i="5"/>
  <c r="DY115" i="5"/>
  <c r="DZ113" i="5"/>
  <c r="J128" i="5"/>
  <c r="V128" i="5" s="1"/>
  <c r="DM112" i="5"/>
  <c r="I128" i="5" s="1"/>
  <c r="U128" i="5" s="1"/>
  <c r="CX112" i="5"/>
  <c r="CY112" i="5"/>
  <c r="H128" i="5" s="1"/>
  <c r="T128" i="5" s="1"/>
  <c r="CI115" i="5"/>
  <c r="CW115" i="5"/>
  <c r="O130" i="5"/>
  <c r="DH109" i="4"/>
  <c r="I128" i="4" s="1"/>
  <c r="DD110" i="4"/>
  <c r="DG111" i="4"/>
  <c r="CQ114" i="5"/>
  <c r="CR114" i="5" s="1"/>
  <c r="DE114" i="5"/>
  <c r="DF114" i="5" s="1"/>
  <c r="DH114" i="5" s="1"/>
  <c r="DI114" i="5" s="1"/>
  <c r="DS114" i="5"/>
  <c r="DT114" i="5" s="1"/>
  <c r="BZ115" i="5"/>
  <c r="DD115" i="5"/>
  <c r="DC115" i="5"/>
  <c r="DA115" i="5"/>
  <c r="C131" i="5"/>
  <c r="B120" i="5" s="1"/>
  <c r="Z116" i="5"/>
  <c r="DU115" i="5"/>
  <c r="CS115" i="5"/>
  <c r="CE115" i="5"/>
  <c r="DG115" i="5"/>
  <c r="BX115" i="5"/>
  <c r="CC115" i="5" s="1"/>
  <c r="AA115" i="5"/>
  <c r="L131" i="5" s="1"/>
  <c r="X131" i="5" s="1"/>
  <c r="CM115" i="5"/>
  <c r="CP115" i="5"/>
  <c r="CO115" i="5"/>
  <c r="CN115" i="5"/>
  <c r="CV114" i="5" s="1"/>
  <c r="DO115" i="5"/>
  <c r="DR115" i="5"/>
  <c r="DP115" i="5"/>
  <c r="DX114" i="5" s="1"/>
  <c r="DQ115" i="5"/>
  <c r="CT113" i="5"/>
  <c r="CU113" i="5" s="1"/>
  <c r="DV113" i="5"/>
  <c r="DW113" i="5" s="1"/>
  <c r="DH113" i="5"/>
  <c r="DI113" i="5" s="1"/>
  <c r="DB111" i="4"/>
  <c r="DC111" i="4" s="1"/>
  <c r="BM71" i="4"/>
  <c r="BO71" i="4" s="1"/>
  <c r="BQ71" i="4" s="1"/>
  <c r="BL72" i="4"/>
  <c r="C132" i="4"/>
  <c r="J132" i="4" s="1"/>
  <c r="W114" i="4"/>
  <c r="BQ114" i="4" s="1"/>
  <c r="CU113" i="4"/>
  <c r="BQ106" i="5" l="1"/>
  <c r="BR106" i="5" s="1"/>
  <c r="BV106" i="5" s="1"/>
  <c r="F122" i="5" s="1"/>
  <c r="R122" i="5" s="1"/>
  <c r="DB115" i="5"/>
  <c r="DJ114" i="5" s="1"/>
  <c r="BP116" i="5"/>
  <c r="BJ117" i="5" s="1"/>
  <c r="BO108" i="5"/>
  <c r="BL109" i="5"/>
  <c r="BK109" i="5"/>
  <c r="BS108" i="5" s="1"/>
  <c r="BU107" i="5"/>
  <c r="BB114" i="5"/>
  <c r="BF114" i="5" s="1"/>
  <c r="E130" i="5" s="1"/>
  <c r="Q130" i="5" s="1"/>
  <c r="AQ113" i="4"/>
  <c r="AD113" i="4"/>
  <c r="AD112" i="5"/>
  <c r="AK112" i="5" s="1"/>
  <c r="DA112" i="4"/>
  <c r="AY115" i="5"/>
  <c r="BB115" i="5" s="1"/>
  <c r="AT116" i="5" s="1"/>
  <c r="AW112" i="4"/>
  <c r="Z114" i="4"/>
  <c r="AA114" i="4"/>
  <c r="AT113" i="4" s="1"/>
  <c r="AF114" i="4"/>
  <c r="Y114" i="4"/>
  <c r="AE110" i="4"/>
  <c r="AG110" i="4" s="1"/>
  <c r="AB111" i="4"/>
  <c r="AW108" i="4"/>
  <c r="BY66" i="4"/>
  <c r="CO66" i="4" s="1"/>
  <c r="CE66" i="4"/>
  <c r="CF66" i="4" s="1"/>
  <c r="CG66" i="4" s="1"/>
  <c r="CQ65" i="4"/>
  <c r="G84" i="4" s="1"/>
  <c r="CC116" i="5"/>
  <c r="AX116" i="5"/>
  <c r="BT116" i="5"/>
  <c r="AH116" i="5"/>
  <c r="AZ116" i="5"/>
  <c r="AJ116" i="5"/>
  <c r="AN116" i="5"/>
  <c r="BD116" i="5"/>
  <c r="CN65" i="4"/>
  <c r="F84" i="4" s="1"/>
  <c r="AM109" i="5"/>
  <c r="AO109" i="5" s="1"/>
  <c r="AL109" i="5"/>
  <c r="AP109" i="5" s="1"/>
  <c r="D125" i="5" s="1"/>
  <c r="P125" i="5" s="1"/>
  <c r="AF111" i="5"/>
  <c r="AG110" i="5"/>
  <c r="AI110" i="5" s="1"/>
  <c r="CK66" i="4"/>
  <c r="CB107" i="5"/>
  <c r="CD107" i="5" s="1"/>
  <c r="CA108" i="5"/>
  <c r="CH106" i="5"/>
  <c r="CJ106" i="5" s="1"/>
  <c r="CG106" i="5"/>
  <c r="CK106" i="5" s="1"/>
  <c r="G122" i="5" s="1"/>
  <c r="S122" i="5" s="1"/>
  <c r="BY109" i="5"/>
  <c r="CF109" i="5" s="1"/>
  <c r="CC78" i="4"/>
  <c r="BZ78" i="4"/>
  <c r="CB78" i="4" s="1"/>
  <c r="AC119" i="5"/>
  <c r="AB120" i="5"/>
  <c r="AR121" i="5"/>
  <c r="AS120" i="5"/>
  <c r="BI120" i="5"/>
  <c r="K130" i="5"/>
  <c r="W130" i="5" s="1"/>
  <c r="CW113" i="4"/>
  <c r="CX113" i="4" s="1"/>
  <c r="DF113" i="4" s="1"/>
  <c r="CA113" i="4"/>
  <c r="BP114" i="4"/>
  <c r="CY114" i="4"/>
  <c r="CS115" i="4" s="1"/>
  <c r="BI114" i="4"/>
  <c r="BN114" i="4" s="1"/>
  <c r="X114" i="4"/>
  <c r="K133" i="4" s="1"/>
  <c r="CV114" i="4"/>
  <c r="CT114" i="4"/>
  <c r="CZ113" i="4" s="1"/>
  <c r="DK116" i="5"/>
  <c r="DY116" i="5"/>
  <c r="DZ114" i="5"/>
  <c r="EA113" i="5"/>
  <c r="J129" i="5" s="1"/>
  <c r="V129" i="5" s="1"/>
  <c r="DM113" i="5"/>
  <c r="I129" i="5" s="1"/>
  <c r="U129" i="5" s="1"/>
  <c r="DM114" i="5"/>
  <c r="I130" i="5" s="1"/>
  <c r="U130" i="5" s="1"/>
  <c r="DL114" i="5"/>
  <c r="CX113" i="5"/>
  <c r="CY113" i="5"/>
  <c r="H129" i="5" s="1"/>
  <c r="T129" i="5" s="1"/>
  <c r="CI116" i="5"/>
  <c r="CW116" i="5"/>
  <c r="O131" i="5"/>
  <c r="DE110" i="4"/>
  <c r="H129" i="4" s="1"/>
  <c r="DH110" i="4"/>
  <c r="I129" i="4" s="1"/>
  <c r="DD111" i="4"/>
  <c r="DG112" i="4"/>
  <c r="CQ115" i="5"/>
  <c r="CR115" i="5" s="1"/>
  <c r="CP116" i="5" s="1"/>
  <c r="DV114" i="5"/>
  <c r="DW114" i="5" s="1"/>
  <c r="DE115" i="5"/>
  <c r="DF115" i="5" s="1"/>
  <c r="DD116" i="5" s="1"/>
  <c r="DS115" i="5"/>
  <c r="DT115" i="5" s="1"/>
  <c r="C132" i="5"/>
  <c r="Z117" i="5"/>
  <c r="DU116" i="5"/>
  <c r="CS116" i="5"/>
  <c r="CE116" i="5"/>
  <c r="DG116" i="5"/>
  <c r="BX116" i="5"/>
  <c r="AA116" i="5"/>
  <c r="L132" i="5" s="1"/>
  <c r="X132" i="5" s="1"/>
  <c r="CT114" i="5"/>
  <c r="CU114" i="5" s="1"/>
  <c r="CN116" i="5"/>
  <c r="CV115" i="5" s="1"/>
  <c r="CM116" i="5"/>
  <c r="CO116" i="5"/>
  <c r="DC116" i="5"/>
  <c r="DB116" i="5"/>
  <c r="DJ115" i="5" s="1"/>
  <c r="DA116" i="5"/>
  <c r="DP116" i="5"/>
  <c r="DX115" i="5" s="1"/>
  <c r="DO116" i="5"/>
  <c r="DQ116" i="5"/>
  <c r="DB112" i="4"/>
  <c r="DC112" i="4" s="1"/>
  <c r="BM72" i="4"/>
  <c r="BO72" i="4" s="1"/>
  <c r="BL73" i="4"/>
  <c r="W115" i="4"/>
  <c r="C133" i="4"/>
  <c r="J133" i="4" s="1"/>
  <c r="CU114" i="4"/>
  <c r="BQ107" i="5" l="1"/>
  <c r="BR107" i="5" s="1"/>
  <c r="BV107" i="5" s="1"/>
  <c r="F123" i="5" s="1"/>
  <c r="R123" i="5" s="1"/>
  <c r="BP117" i="5"/>
  <c r="BJ118" i="5" s="1"/>
  <c r="BU108" i="5"/>
  <c r="BK110" i="5"/>
  <c r="BS109" i="5" s="1"/>
  <c r="BL110" i="5"/>
  <c r="BO109" i="5"/>
  <c r="CD72" i="4"/>
  <c r="BQ72" i="4"/>
  <c r="AQ114" i="4"/>
  <c r="AD114" i="4"/>
  <c r="AD113" i="5"/>
  <c r="AK113" i="5" s="1"/>
  <c r="AU116" i="5"/>
  <c r="AU117" i="5" s="1"/>
  <c r="DA113" i="4"/>
  <c r="AV116" i="5"/>
  <c r="AV117" i="5" s="1"/>
  <c r="BF115" i="5"/>
  <c r="E131" i="5" s="1"/>
  <c r="Q131" i="5" s="1"/>
  <c r="AT117" i="5"/>
  <c r="BA117" i="5" s="1"/>
  <c r="AW113" i="4"/>
  <c r="AA115" i="4"/>
  <c r="AT114" i="4" s="1"/>
  <c r="AE111" i="4"/>
  <c r="AG111" i="4" s="1"/>
  <c r="AB112" i="4"/>
  <c r="AF115" i="4"/>
  <c r="AU115" i="4"/>
  <c r="CE115" i="4"/>
  <c r="Y115" i="4"/>
  <c r="BN115" i="4"/>
  <c r="CP66" i="4"/>
  <c r="CL66" i="4"/>
  <c r="CM66" i="4" s="1"/>
  <c r="CC117" i="5"/>
  <c r="BT117" i="5"/>
  <c r="AJ117" i="5"/>
  <c r="AZ117" i="5"/>
  <c r="BD117" i="5"/>
  <c r="AN117" i="5"/>
  <c r="AX117" i="5"/>
  <c r="AH117" i="5"/>
  <c r="AL110" i="5"/>
  <c r="AP110" i="5" s="1"/>
  <c r="D126" i="5" s="1"/>
  <c r="P126" i="5" s="1"/>
  <c r="AM110" i="5"/>
  <c r="AO110" i="5" s="1"/>
  <c r="AF112" i="5"/>
  <c r="AG111" i="5"/>
  <c r="AI111" i="5" s="1"/>
  <c r="CH107" i="5"/>
  <c r="CJ107" i="5" s="1"/>
  <c r="CG107" i="5"/>
  <c r="CK107" i="5" s="1"/>
  <c r="G123" i="5" s="1"/>
  <c r="S123" i="5" s="1"/>
  <c r="CH66" i="4"/>
  <c r="CI66" i="4" s="1"/>
  <c r="CJ66" i="4" s="1"/>
  <c r="CF67" i="4" s="1"/>
  <c r="BY110" i="5"/>
  <c r="CF110" i="5" s="1"/>
  <c r="CB108" i="5"/>
  <c r="CD108" i="5" s="1"/>
  <c r="CA109" i="5"/>
  <c r="AC120" i="5"/>
  <c r="AB121" i="5"/>
  <c r="AR122" i="5"/>
  <c r="AS121" i="5"/>
  <c r="BI121" i="5"/>
  <c r="DE116" i="5"/>
  <c r="DF116" i="5" s="1"/>
  <c r="K131" i="5"/>
  <c r="W131" i="5" s="1"/>
  <c r="O132" i="5"/>
  <c r="CY115" i="4"/>
  <c r="CS116" i="4" s="1"/>
  <c r="BP115" i="4"/>
  <c r="BI115" i="4"/>
  <c r="X115" i="4"/>
  <c r="K134" i="4" s="1"/>
  <c r="CT115" i="4"/>
  <c r="CZ114" i="4" s="1"/>
  <c r="CW114" i="4"/>
  <c r="CX114" i="4" s="1"/>
  <c r="DF114" i="4" s="1"/>
  <c r="CA114" i="4"/>
  <c r="DK117" i="5"/>
  <c r="DY117" i="5"/>
  <c r="DZ115" i="5"/>
  <c r="EA114" i="5"/>
  <c r="J130" i="5" s="1"/>
  <c r="V130" i="5" s="1"/>
  <c r="DL115" i="5"/>
  <c r="CI117" i="5"/>
  <c r="CW117" i="5"/>
  <c r="CX114" i="5"/>
  <c r="CY114" i="5"/>
  <c r="H130" i="5" s="1"/>
  <c r="T130" i="5" s="1"/>
  <c r="DH111" i="4"/>
  <c r="I130" i="4" s="1"/>
  <c r="DE111" i="4"/>
  <c r="H130" i="4" s="1"/>
  <c r="DD112" i="4"/>
  <c r="DS116" i="5"/>
  <c r="CQ116" i="5"/>
  <c r="CR116" i="5" s="1"/>
  <c r="DH115" i="5"/>
  <c r="DI115" i="5" s="1"/>
  <c r="DV115" i="5"/>
  <c r="DW115" i="5" s="1"/>
  <c r="CO117" i="5"/>
  <c r="CN117" i="5"/>
  <c r="CV116" i="5" s="1"/>
  <c r="CM117" i="5"/>
  <c r="CP117" i="5"/>
  <c r="DG117" i="5"/>
  <c r="CE117" i="5"/>
  <c r="BX117" i="5"/>
  <c r="C133" i="5"/>
  <c r="Z118" i="5"/>
  <c r="DU117" i="5"/>
  <c r="CS117" i="5"/>
  <c r="AA117" i="5"/>
  <c r="L133" i="5" s="1"/>
  <c r="X133" i="5" s="1"/>
  <c r="DR116" i="5"/>
  <c r="DQ117" i="5"/>
  <c r="DP117" i="5"/>
  <c r="DX116" i="5" s="1"/>
  <c r="DO117" i="5"/>
  <c r="CT115" i="5"/>
  <c r="CU115" i="5" s="1"/>
  <c r="DD117" i="5"/>
  <c r="DC117" i="5"/>
  <c r="DB117" i="5"/>
  <c r="DJ116" i="5" s="1"/>
  <c r="DA117" i="5"/>
  <c r="DG113" i="4"/>
  <c r="DB113" i="4"/>
  <c r="DC113" i="4" s="1"/>
  <c r="BM73" i="4"/>
  <c r="BO73" i="4" s="1"/>
  <c r="BQ73" i="4" s="1"/>
  <c r="BL74" i="4"/>
  <c r="CU115" i="4"/>
  <c r="W116" i="4"/>
  <c r="C134" i="4"/>
  <c r="B133" i="4" s="1"/>
  <c r="BQ109" i="5" l="1"/>
  <c r="BR109" i="5" s="1"/>
  <c r="BV109" i="5" s="1"/>
  <c r="F125" i="5" s="1"/>
  <c r="R125" i="5" s="1"/>
  <c r="BQ108" i="5"/>
  <c r="BR108" i="5" s="1"/>
  <c r="BV108" i="5" s="1"/>
  <c r="F124" i="5" s="1"/>
  <c r="R124" i="5" s="1"/>
  <c r="BP118" i="5"/>
  <c r="BJ119" i="5" s="1"/>
  <c r="BO110" i="5"/>
  <c r="BL111" i="5"/>
  <c r="BK111" i="5"/>
  <c r="BS110" i="5" s="1"/>
  <c r="BU109" i="5"/>
  <c r="BC115" i="5"/>
  <c r="BE115" i="5" s="1"/>
  <c r="AW116" i="5"/>
  <c r="AY116" i="5" s="1"/>
  <c r="BA116" i="5" s="1"/>
  <c r="BB116" i="5" s="1"/>
  <c r="AQ115" i="4"/>
  <c r="AD115" i="4"/>
  <c r="AD114" i="5"/>
  <c r="AK114" i="5" s="1"/>
  <c r="DA114" i="4"/>
  <c r="AT118" i="5"/>
  <c r="BA118" i="5" s="1"/>
  <c r="CQ66" i="4"/>
  <c r="G85" i="4" s="1"/>
  <c r="AA116" i="4"/>
  <c r="AT115" i="4" s="1"/>
  <c r="AE112" i="4"/>
  <c r="AG112" i="4" s="1"/>
  <c r="AB113" i="4"/>
  <c r="CE116" i="4"/>
  <c r="AU116" i="4"/>
  <c r="AF116" i="4"/>
  <c r="BN116" i="4"/>
  <c r="Y116" i="4"/>
  <c r="AU118" i="5"/>
  <c r="CC118" i="5"/>
  <c r="BT118" i="5"/>
  <c r="AZ118" i="5"/>
  <c r="AJ118" i="5"/>
  <c r="AN118" i="5"/>
  <c r="BD118" i="5"/>
  <c r="AX118" i="5"/>
  <c r="AH118" i="5"/>
  <c r="AL111" i="5"/>
  <c r="AP111" i="5" s="1"/>
  <c r="D127" i="5" s="1"/>
  <c r="P127" i="5" s="1"/>
  <c r="AM111" i="5"/>
  <c r="AO111" i="5" s="1"/>
  <c r="AG112" i="5"/>
  <c r="AI112" i="5" s="1"/>
  <c r="AF113" i="5"/>
  <c r="CB109" i="5"/>
  <c r="CD109" i="5" s="1"/>
  <c r="CA110" i="5"/>
  <c r="CG67" i="4"/>
  <c r="CH108" i="5"/>
  <c r="CJ108" i="5" s="1"/>
  <c r="CG108" i="5"/>
  <c r="CK108" i="5" s="1"/>
  <c r="G124" i="5" s="1"/>
  <c r="S124" i="5" s="1"/>
  <c r="BY111" i="5"/>
  <c r="CF111" i="5" s="1"/>
  <c r="CN66" i="4"/>
  <c r="F85" i="4" s="1"/>
  <c r="AW117" i="5"/>
  <c r="AY117" i="5" s="1"/>
  <c r="AV118" i="5"/>
  <c r="BR67" i="4"/>
  <c r="BS79" i="4" s="1"/>
  <c r="BT91" i="4" s="1"/>
  <c r="BU103" i="4" s="1"/>
  <c r="AC121" i="5"/>
  <c r="AB122" i="5"/>
  <c r="AR123" i="5"/>
  <c r="AS122" i="5"/>
  <c r="BI122" i="5"/>
  <c r="DS117" i="5"/>
  <c r="K132" i="5"/>
  <c r="W132" i="5" s="1"/>
  <c r="J134" i="4"/>
  <c r="CT116" i="4"/>
  <c r="CZ115" i="4" s="1"/>
  <c r="CW115" i="4"/>
  <c r="CA115" i="4"/>
  <c r="BP116" i="4"/>
  <c r="CY116" i="4"/>
  <c r="CS117" i="4" s="1"/>
  <c r="BI116" i="4"/>
  <c r="CA116" i="4" s="1"/>
  <c r="X116" i="4"/>
  <c r="K135" i="4" s="1"/>
  <c r="DK118" i="5"/>
  <c r="DY118" i="5"/>
  <c r="DZ116" i="5"/>
  <c r="EA115" i="5"/>
  <c r="J131" i="5" s="1"/>
  <c r="V131" i="5" s="1"/>
  <c r="DL116" i="5"/>
  <c r="DM115" i="5"/>
  <c r="I131" i="5" s="1"/>
  <c r="U131" i="5" s="1"/>
  <c r="CX115" i="5"/>
  <c r="CY115" i="5"/>
  <c r="H131" i="5" s="1"/>
  <c r="T131" i="5" s="1"/>
  <c r="CI118" i="5"/>
  <c r="CW118" i="5"/>
  <c r="O133" i="5"/>
  <c r="DH112" i="4"/>
  <c r="I131" i="4" s="1"/>
  <c r="DE112" i="4"/>
  <c r="H131" i="4" s="1"/>
  <c r="DD113" i="4"/>
  <c r="CV115" i="4"/>
  <c r="CV116" i="4" s="1"/>
  <c r="DG114" i="4"/>
  <c r="DT116" i="5"/>
  <c r="DV116" i="5" s="1"/>
  <c r="DW116" i="5" s="1"/>
  <c r="DE117" i="5"/>
  <c r="DF117" i="5" s="1"/>
  <c r="CQ117" i="5"/>
  <c r="CR117" i="5" s="1"/>
  <c r="DD118" i="5"/>
  <c r="DC118" i="5"/>
  <c r="DA118" i="5"/>
  <c r="DB118" i="5"/>
  <c r="DJ117" i="5" s="1"/>
  <c r="DH116" i="5"/>
  <c r="DI116" i="5" s="1"/>
  <c r="DQ118" i="5"/>
  <c r="DP118" i="5"/>
  <c r="DX117" i="5" s="1"/>
  <c r="DO118" i="5"/>
  <c r="C134" i="5"/>
  <c r="DG118" i="5"/>
  <c r="CE118" i="5"/>
  <c r="BX118" i="5"/>
  <c r="Z119" i="5"/>
  <c r="DU118" i="5"/>
  <c r="CS118" i="5"/>
  <c r="AA118" i="5"/>
  <c r="L134" i="5" s="1"/>
  <c r="X134" i="5" s="1"/>
  <c r="DR117" i="5"/>
  <c r="CT116" i="5"/>
  <c r="CU116" i="5" s="1"/>
  <c r="CP118" i="5"/>
  <c r="CO118" i="5"/>
  <c r="CN118" i="5"/>
  <c r="CV117" i="5" s="1"/>
  <c r="CM118" i="5"/>
  <c r="DB114" i="4"/>
  <c r="DC114" i="4" s="1"/>
  <c r="BM74" i="4"/>
  <c r="BO74" i="4" s="1"/>
  <c r="BQ74" i="4" s="1"/>
  <c r="BL75" i="4"/>
  <c r="C135" i="4"/>
  <c r="W117" i="4"/>
  <c r="CU116" i="4"/>
  <c r="BP119" i="5" l="1"/>
  <c r="BJ120" i="5" s="1"/>
  <c r="BK112" i="5"/>
  <c r="BS111" i="5" s="1"/>
  <c r="BU110" i="5"/>
  <c r="BL112" i="5"/>
  <c r="BO111" i="5"/>
  <c r="BC116" i="5"/>
  <c r="BE116" i="5" s="1"/>
  <c r="BF116" i="5"/>
  <c r="E132" i="5" s="1"/>
  <c r="Q132" i="5" s="1"/>
  <c r="DA115" i="4"/>
  <c r="AQ116" i="4"/>
  <c r="AD116" i="4"/>
  <c r="AD115" i="5"/>
  <c r="AT119" i="5"/>
  <c r="BA119" i="5" s="1"/>
  <c r="AA117" i="4"/>
  <c r="AT116" i="4" s="1"/>
  <c r="AE113" i="4"/>
  <c r="AG113" i="4" s="1"/>
  <c r="AB114" i="4"/>
  <c r="AF117" i="4"/>
  <c r="AU117" i="4"/>
  <c r="CE117" i="4"/>
  <c r="BN117" i="4"/>
  <c r="Y117" i="4"/>
  <c r="AW115" i="4"/>
  <c r="DT117" i="5"/>
  <c r="DV117" i="5" s="1"/>
  <c r="DW117" i="5" s="1"/>
  <c r="EA117" i="5" s="1"/>
  <c r="AZ119" i="5"/>
  <c r="BD119" i="5"/>
  <c r="CC119" i="5"/>
  <c r="BT119" i="5"/>
  <c r="AN119" i="5"/>
  <c r="AJ119" i="5"/>
  <c r="AX119" i="5"/>
  <c r="AH119" i="5"/>
  <c r="AU119" i="5"/>
  <c r="AF114" i="5"/>
  <c r="AG113" i="5"/>
  <c r="AI113" i="5" s="1"/>
  <c r="AL112" i="5"/>
  <c r="AP112" i="5" s="1"/>
  <c r="D128" i="5" s="1"/>
  <c r="P128" i="5" s="1"/>
  <c r="AM112" i="5"/>
  <c r="AO112" i="5" s="1"/>
  <c r="BY112" i="5"/>
  <c r="CF112" i="5" s="1"/>
  <c r="CB110" i="5"/>
  <c r="CD110" i="5" s="1"/>
  <c r="CA111" i="5"/>
  <c r="CH109" i="5"/>
  <c r="CJ109" i="5" s="1"/>
  <c r="CG109" i="5"/>
  <c r="CK109" i="5" s="1"/>
  <c r="G125" i="5" s="1"/>
  <c r="S125" i="5" s="1"/>
  <c r="BV67" i="4"/>
  <c r="BX67" i="4" s="1"/>
  <c r="CK67" i="4" s="1"/>
  <c r="CL67" i="4" s="1"/>
  <c r="AV119" i="5"/>
  <c r="AW118" i="5"/>
  <c r="AY118" i="5" s="1"/>
  <c r="BB117" i="5"/>
  <c r="BC117" i="5"/>
  <c r="CH67" i="4"/>
  <c r="CI67" i="4" s="1"/>
  <c r="CJ67" i="4" s="1"/>
  <c r="CF68" i="4" s="1"/>
  <c r="AC122" i="5"/>
  <c r="AB123" i="5"/>
  <c r="AR124" i="5"/>
  <c r="AS123" i="5"/>
  <c r="BI123" i="5"/>
  <c r="CQ118" i="5"/>
  <c r="CR118" i="5" s="1"/>
  <c r="K133" i="5"/>
  <c r="W133" i="5" s="1"/>
  <c r="J135" i="4"/>
  <c r="CV117" i="4"/>
  <c r="CT117" i="4"/>
  <c r="CZ116" i="4" s="1"/>
  <c r="BP117" i="4"/>
  <c r="CY117" i="4"/>
  <c r="CS118" i="4" s="1"/>
  <c r="BI117" i="4"/>
  <c r="X117" i="4"/>
  <c r="K136" i="4" s="1"/>
  <c r="CW116" i="4"/>
  <c r="CX116" i="4" s="1"/>
  <c r="DF116" i="4" s="1"/>
  <c r="DK119" i="5"/>
  <c r="DY119" i="5"/>
  <c r="DZ117" i="5"/>
  <c r="EA116" i="5"/>
  <c r="J132" i="5" s="1"/>
  <c r="V132" i="5" s="1"/>
  <c r="DM116" i="5"/>
  <c r="I132" i="5" s="1"/>
  <c r="U132" i="5" s="1"/>
  <c r="DL117" i="5"/>
  <c r="CI119" i="5"/>
  <c r="CW119" i="5"/>
  <c r="CX116" i="5"/>
  <c r="CY116" i="5"/>
  <c r="H132" i="5" s="1"/>
  <c r="T132" i="5" s="1"/>
  <c r="O134" i="5"/>
  <c r="DH113" i="4"/>
  <c r="I132" i="4" s="1"/>
  <c r="DE113" i="4"/>
  <c r="H132" i="4" s="1"/>
  <c r="DD114" i="4"/>
  <c r="DH117" i="5"/>
  <c r="DI117" i="5" s="1"/>
  <c r="DS118" i="5"/>
  <c r="DE118" i="5"/>
  <c r="DF118" i="5" s="1"/>
  <c r="C135" i="5"/>
  <c r="DG119" i="5"/>
  <c r="CE119" i="5"/>
  <c r="BX119" i="5"/>
  <c r="Z120" i="5"/>
  <c r="CS119" i="5"/>
  <c r="DU119" i="5"/>
  <c r="AA119" i="5"/>
  <c r="L135" i="5" s="1"/>
  <c r="X135" i="5" s="1"/>
  <c r="CT117" i="5"/>
  <c r="CU117" i="5" s="1"/>
  <c r="CP119" i="5"/>
  <c r="CO119" i="5"/>
  <c r="CN119" i="5"/>
  <c r="CV118" i="5" s="1"/>
  <c r="CM119" i="5"/>
  <c r="DQ119" i="5"/>
  <c r="DP119" i="5"/>
  <c r="DX118" i="5" s="1"/>
  <c r="DO119" i="5"/>
  <c r="DA119" i="5"/>
  <c r="DD119" i="5"/>
  <c r="DB119" i="5"/>
  <c r="DJ118" i="5" s="1"/>
  <c r="DC119" i="5"/>
  <c r="DR118" i="5"/>
  <c r="CX115" i="4"/>
  <c r="DF115" i="4" s="1"/>
  <c r="BM75" i="4"/>
  <c r="BO75" i="4" s="1"/>
  <c r="BQ75" i="4" s="1"/>
  <c r="BL76" i="4"/>
  <c r="W118" i="4"/>
  <c r="C136" i="4"/>
  <c r="CU117" i="4"/>
  <c r="BQ110" i="5" l="1"/>
  <c r="BR110" i="5" s="1"/>
  <c r="BV110" i="5" s="1"/>
  <c r="F126" i="5" s="1"/>
  <c r="R126" i="5" s="1"/>
  <c r="AU120" i="5"/>
  <c r="BP120" i="5"/>
  <c r="BJ121" i="5" s="1"/>
  <c r="BL113" i="5"/>
  <c r="BO112" i="5"/>
  <c r="BU111" i="5"/>
  <c r="BK113" i="5"/>
  <c r="BS112" i="5" s="1"/>
  <c r="DA116" i="4"/>
  <c r="BE117" i="5"/>
  <c r="BF117" i="5"/>
  <c r="E133" i="5" s="1"/>
  <c r="Q133" i="5" s="1"/>
  <c r="AQ117" i="4"/>
  <c r="AD117" i="4"/>
  <c r="AT120" i="5"/>
  <c r="BA120" i="5" s="1"/>
  <c r="AW116" i="4"/>
  <c r="AU118" i="4"/>
  <c r="CE118" i="4"/>
  <c r="AF118" i="4"/>
  <c r="BN118" i="4"/>
  <c r="Y118" i="4"/>
  <c r="AA118" i="4"/>
  <c r="AT117" i="4" s="1"/>
  <c r="AE114" i="4"/>
  <c r="AB115" i="4"/>
  <c r="J136" i="4"/>
  <c r="CC120" i="5"/>
  <c r="BT120" i="5"/>
  <c r="AZ120" i="5"/>
  <c r="AU121" i="5" s="1"/>
  <c r="AJ120" i="5"/>
  <c r="AN120" i="5"/>
  <c r="BD120" i="5"/>
  <c r="AX120" i="5"/>
  <c r="AH120" i="5"/>
  <c r="BY67" i="4"/>
  <c r="CO67" i="4" s="1"/>
  <c r="CP67" i="4" s="1"/>
  <c r="AM113" i="5"/>
  <c r="AO113" i="5" s="1"/>
  <c r="AL113" i="5"/>
  <c r="AP113" i="5" s="1"/>
  <c r="D129" i="5" s="1"/>
  <c r="P129" i="5" s="1"/>
  <c r="AF115" i="5"/>
  <c r="AG115" i="5" s="1"/>
  <c r="AI115" i="5" s="1"/>
  <c r="AG114" i="5"/>
  <c r="AI114" i="5" s="1"/>
  <c r="BY113" i="5"/>
  <c r="CF113" i="5" s="1"/>
  <c r="CG68" i="4"/>
  <c r="BB118" i="5"/>
  <c r="BC118" i="5"/>
  <c r="AW119" i="5"/>
  <c r="AY119" i="5" s="1"/>
  <c r="AV120" i="5"/>
  <c r="CB111" i="5"/>
  <c r="CD111" i="5" s="1"/>
  <c r="CA112" i="5"/>
  <c r="CH110" i="5"/>
  <c r="CJ110" i="5" s="1"/>
  <c r="CG110" i="5"/>
  <c r="CK110" i="5" s="1"/>
  <c r="G126" i="5" s="1"/>
  <c r="S126" i="5" s="1"/>
  <c r="BZ79" i="4"/>
  <c r="CB79" i="4" s="1"/>
  <c r="CC79" i="4"/>
  <c r="BR68" i="4"/>
  <c r="BS80" i="4" s="1"/>
  <c r="BT92" i="4" s="1"/>
  <c r="BU104" i="4" s="1"/>
  <c r="CM67" i="4"/>
  <c r="CN67" i="4" s="1"/>
  <c r="F86" i="4" s="1"/>
  <c r="AC123" i="5"/>
  <c r="AB124" i="5"/>
  <c r="AR125" i="5"/>
  <c r="AS124" i="5"/>
  <c r="BI124" i="5"/>
  <c r="CQ119" i="5"/>
  <c r="CR119" i="5" s="1"/>
  <c r="K134" i="5"/>
  <c r="W134" i="5" s="1"/>
  <c r="CW117" i="4"/>
  <c r="CX117" i="4" s="1"/>
  <c r="DF117" i="4" s="1"/>
  <c r="CA117" i="4"/>
  <c r="CT118" i="4"/>
  <c r="CZ117" i="4" s="1"/>
  <c r="CY118" i="4"/>
  <c r="CS119" i="4" s="1"/>
  <c r="BP118" i="4"/>
  <c r="BI118" i="4"/>
  <c r="X118" i="4"/>
  <c r="K137" i="4" s="1"/>
  <c r="CV118" i="4"/>
  <c r="DK120" i="5"/>
  <c r="DY120" i="5"/>
  <c r="DZ118" i="5"/>
  <c r="J133" i="5"/>
  <c r="V133" i="5" s="1"/>
  <c r="DL118" i="5"/>
  <c r="DM117" i="5"/>
  <c r="I133" i="5" s="1"/>
  <c r="U133" i="5" s="1"/>
  <c r="DT118" i="5"/>
  <c r="DV118" i="5" s="1"/>
  <c r="DW118" i="5" s="1"/>
  <c r="EA118" i="5" s="1"/>
  <c r="CX117" i="5"/>
  <c r="CY117" i="5"/>
  <c r="H133" i="5" s="1"/>
  <c r="T133" i="5" s="1"/>
  <c r="CI120" i="5"/>
  <c r="CW120" i="5"/>
  <c r="O135" i="5"/>
  <c r="DE114" i="4"/>
  <c r="H133" i="4" s="1"/>
  <c r="DH114" i="4"/>
  <c r="I133" i="4" s="1"/>
  <c r="DR119" i="5"/>
  <c r="DR120" i="5" s="1"/>
  <c r="DS119" i="5"/>
  <c r="DE119" i="5"/>
  <c r="DF119" i="5" s="1"/>
  <c r="DQ120" i="5"/>
  <c r="DP120" i="5"/>
  <c r="DX119" i="5" s="1"/>
  <c r="DO120" i="5"/>
  <c r="CP120" i="5"/>
  <c r="CO120" i="5"/>
  <c r="CN120" i="5"/>
  <c r="CV119" i="5" s="1"/>
  <c r="CM120" i="5"/>
  <c r="DH118" i="5"/>
  <c r="DI118" i="5" s="1"/>
  <c r="DB120" i="5"/>
  <c r="DJ119" i="5" s="1"/>
  <c r="DA120" i="5"/>
  <c r="DC120" i="5"/>
  <c r="DD120" i="5"/>
  <c r="CT118" i="5"/>
  <c r="CU118" i="5" s="1"/>
  <c r="C136" i="5"/>
  <c r="DG120" i="5"/>
  <c r="CE120" i="5"/>
  <c r="BX120" i="5"/>
  <c r="Z121" i="5"/>
  <c r="DU120" i="5"/>
  <c r="CS120" i="5"/>
  <c r="AA120" i="5"/>
  <c r="L136" i="5" s="1"/>
  <c r="X136" i="5" s="1"/>
  <c r="DG116" i="4"/>
  <c r="DG115" i="4"/>
  <c r="DB115" i="4"/>
  <c r="DC115" i="4" s="1"/>
  <c r="DB116" i="4"/>
  <c r="DC116" i="4" s="1"/>
  <c r="BM76" i="4"/>
  <c r="BO76" i="4" s="1"/>
  <c r="BQ76" i="4" s="1"/>
  <c r="BL77" i="4"/>
  <c r="CU118" i="4"/>
  <c r="C137" i="4"/>
  <c r="W119" i="4"/>
  <c r="AG114" i="4" l="1"/>
  <c r="AC115" i="4"/>
  <c r="AC116" i="4" s="1"/>
  <c r="AC117" i="4" s="1"/>
  <c r="AC118" i="4" s="1"/>
  <c r="AC119" i="4" s="1"/>
  <c r="AC120" i="4" s="1"/>
  <c r="AC121" i="4" s="1"/>
  <c r="AC122" i="4" s="1"/>
  <c r="AC123" i="4" s="1"/>
  <c r="AC124" i="4" s="1"/>
  <c r="AC125" i="4" s="1"/>
  <c r="AC126" i="4" s="1"/>
  <c r="BQ111" i="5"/>
  <c r="BR111" i="5" s="1"/>
  <c r="BV111" i="5" s="1"/>
  <c r="F127" i="5" s="1"/>
  <c r="R127" i="5" s="1"/>
  <c r="BF118" i="5"/>
  <c r="E134" i="5" s="1"/>
  <c r="Q134" i="5" s="1"/>
  <c r="BP121" i="5"/>
  <c r="BJ122" i="5" s="1"/>
  <c r="BO113" i="5"/>
  <c r="BL114" i="5"/>
  <c r="BU112" i="5"/>
  <c r="BK114" i="5"/>
  <c r="BS113" i="5" s="1"/>
  <c r="DA117" i="4"/>
  <c r="BE118" i="5"/>
  <c r="AQ118" i="4"/>
  <c r="AD118" i="4"/>
  <c r="J137" i="4"/>
  <c r="AA119" i="4"/>
  <c r="AT118" i="4" s="1"/>
  <c r="AW117" i="4"/>
  <c r="AE115" i="4"/>
  <c r="AB116" i="4"/>
  <c r="AF119" i="4"/>
  <c r="CE119" i="4"/>
  <c r="AU119" i="4"/>
  <c r="BN119" i="4"/>
  <c r="Y119" i="4"/>
  <c r="Z115" i="4"/>
  <c r="AT121" i="5"/>
  <c r="BA121" i="5" s="1"/>
  <c r="AZ121" i="5"/>
  <c r="AU122" i="5" s="1"/>
  <c r="BD121" i="5"/>
  <c r="CC121" i="5"/>
  <c r="BT121" i="5"/>
  <c r="AJ121" i="5"/>
  <c r="AN121" i="5"/>
  <c r="AX121" i="5"/>
  <c r="AH121" i="5"/>
  <c r="AL114" i="5"/>
  <c r="AP114" i="5" s="1"/>
  <c r="D130" i="5" s="1"/>
  <c r="P130" i="5" s="1"/>
  <c r="AM114" i="5"/>
  <c r="AO114" i="5" s="1"/>
  <c r="AL115" i="5"/>
  <c r="AD116" i="5" s="1"/>
  <c r="CQ67" i="4"/>
  <c r="G86" i="4" s="1"/>
  <c r="AV121" i="5"/>
  <c r="AW120" i="5"/>
  <c r="AY120" i="5" s="1"/>
  <c r="BB119" i="5"/>
  <c r="BC119" i="5"/>
  <c r="BV68" i="4"/>
  <c r="BX68" i="4" s="1"/>
  <c r="CK68" i="4" s="1"/>
  <c r="CL68" i="4" s="1"/>
  <c r="CH68" i="4"/>
  <c r="CI68" i="4" s="1"/>
  <c r="CJ68" i="4" s="1"/>
  <c r="CF69" i="4" s="1"/>
  <c r="BY114" i="5"/>
  <c r="CF114" i="5" s="1"/>
  <c r="CB112" i="5"/>
  <c r="CD112" i="5" s="1"/>
  <c r="CA113" i="5"/>
  <c r="CH111" i="5"/>
  <c r="CJ111" i="5" s="1"/>
  <c r="CG111" i="5"/>
  <c r="CK111" i="5" s="1"/>
  <c r="G127" i="5" s="1"/>
  <c r="S127" i="5" s="1"/>
  <c r="AC124" i="5"/>
  <c r="AB125" i="5"/>
  <c r="AR126" i="5"/>
  <c r="AS125" i="5"/>
  <c r="BI125" i="5"/>
  <c r="DS120" i="5"/>
  <c r="DT120" i="5" s="1"/>
  <c r="K135" i="5"/>
  <c r="W135" i="5" s="1"/>
  <c r="CW118" i="4"/>
  <c r="CX118" i="4" s="1"/>
  <c r="DF118" i="4" s="1"/>
  <c r="CA118" i="4"/>
  <c r="CY119" i="4"/>
  <c r="CS120" i="4" s="1"/>
  <c r="BP119" i="4"/>
  <c r="BI119" i="4"/>
  <c r="X119" i="4"/>
  <c r="K138" i="4" s="1"/>
  <c r="CT119" i="4"/>
  <c r="CZ118" i="4" s="1"/>
  <c r="CV119" i="4"/>
  <c r="DK121" i="5"/>
  <c r="DY121" i="5"/>
  <c r="DZ119" i="5"/>
  <c r="J134" i="5"/>
  <c r="V134" i="5" s="1"/>
  <c r="DL119" i="5"/>
  <c r="DM118" i="5"/>
  <c r="I134" i="5" s="1"/>
  <c r="U134" i="5" s="1"/>
  <c r="CX118" i="5"/>
  <c r="CY118" i="5"/>
  <c r="H134" i="5" s="1"/>
  <c r="T134" i="5" s="1"/>
  <c r="CI121" i="5"/>
  <c r="CW121" i="5"/>
  <c r="O136" i="5"/>
  <c r="DD115" i="4"/>
  <c r="DB117" i="4"/>
  <c r="DC117" i="4" s="1"/>
  <c r="DT119" i="5"/>
  <c r="DV119" i="5" s="1"/>
  <c r="DW119" i="5" s="1"/>
  <c r="CQ120" i="5"/>
  <c r="CR120" i="5" s="1"/>
  <c r="DE120" i="5"/>
  <c r="DF120" i="5" s="1"/>
  <c r="C137" i="5"/>
  <c r="DG121" i="5"/>
  <c r="CE121" i="5"/>
  <c r="BX121" i="5"/>
  <c r="Z122" i="5"/>
  <c r="DU121" i="5"/>
  <c r="CS121" i="5"/>
  <c r="AA121" i="5"/>
  <c r="L137" i="5" s="1"/>
  <c r="X137" i="5" s="1"/>
  <c r="DB121" i="5"/>
  <c r="DJ120" i="5" s="1"/>
  <c r="DA121" i="5"/>
  <c r="DC121" i="5"/>
  <c r="DD121" i="5"/>
  <c r="CT119" i="5"/>
  <c r="CU119" i="5" s="1"/>
  <c r="CP121" i="5"/>
  <c r="CO121" i="5"/>
  <c r="CN121" i="5"/>
  <c r="CV120" i="5" s="1"/>
  <c r="CM121" i="5"/>
  <c r="DR121" i="5"/>
  <c r="DQ121" i="5"/>
  <c r="DP121" i="5"/>
  <c r="DX120" i="5" s="1"/>
  <c r="DO121" i="5"/>
  <c r="DH119" i="5"/>
  <c r="DI119" i="5" s="1"/>
  <c r="DM119" i="5" s="1"/>
  <c r="DG117" i="4"/>
  <c r="BM77" i="4"/>
  <c r="BO77" i="4" s="1"/>
  <c r="BQ77" i="4" s="1"/>
  <c r="BL78" i="4"/>
  <c r="CU119" i="4"/>
  <c r="W120" i="4"/>
  <c r="C138" i="4"/>
  <c r="BQ112" i="5" l="1"/>
  <c r="BR112" i="5" s="1"/>
  <c r="BV112" i="5" s="1"/>
  <c r="F128" i="5" s="1"/>
  <c r="R128" i="5" s="1"/>
  <c r="BE119" i="5"/>
  <c r="BF119" i="5"/>
  <c r="E135" i="5" s="1"/>
  <c r="Q135" i="5" s="1"/>
  <c r="BP122" i="5"/>
  <c r="BJ123" i="5" s="1"/>
  <c r="BL115" i="5"/>
  <c r="BO115" i="5" s="1"/>
  <c r="BM116" i="5" s="1"/>
  <c r="BM117" i="5" s="1"/>
  <c r="BM118" i="5" s="1"/>
  <c r="BM119" i="5" s="1"/>
  <c r="BM120" i="5" s="1"/>
  <c r="BM121" i="5" s="1"/>
  <c r="BM122" i="5" s="1"/>
  <c r="BM123" i="5" s="1"/>
  <c r="BM124" i="5" s="1"/>
  <c r="BM125" i="5" s="1"/>
  <c r="BM126" i="5" s="1"/>
  <c r="BM127" i="5" s="1"/>
  <c r="BO114" i="5"/>
  <c r="BU113" i="5"/>
  <c r="BK115" i="5"/>
  <c r="BS114" i="5" s="1"/>
  <c r="DA118" i="4"/>
  <c r="J138" i="4"/>
  <c r="AQ119" i="4"/>
  <c r="AD119" i="4"/>
  <c r="Z116" i="4"/>
  <c r="AG115" i="4"/>
  <c r="AW118" i="4"/>
  <c r="AA120" i="4"/>
  <c r="AT119" i="4" s="1"/>
  <c r="AU120" i="4"/>
  <c r="AF120" i="4"/>
  <c r="CE120" i="4"/>
  <c r="BN120" i="4"/>
  <c r="Y120" i="4"/>
  <c r="AE116" i="4"/>
  <c r="AB117" i="4"/>
  <c r="AZ122" i="5"/>
  <c r="AU123" i="5" s="1"/>
  <c r="CC122" i="5"/>
  <c r="BT122" i="5"/>
  <c r="AN122" i="5"/>
  <c r="AJ122" i="5"/>
  <c r="BD122" i="5"/>
  <c r="AX122" i="5"/>
  <c r="AH122" i="5"/>
  <c r="AT122" i="5"/>
  <c r="BA122" i="5" s="1"/>
  <c r="AP115" i="5"/>
  <c r="D131" i="5" s="1"/>
  <c r="P131" i="5" s="1"/>
  <c r="BR69" i="4"/>
  <c r="BS81" i="4" s="1"/>
  <c r="BT93" i="4" s="1"/>
  <c r="BU105" i="4" s="1"/>
  <c r="AE116" i="5"/>
  <c r="AF116" i="5"/>
  <c r="AD117" i="5"/>
  <c r="AK117" i="5" s="1"/>
  <c r="CM68" i="4"/>
  <c r="CN68" i="4" s="1"/>
  <c r="F87" i="4" s="1"/>
  <c r="CB113" i="5"/>
  <c r="CD113" i="5" s="1"/>
  <c r="CA114" i="5"/>
  <c r="CG69" i="4"/>
  <c r="CH112" i="5"/>
  <c r="CJ112" i="5" s="1"/>
  <c r="CG112" i="5"/>
  <c r="CK112" i="5" s="1"/>
  <c r="G128" i="5" s="1"/>
  <c r="S128" i="5" s="1"/>
  <c r="BY115" i="5"/>
  <c r="BB120" i="5"/>
  <c r="BF120" i="5" s="1"/>
  <c r="E136" i="5" s="1"/>
  <c r="Q136" i="5" s="1"/>
  <c r="BC120" i="5"/>
  <c r="BE120" i="5" s="1"/>
  <c r="BY68" i="4"/>
  <c r="CO68" i="4" s="1"/>
  <c r="CP68" i="4" s="1"/>
  <c r="AW121" i="5"/>
  <c r="AY121" i="5" s="1"/>
  <c r="AV122" i="5"/>
  <c r="BZ80" i="4"/>
  <c r="CB80" i="4" s="1"/>
  <c r="CC80" i="4"/>
  <c r="AC125" i="5"/>
  <c r="AB126" i="5"/>
  <c r="AR127" i="5"/>
  <c r="AS126" i="5"/>
  <c r="BI126" i="5"/>
  <c r="DS121" i="5"/>
  <c r="DT121" i="5" s="1"/>
  <c r="K136" i="5"/>
  <c r="W136" i="5" s="1"/>
  <c r="CW119" i="4"/>
  <c r="CX119" i="4" s="1"/>
  <c r="DF119" i="4" s="1"/>
  <c r="CA119" i="4"/>
  <c r="BP120" i="4"/>
  <c r="CY120" i="4"/>
  <c r="CS121" i="4" s="1"/>
  <c r="BI120" i="4"/>
  <c r="X120" i="4"/>
  <c r="K139" i="4" s="1"/>
  <c r="CV120" i="4"/>
  <c r="CT120" i="4"/>
  <c r="CZ119" i="4" s="1"/>
  <c r="DK122" i="5"/>
  <c r="DY122" i="5"/>
  <c r="DZ120" i="5"/>
  <c r="EA119" i="5"/>
  <c r="J135" i="5" s="1"/>
  <c r="V135" i="5" s="1"/>
  <c r="DL120" i="5"/>
  <c r="I135" i="5"/>
  <c r="U135" i="5" s="1"/>
  <c r="CY119" i="5"/>
  <c r="H135" i="5" s="1"/>
  <c r="T135" i="5" s="1"/>
  <c r="CX119" i="5"/>
  <c r="CI122" i="5"/>
  <c r="CW122" i="5"/>
  <c r="O137" i="5"/>
  <c r="DE115" i="4"/>
  <c r="H134" i="4" s="1"/>
  <c r="DD116" i="4"/>
  <c r="DE116" i="4" s="1"/>
  <c r="H135" i="4" s="1"/>
  <c r="DH115" i="4"/>
  <c r="I134" i="4" s="1"/>
  <c r="DG118" i="4"/>
  <c r="DE121" i="5"/>
  <c r="DF121" i="5" s="1"/>
  <c r="DH121" i="5" s="1"/>
  <c r="DI121" i="5" s="1"/>
  <c r="DH120" i="5"/>
  <c r="DI120" i="5" s="1"/>
  <c r="DV120" i="5"/>
  <c r="DW120" i="5" s="1"/>
  <c r="CT120" i="5"/>
  <c r="CU120" i="5" s="1"/>
  <c r="DC122" i="5"/>
  <c r="DB122" i="5"/>
  <c r="DJ121" i="5" s="1"/>
  <c r="DA122" i="5"/>
  <c r="DD122" i="5"/>
  <c r="CP122" i="5"/>
  <c r="CO122" i="5"/>
  <c r="CN122" i="5"/>
  <c r="CV121" i="5" s="1"/>
  <c r="CM122" i="5"/>
  <c r="DR122" i="5"/>
  <c r="DQ122" i="5"/>
  <c r="DP122" i="5"/>
  <c r="DX121" i="5" s="1"/>
  <c r="DO122" i="5"/>
  <c r="CQ121" i="5"/>
  <c r="CR121" i="5" s="1"/>
  <c r="C138" i="5"/>
  <c r="DU122" i="5"/>
  <c r="CS122" i="5"/>
  <c r="DG122" i="5"/>
  <c r="CE122" i="5"/>
  <c r="BX122" i="5"/>
  <c r="Z123" i="5"/>
  <c r="AA122" i="5"/>
  <c r="L138" i="5" s="1"/>
  <c r="X138" i="5" s="1"/>
  <c r="DB118" i="4"/>
  <c r="DC118" i="4" s="1"/>
  <c r="BM78" i="4"/>
  <c r="BO78" i="4" s="1"/>
  <c r="CU120" i="4"/>
  <c r="W121" i="4"/>
  <c r="C139" i="4"/>
  <c r="BQ113" i="5" l="1"/>
  <c r="BR113" i="5" s="1"/>
  <c r="BV113" i="5" s="1"/>
  <c r="F129" i="5" s="1"/>
  <c r="R129" i="5" s="1"/>
  <c r="BQ115" i="5"/>
  <c r="BR115" i="5" s="1"/>
  <c r="BP123" i="5"/>
  <c r="BJ124" i="5" s="1"/>
  <c r="J139" i="4"/>
  <c r="BK116" i="5"/>
  <c r="BS115" i="5" s="1"/>
  <c r="BU114" i="5"/>
  <c r="DA119" i="4"/>
  <c r="BJ79" i="4"/>
  <c r="BJ80" i="4" s="1"/>
  <c r="BQ78" i="4"/>
  <c r="AQ120" i="4"/>
  <c r="AD120" i="4"/>
  <c r="Z117" i="4"/>
  <c r="AG116" i="4"/>
  <c r="AD118" i="5"/>
  <c r="AK118" i="5" s="1"/>
  <c r="AW119" i="4"/>
  <c r="AA121" i="4"/>
  <c r="AT120" i="4" s="1"/>
  <c r="AE117" i="4"/>
  <c r="AB118" i="4"/>
  <c r="AF121" i="4"/>
  <c r="AU121" i="4"/>
  <c r="CE121" i="4"/>
  <c r="BN121" i="4"/>
  <c r="Y121" i="4"/>
  <c r="BV69" i="4"/>
  <c r="BX69" i="4" s="1"/>
  <c r="CK69" i="4" s="1"/>
  <c r="CL69" i="4" s="1"/>
  <c r="CM69" i="4" s="1"/>
  <c r="CN69" i="4" s="1"/>
  <c r="F88" i="4" s="1"/>
  <c r="AT123" i="5"/>
  <c r="BA123" i="5" s="1"/>
  <c r="CC123" i="5"/>
  <c r="BT123" i="5"/>
  <c r="AZ123" i="5"/>
  <c r="AU124" i="5" s="1"/>
  <c r="AJ123" i="5"/>
  <c r="BD123" i="5"/>
  <c r="AN123" i="5"/>
  <c r="AX123" i="5"/>
  <c r="AH123" i="5"/>
  <c r="AF117" i="5"/>
  <c r="AG116" i="5"/>
  <c r="AI116" i="5" s="1"/>
  <c r="AK116" i="5" s="1"/>
  <c r="AE117" i="5"/>
  <c r="AE118" i="5" s="1"/>
  <c r="AE119" i="5" s="1"/>
  <c r="AE120" i="5" s="1"/>
  <c r="AE121" i="5" s="1"/>
  <c r="AE122" i="5" s="1"/>
  <c r="AE123" i="5" s="1"/>
  <c r="AM115" i="5"/>
  <c r="AO115" i="5" s="1"/>
  <c r="CB114" i="5"/>
  <c r="CD114" i="5" s="1"/>
  <c r="CA115" i="5"/>
  <c r="CB115" i="5" s="1"/>
  <c r="CD115" i="5" s="1"/>
  <c r="CH113" i="5"/>
  <c r="CJ113" i="5" s="1"/>
  <c r="CG113" i="5"/>
  <c r="CK113" i="5" s="1"/>
  <c r="G129" i="5" s="1"/>
  <c r="S129" i="5" s="1"/>
  <c r="BK79" i="4"/>
  <c r="AV123" i="5"/>
  <c r="AW122" i="5"/>
  <c r="AY122" i="5" s="1"/>
  <c r="CQ68" i="4"/>
  <c r="G87" i="4" s="1"/>
  <c r="BB121" i="5"/>
  <c r="BF121" i="5" s="1"/>
  <c r="E137" i="5" s="1"/>
  <c r="Q137" i="5" s="1"/>
  <c r="BC121" i="5"/>
  <c r="BE121" i="5" s="1"/>
  <c r="CH69" i="4"/>
  <c r="CI69" i="4" s="1"/>
  <c r="CJ69" i="4" s="1"/>
  <c r="CF70" i="4" s="1"/>
  <c r="AC126" i="5"/>
  <c r="AB127" i="5"/>
  <c r="AR128" i="5"/>
  <c r="AS127" i="5"/>
  <c r="BI127" i="5"/>
  <c r="DS122" i="5"/>
  <c r="DT122" i="5" s="1"/>
  <c r="K137" i="5"/>
  <c r="W137" i="5" s="1"/>
  <c r="CW120" i="4"/>
  <c r="CX120" i="4" s="1"/>
  <c r="DF120" i="4" s="1"/>
  <c r="CA120" i="4"/>
  <c r="BP121" i="4"/>
  <c r="CY121" i="4"/>
  <c r="CS122" i="4" s="1"/>
  <c r="BI121" i="4"/>
  <c r="X121" i="4"/>
  <c r="K140" i="4" s="1"/>
  <c r="CT121" i="4"/>
  <c r="CZ120" i="4" s="1"/>
  <c r="CV121" i="4"/>
  <c r="DK123" i="5"/>
  <c r="DY123" i="5"/>
  <c r="DZ121" i="5"/>
  <c r="EA120" i="5"/>
  <c r="J136" i="5" s="1"/>
  <c r="V136" i="5" s="1"/>
  <c r="DL121" i="5"/>
  <c r="DM121" i="5"/>
  <c r="I137" i="5" s="1"/>
  <c r="U137" i="5" s="1"/>
  <c r="DM120" i="5"/>
  <c r="I136" i="5" s="1"/>
  <c r="U136" i="5" s="1"/>
  <c r="CX120" i="5"/>
  <c r="CY120" i="5"/>
  <c r="H136" i="5" s="1"/>
  <c r="T136" i="5" s="1"/>
  <c r="CI123" i="5"/>
  <c r="CW123" i="5"/>
  <c r="O138" i="5"/>
  <c r="DD117" i="4"/>
  <c r="DE117" i="4" s="1"/>
  <c r="H136" i="4" s="1"/>
  <c r="DH116" i="4"/>
  <c r="I135" i="4" s="1"/>
  <c r="DG119" i="4"/>
  <c r="C139" i="5"/>
  <c r="Z124" i="5"/>
  <c r="CS123" i="5"/>
  <c r="DU123" i="5"/>
  <c r="DG123" i="5"/>
  <c r="CE123" i="5"/>
  <c r="BX123" i="5"/>
  <c r="AA123" i="5"/>
  <c r="L139" i="5" s="1"/>
  <c r="X139" i="5" s="1"/>
  <c r="DE122" i="5"/>
  <c r="DF122" i="5" s="1"/>
  <c r="CQ122" i="5"/>
  <c r="CR122" i="5" s="1"/>
  <c r="CT121" i="5"/>
  <c r="CU121" i="5" s="1"/>
  <c r="CP123" i="5"/>
  <c r="CO123" i="5"/>
  <c r="CM123" i="5"/>
  <c r="CN123" i="5"/>
  <c r="CV122" i="5" s="1"/>
  <c r="DV121" i="5"/>
  <c r="DW121" i="5" s="1"/>
  <c r="EA121" i="5" s="1"/>
  <c r="DO123" i="5"/>
  <c r="DR123" i="5"/>
  <c r="DP123" i="5"/>
  <c r="DX122" i="5" s="1"/>
  <c r="DQ123" i="5"/>
  <c r="DD123" i="5"/>
  <c r="DC123" i="5"/>
  <c r="DB123" i="5"/>
  <c r="DJ122" i="5" s="1"/>
  <c r="DA123" i="5"/>
  <c r="DB119" i="4"/>
  <c r="DC119" i="4" s="1"/>
  <c r="CU121" i="4"/>
  <c r="W122" i="4"/>
  <c r="C140" i="4"/>
  <c r="J140" i="4" s="1"/>
  <c r="BQ114" i="5" l="1"/>
  <c r="BR114" i="5" s="1"/>
  <c r="BV114" i="5" s="1"/>
  <c r="F130" i="5" s="1"/>
  <c r="R130" i="5" s="1"/>
  <c r="BV115" i="5"/>
  <c r="F131" i="5" s="1"/>
  <c r="R131" i="5" s="1"/>
  <c r="DA120" i="4"/>
  <c r="BP124" i="5"/>
  <c r="BJ125" i="5" s="1"/>
  <c r="BK117" i="5"/>
  <c r="BS116" i="5" s="1"/>
  <c r="BJ81" i="4"/>
  <c r="BQ80" i="4"/>
  <c r="AQ121" i="4"/>
  <c r="AD121" i="4"/>
  <c r="BL79" i="4"/>
  <c r="BQ79" i="4"/>
  <c r="Z118" i="4"/>
  <c r="AG117" i="4"/>
  <c r="AD119" i="5"/>
  <c r="AK119" i="5" s="1"/>
  <c r="AA122" i="4"/>
  <c r="AT121" i="4" s="1"/>
  <c r="AE118" i="4"/>
  <c r="AB119" i="4"/>
  <c r="AF122" i="4"/>
  <c r="CE122" i="4"/>
  <c r="AU122" i="4"/>
  <c r="BN122" i="4"/>
  <c r="Y122" i="4"/>
  <c r="BL116" i="5"/>
  <c r="BK80" i="4"/>
  <c r="CD79" i="4" s="1"/>
  <c r="CD78" i="4"/>
  <c r="F27" i="5"/>
  <c r="R27" i="5" s="1"/>
  <c r="BY69" i="4"/>
  <c r="CO69" i="4" s="1"/>
  <c r="CP69" i="4" s="1"/>
  <c r="CC81" i="4"/>
  <c r="BZ81" i="4"/>
  <c r="CB81" i="4" s="1"/>
  <c r="AE124" i="5"/>
  <c r="CC124" i="5"/>
  <c r="BT124" i="5"/>
  <c r="AZ124" i="5"/>
  <c r="AU125" i="5" s="1"/>
  <c r="BD124" i="5"/>
  <c r="AJ124" i="5"/>
  <c r="AN124" i="5"/>
  <c r="AX124" i="5"/>
  <c r="AH124" i="5"/>
  <c r="AT124" i="5"/>
  <c r="BA124" i="5" s="1"/>
  <c r="AL116" i="5"/>
  <c r="AP116" i="5" s="1"/>
  <c r="D132" i="5" s="1"/>
  <c r="P132" i="5" s="1"/>
  <c r="AM116" i="5"/>
  <c r="AO116" i="5" s="1"/>
  <c r="AF118" i="5"/>
  <c r="AG117" i="5"/>
  <c r="AI117" i="5" s="1"/>
  <c r="AW123" i="5"/>
  <c r="AY123" i="5" s="1"/>
  <c r="AV124" i="5"/>
  <c r="CH114" i="5"/>
  <c r="CJ114" i="5" s="1"/>
  <c r="CG114" i="5"/>
  <c r="CK114" i="5" s="1"/>
  <c r="G130" i="5" s="1"/>
  <c r="S130" i="5" s="1"/>
  <c r="CG70" i="4"/>
  <c r="BR70" i="4"/>
  <c r="BS82" i="4" s="1"/>
  <c r="BT94" i="4" s="1"/>
  <c r="BU106" i="4" s="1"/>
  <c r="BB122" i="5"/>
  <c r="BF122" i="5" s="1"/>
  <c r="E138" i="5" s="1"/>
  <c r="Q138" i="5" s="1"/>
  <c r="BC122" i="5"/>
  <c r="BE122" i="5" s="1"/>
  <c r="CG115" i="5"/>
  <c r="BY116" i="5" s="1"/>
  <c r="AC127" i="5"/>
  <c r="AB128" i="5"/>
  <c r="AR129" i="5"/>
  <c r="AS128" i="5"/>
  <c r="BI128" i="5"/>
  <c r="DE123" i="5"/>
  <c r="DF123" i="5" s="1"/>
  <c r="K138" i="5"/>
  <c r="W138" i="5" s="1"/>
  <c r="CW121" i="4"/>
  <c r="CX121" i="4" s="1"/>
  <c r="DF121" i="4" s="1"/>
  <c r="CA121" i="4"/>
  <c r="CY122" i="4"/>
  <c r="CS123" i="4" s="1"/>
  <c r="BP122" i="4"/>
  <c r="BI122" i="4"/>
  <c r="X122" i="4"/>
  <c r="K141" i="4" s="1"/>
  <c r="CV122" i="4"/>
  <c r="CT122" i="4"/>
  <c r="CZ121" i="4" s="1"/>
  <c r="DA121" i="4" s="1"/>
  <c r="DK124" i="5"/>
  <c r="DY124" i="5"/>
  <c r="DZ122" i="5"/>
  <c r="J137" i="5"/>
  <c r="V137" i="5" s="1"/>
  <c r="DL122" i="5"/>
  <c r="CY121" i="5"/>
  <c r="H137" i="5" s="1"/>
  <c r="T137" i="5" s="1"/>
  <c r="CX121" i="5"/>
  <c r="CI124" i="5"/>
  <c r="CW124" i="5"/>
  <c r="O139" i="5"/>
  <c r="DH117" i="4"/>
  <c r="I136" i="4" s="1"/>
  <c r="DD118" i="4"/>
  <c r="DE118" i="4" s="1"/>
  <c r="H137" i="4" s="1"/>
  <c r="DG120" i="4"/>
  <c r="CT122" i="5"/>
  <c r="CU122" i="5" s="1"/>
  <c r="DC124" i="5"/>
  <c r="DA124" i="5"/>
  <c r="DB124" i="5"/>
  <c r="DJ123" i="5" s="1"/>
  <c r="DD124" i="5"/>
  <c r="DH122" i="5"/>
  <c r="DI122" i="5" s="1"/>
  <c r="DM122" i="5" s="1"/>
  <c r="C140" i="5"/>
  <c r="DU124" i="5"/>
  <c r="CS124" i="5"/>
  <c r="DG124" i="5"/>
  <c r="BX124" i="5"/>
  <c r="Z125" i="5"/>
  <c r="CE124" i="5"/>
  <c r="AA124" i="5"/>
  <c r="L140" i="5" s="1"/>
  <c r="X140" i="5" s="1"/>
  <c r="DS123" i="5"/>
  <c r="DT123" i="5" s="1"/>
  <c r="CQ123" i="5"/>
  <c r="CR123" i="5" s="1"/>
  <c r="DP124" i="5"/>
  <c r="DX123" i="5" s="1"/>
  <c r="DR124" i="5"/>
  <c r="DO124" i="5"/>
  <c r="DQ124" i="5"/>
  <c r="DV122" i="5"/>
  <c r="DW122" i="5" s="1"/>
  <c r="EA122" i="5" s="1"/>
  <c r="CN124" i="5"/>
  <c r="CV123" i="5" s="1"/>
  <c r="CO124" i="5"/>
  <c r="CM124" i="5"/>
  <c r="CP124" i="5"/>
  <c r="DB120" i="4"/>
  <c r="DC120" i="4" s="1"/>
  <c r="CU122" i="4"/>
  <c r="W123" i="4"/>
  <c r="C141" i="4"/>
  <c r="J141" i="4" s="1"/>
  <c r="BP125" i="5" l="1"/>
  <c r="BJ126" i="5" s="1"/>
  <c r="BK118" i="5"/>
  <c r="BS117" i="5" s="1"/>
  <c r="BL80" i="4"/>
  <c r="BM79" i="4"/>
  <c r="BO79" i="4" s="1"/>
  <c r="AQ122" i="4"/>
  <c r="AD122" i="4"/>
  <c r="BJ82" i="4"/>
  <c r="BQ81" i="4"/>
  <c r="Z119" i="4"/>
  <c r="AG118" i="4"/>
  <c r="AD120" i="5"/>
  <c r="AK120" i="5" s="1"/>
  <c r="AE125" i="5"/>
  <c r="BK81" i="4"/>
  <c r="CD80" i="4" s="1"/>
  <c r="AE119" i="4"/>
  <c r="AB120" i="4"/>
  <c r="AA123" i="4"/>
  <c r="AT122" i="4" s="1"/>
  <c r="AW121" i="4"/>
  <c r="AF123" i="4"/>
  <c r="AU123" i="4"/>
  <c r="CE123" i="4"/>
  <c r="Y123" i="4"/>
  <c r="BN123" i="4"/>
  <c r="BL117" i="5"/>
  <c r="BU115" i="5"/>
  <c r="CQ69" i="4"/>
  <c r="G88" i="4" s="1"/>
  <c r="AT125" i="5"/>
  <c r="BA125" i="5" s="1"/>
  <c r="CC125" i="5"/>
  <c r="BT125" i="5"/>
  <c r="AJ125" i="5"/>
  <c r="AZ125" i="5"/>
  <c r="AU126" i="5" s="1"/>
  <c r="BD125" i="5"/>
  <c r="AN125" i="5"/>
  <c r="AX125" i="5"/>
  <c r="AH125" i="5"/>
  <c r="AL117" i="5"/>
  <c r="AP117" i="5" s="1"/>
  <c r="D133" i="5" s="1"/>
  <c r="P133" i="5" s="1"/>
  <c r="AM117" i="5"/>
  <c r="AO117" i="5" s="1"/>
  <c r="AF119" i="5"/>
  <c r="AG118" i="5"/>
  <c r="AI118" i="5" s="1"/>
  <c r="CK115" i="5"/>
  <c r="G131" i="5" s="1"/>
  <c r="S131" i="5" s="1"/>
  <c r="BV70" i="4"/>
  <c r="BX70" i="4" s="1"/>
  <c r="CK70" i="4" s="1"/>
  <c r="CL70" i="4" s="1"/>
  <c r="AW124" i="5"/>
  <c r="AY124" i="5" s="1"/>
  <c r="AV125" i="5"/>
  <c r="BB123" i="5"/>
  <c r="BF123" i="5" s="1"/>
  <c r="E139" i="5" s="1"/>
  <c r="Q139" i="5" s="1"/>
  <c r="BC123" i="5"/>
  <c r="BE123" i="5" s="1"/>
  <c r="BY117" i="5"/>
  <c r="BY118" i="5" s="1"/>
  <c r="BY119" i="5" s="1"/>
  <c r="BY120" i="5" s="1"/>
  <c r="BY121" i="5" s="1"/>
  <c r="BY122" i="5" s="1"/>
  <c r="BY123" i="5" s="1"/>
  <c r="BY124" i="5" s="1"/>
  <c r="BY125" i="5" s="1"/>
  <c r="BZ116" i="5"/>
  <c r="CA116" i="5"/>
  <c r="CH70" i="4"/>
  <c r="CI70" i="4" s="1"/>
  <c r="CJ70" i="4" s="1"/>
  <c r="CF71" i="4" s="1"/>
  <c r="AC128" i="5"/>
  <c r="AB129" i="5"/>
  <c r="AS129" i="5"/>
  <c r="AR130" i="5"/>
  <c r="BI129" i="5"/>
  <c r="DS124" i="5"/>
  <c r="DT124" i="5" s="1"/>
  <c r="K139" i="5"/>
  <c r="W139" i="5" s="1"/>
  <c r="DH118" i="4"/>
  <c r="I137" i="4" s="1"/>
  <c r="CW122" i="4"/>
  <c r="CX122" i="4" s="1"/>
  <c r="DF122" i="4" s="1"/>
  <c r="CA122" i="4"/>
  <c r="CY123" i="4"/>
  <c r="CS124" i="4" s="1"/>
  <c r="BP123" i="4"/>
  <c r="BI123" i="4"/>
  <c r="X123" i="4"/>
  <c r="K142" i="4" s="1"/>
  <c r="CT123" i="4"/>
  <c r="CZ122" i="4" s="1"/>
  <c r="DA122" i="4" s="1"/>
  <c r="CV123" i="4"/>
  <c r="DK125" i="5"/>
  <c r="DY125" i="5"/>
  <c r="DZ123" i="5"/>
  <c r="J138" i="5"/>
  <c r="V138" i="5" s="1"/>
  <c r="DL123" i="5"/>
  <c r="I138" i="5"/>
  <c r="U138" i="5" s="1"/>
  <c r="CI125" i="5"/>
  <c r="CW125" i="5"/>
  <c r="CX122" i="5"/>
  <c r="CY122" i="5"/>
  <c r="H138" i="5" s="1"/>
  <c r="T138" i="5" s="1"/>
  <c r="O140" i="5"/>
  <c r="DD119" i="4"/>
  <c r="DE119" i="4" s="1"/>
  <c r="H138" i="4" s="1"/>
  <c r="DB121" i="4"/>
  <c r="DC121" i="4" s="1"/>
  <c r="DE124" i="5"/>
  <c r="DF124" i="5" s="1"/>
  <c r="DH124" i="5" s="1"/>
  <c r="DI124" i="5" s="1"/>
  <c r="DV123" i="5"/>
  <c r="DW123" i="5" s="1"/>
  <c r="CT123" i="5"/>
  <c r="CU123" i="5" s="1"/>
  <c r="CO125" i="5"/>
  <c r="CP125" i="5"/>
  <c r="CN125" i="5"/>
  <c r="CV124" i="5" s="1"/>
  <c r="CM125" i="5"/>
  <c r="DH123" i="5"/>
  <c r="DI123" i="5" s="1"/>
  <c r="DQ125" i="5"/>
  <c r="DO125" i="5"/>
  <c r="DP125" i="5"/>
  <c r="DX124" i="5" s="1"/>
  <c r="DR125" i="5"/>
  <c r="DD125" i="5"/>
  <c r="DB125" i="5"/>
  <c r="DJ124" i="5" s="1"/>
  <c r="DA125" i="5"/>
  <c r="DC125" i="5"/>
  <c r="CQ124" i="5"/>
  <c r="CR124" i="5" s="1"/>
  <c r="C141" i="5"/>
  <c r="DG125" i="5"/>
  <c r="CE125" i="5"/>
  <c r="BX125" i="5"/>
  <c r="DU125" i="5"/>
  <c r="CS125" i="5"/>
  <c r="Z126" i="5"/>
  <c r="AA125" i="5"/>
  <c r="L141" i="5" s="1"/>
  <c r="X141" i="5" s="1"/>
  <c r="DG121" i="4"/>
  <c r="W124" i="4"/>
  <c r="C142" i="4"/>
  <c r="J142" i="4" s="1"/>
  <c r="CU123" i="4"/>
  <c r="BO116" i="5" l="1"/>
  <c r="BQ116" i="5" s="1"/>
  <c r="BR116" i="5" s="1"/>
  <c r="BV116" i="5" s="1"/>
  <c r="F132" i="5" s="1"/>
  <c r="R132" i="5" s="1"/>
  <c r="BP126" i="5"/>
  <c r="BJ127" i="5" s="1"/>
  <c r="BK119" i="5"/>
  <c r="BS118" i="5" s="1"/>
  <c r="BK82" i="4"/>
  <c r="CD81" i="4" s="1"/>
  <c r="BJ83" i="4"/>
  <c r="BQ82" i="4"/>
  <c r="AQ123" i="4"/>
  <c r="AD123" i="4"/>
  <c r="BM80" i="4"/>
  <c r="BO80" i="4" s="1"/>
  <c r="BL81" i="4"/>
  <c r="AG119" i="4"/>
  <c r="Z120" i="4"/>
  <c r="AD121" i="5"/>
  <c r="AK121" i="5" s="1"/>
  <c r="CE124" i="4"/>
  <c r="AU124" i="4"/>
  <c r="AF124" i="4"/>
  <c r="BN124" i="4"/>
  <c r="Y124" i="4"/>
  <c r="AA124" i="4"/>
  <c r="AT123" i="4" s="1"/>
  <c r="AW122" i="4"/>
  <c r="AE120" i="4"/>
  <c r="AB121" i="4"/>
  <c r="BU116" i="5"/>
  <c r="BL118" i="5"/>
  <c r="AE126" i="5"/>
  <c r="CC126" i="5"/>
  <c r="BT126" i="5"/>
  <c r="BD126" i="5"/>
  <c r="AN126" i="5"/>
  <c r="AZ126" i="5"/>
  <c r="AU127" i="5" s="1"/>
  <c r="AJ126" i="5"/>
  <c r="AX126" i="5"/>
  <c r="AH126" i="5"/>
  <c r="AT126" i="5"/>
  <c r="BA126" i="5" s="1"/>
  <c r="AL118" i="5"/>
  <c r="AP118" i="5" s="1"/>
  <c r="D134" i="5" s="1"/>
  <c r="P134" i="5" s="1"/>
  <c r="AM118" i="5"/>
  <c r="AO118" i="5" s="1"/>
  <c r="AG119" i="5"/>
  <c r="AI119" i="5" s="1"/>
  <c r="AF120" i="5"/>
  <c r="CC82" i="4"/>
  <c r="BZ82" i="4"/>
  <c r="CB82" i="4" s="1"/>
  <c r="CG71" i="4"/>
  <c r="CH71" i="4" s="1"/>
  <c r="CI71" i="4" s="1"/>
  <c r="CJ71" i="4" s="1"/>
  <c r="CF72" i="4" s="1"/>
  <c r="BR71" i="4"/>
  <c r="BS83" i="4" s="1"/>
  <c r="BT95" i="4" s="1"/>
  <c r="BU107" i="4" s="1"/>
  <c r="CM70" i="4"/>
  <c r="CN70" i="4" s="1"/>
  <c r="F89" i="4" s="1"/>
  <c r="BY126" i="5"/>
  <c r="CB116" i="5"/>
  <c r="CD116" i="5" s="1"/>
  <c r="CF116" i="5" s="1"/>
  <c r="CA117" i="5"/>
  <c r="AW125" i="5"/>
  <c r="AY125" i="5" s="1"/>
  <c r="AV126" i="5"/>
  <c r="BZ117" i="5"/>
  <c r="BZ118" i="5" s="1"/>
  <c r="BZ119" i="5" s="1"/>
  <c r="BZ120" i="5" s="1"/>
  <c r="BZ121" i="5" s="1"/>
  <c r="BZ122" i="5" s="1"/>
  <c r="BZ123" i="5" s="1"/>
  <c r="BZ124" i="5" s="1"/>
  <c r="BZ125" i="5" s="1"/>
  <c r="CH115" i="5"/>
  <c r="CJ115" i="5" s="1"/>
  <c r="BB124" i="5"/>
  <c r="BF124" i="5" s="1"/>
  <c r="E140" i="5" s="1"/>
  <c r="Q140" i="5" s="1"/>
  <c r="BC124" i="5"/>
  <c r="BE124" i="5" s="1"/>
  <c r="BY70" i="4"/>
  <c r="CO70" i="4" s="1"/>
  <c r="CP70" i="4" s="1"/>
  <c r="AC129" i="5"/>
  <c r="AB130" i="5"/>
  <c r="AS130" i="5"/>
  <c r="AR131" i="5"/>
  <c r="BI130" i="5"/>
  <c r="CQ125" i="5"/>
  <c r="CR125" i="5" s="1"/>
  <c r="K140" i="5"/>
  <c r="W140" i="5" s="1"/>
  <c r="CW123" i="4"/>
  <c r="CX123" i="4" s="1"/>
  <c r="DF123" i="4" s="1"/>
  <c r="CA123" i="4"/>
  <c r="BP124" i="4"/>
  <c r="CY124" i="4"/>
  <c r="CS125" i="4" s="1"/>
  <c r="BI124" i="4"/>
  <c r="CA124" i="4" s="1"/>
  <c r="X124" i="4"/>
  <c r="K143" i="4" s="1"/>
  <c r="CV124" i="4"/>
  <c r="CT124" i="4"/>
  <c r="CZ123" i="4" s="1"/>
  <c r="DA123" i="4" s="1"/>
  <c r="DK126" i="5"/>
  <c r="DY126" i="5"/>
  <c r="DZ124" i="5"/>
  <c r="EA123" i="5"/>
  <c r="J139" i="5" s="1"/>
  <c r="V139" i="5" s="1"/>
  <c r="DL124" i="5"/>
  <c r="DM124" i="5"/>
  <c r="I140" i="5" s="1"/>
  <c r="U140" i="5" s="1"/>
  <c r="DM123" i="5"/>
  <c r="I139" i="5" s="1"/>
  <c r="U139" i="5" s="1"/>
  <c r="CX123" i="5"/>
  <c r="CY123" i="5"/>
  <c r="H139" i="5" s="1"/>
  <c r="T139" i="5" s="1"/>
  <c r="CI126" i="5"/>
  <c r="CW126" i="5"/>
  <c r="DD120" i="4"/>
  <c r="DD121" i="4" s="1"/>
  <c r="DE121" i="4" s="1"/>
  <c r="H140" i="4" s="1"/>
  <c r="DH119" i="4"/>
  <c r="I138" i="4" s="1"/>
  <c r="O141" i="5"/>
  <c r="DG122" i="4"/>
  <c r="DE125" i="5"/>
  <c r="DF125" i="5" s="1"/>
  <c r="DS125" i="5"/>
  <c r="DT125" i="5" s="1"/>
  <c r="CT124" i="5"/>
  <c r="CU124" i="5" s="1"/>
  <c r="DO126" i="5"/>
  <c r="DR126" i="5"/>
  <c r="DQ126" i="5"/>
  <c r="DP126" i="5"/>
  <c r="DX125" i="5" s="1"/>
  <c r="DV124" i="5"/>
  <c r="DW124" i="5" s="1"/>
  <c r="C142" i="5"/>
  <c r="Z127" i="5"/>
  <c r="BP127" i="5" s="1"/>
  <c r="BX126" i="5"/>
  <c r="DU126" i="5"/>
  <c r="DG126" i="5"/>
  <c r="CE126" i="5"/>
  <c r="CS126" i="5"/>
  <c r="AA126" i="5"/>
  <c r="L142" i="5" s="1"/>
  <c r="X142" i="5" s="1"/>
  <c r="CM126" i="5"/>
  <c r="CP126" i="5"/>
  <c r="CO126" i="5"/>
  <c r="CN126" i="5"/>
  <c r="CV125" i="5" s="1"/>
  <c r="DD126" i="5"/>
  <c r="DC126" i="5"/>
  <c r="DB126" i="5"/>
  <c r="DJ125" i="5" s="1"/>
  <c r="DA126" i="5"/>
  <c r="DB122" i="4"/>
  <c r="DC122" i="4" s="1"/>
  <c r="W125" i="4"/>
  <c r="C143" i="4"/>
  <c r="J143" i="4" s="1"/>
  <c r="CU124" i="4"/>
  <c r="BO117" i="5" l="1"/>
  <c r="BQ117" i="5" s="1"/>
  <c r="BR117" i="5" s="1"/>
  <c r="BV117" i="5" s="1"/>
  <c r="F133" i="5" s="1"/>
  <c r="R133" i="5" s="1"/>
  <c r="BK83" i="4"/>
  <c r="CD82" i="4" s="1"/>
  <c r="BK120" i="5"/>
  <c r="BS119" i="5" s="1"/>
  <c r="BY127" i="5"/>
  <c r="AK127" i="5"/>
  <c r="BQ127" i="5"/>
  <c r="BM81" i="4"/>
  <c r="BO81" i="4" s="1"/>
  <c r="BL82" i="4"/>
  <c r="AQ124" i="4"/>
  <c r="AD124" i="4"/>
  <c r="BJ84" i="4"/>
  <c r="BQ83" i="4"/>
  <c r="AG120" i="4"/>
  <c r="Z121" i="4"/>
  <c r="AD122" i="5"/>
  <c r="AK122" i="5" s="1"/>
  <c r="AE127" i="5"/>
  <c r="AT127" i="5"/>
  <c r="BA127" i="5" s="1"/>
  <c r="AE121" i="4"/>
  <c r="AB122" i="4"/>
  <c r="AF125" i="4"/>
  <c r="CE125" i="4"/>
  <c r="AU125" i="4"/>
  <c r="BN125" i="4"/>
  <c r="Y125" i="4"/>
  <c r="AW123" i="4"/>
  <c r="AA125" i="4"/>
  <c r="AT124" i="4" s="1"/>
  <c r="BL119" i="5"/>
  <c r="BU117" i="5"/>
  <c r="AZ127" i="5"/>
  <c r="BD127" i="5"/>
  <c r="BT127" i="5"/>
  <c r="AJ127" i="5"/>
  <c r="CC127" i="5"/>
  <c r="AN127" i="5"/>
  <c r="AX127" i="5"/>
  <c r="AH127" i="5"/>
  <c r="AG120" i="5"/>
  <c r="AI120" i="5" s="1"/>
  <c r="AF121" i="5"/>
  <c r="AL119" i="5"/>
  <c r="AP119" i="5" s="1"/>
  <c r="D135" i="5" s="1"/>
  <c r="P135" i="5" s="1"/>
  <c r="AM119" i="5"/>
  <c r="AO119" i="5" s="1"/>
  <c r="BB125" i="5"/>
  <c r="BF125" i="5" s="1"/>
  <c r="E141" i="5" s="1"/>
  <c r="Q141" i="5" s="1"/>
  <c r="BC125" i="5"/>
  <c r="BE125" i="5" s="1"/>
  <c r="CG72" i="4"/>
  <c r="CB117" i="5"/>
  <c r="CD117" i="5" s="1"/>
  <c r="CF117" i="5" s="1"/>
  <c r="CA118" i="5"/>
  <c r="CH116" i="5"/>
  <c r="CJ116" i="5" s="1"/>
  <c r="CG116" i="5"/>
  <c r="CK116" i="5" s="1"/>
  <c r="G132" i="5" s="1"/>
  <c r="S132" i="5" s="1"/>
  <c r="CQ70" i="4"/>
  <c r="G89" i="4" s="1"/>
  <c r="BV71" i="4"/>
  <c r="BX71" i="4" s="1"/>
  <c r="CK71" i="4" s="1"/>
  <c r="CL71" i="4" s="1"/>
  <c r="BK84" i="4"/>
  <c r="CD83" i="4" s="1"/>
  <c r="AW126" i="5"/>
  <c r="AY126" i="5" s="1"/>
  <c r="AV127" i="5"/>
  <c r="AW127" i="5" s="1"/>
  <c r="BR72" i="4"/>
  <c r="BS84" i="4" s="1"/>
  <c r="BT96" i="4" s="1"/>
  <c r="BU108" i="4" s="1"/>
  <c r="AC130" i="5"/>
  <c r="AB131" i="5"/>
  <c r="AS131" i="5"/>
  <c r="AR132" i="5"/>
  <c r="K141" i="5"/>
  <c r="W141" i="5" s="1"/>
  <c r="BI131" i="5"/>
  <c r="DS126" i="5"/>
  <c r="DT126" i="5" s="1"/>
  <c r="CW124" i="4"/>
  <c r="CX124" i="4" s="1"/>
  <c r="DF124" i="4" s="1"/>
  <c r="CT125" i="4"/>
  <c r="CZ124" i="4" s="1"/>
  <c r="DA124" i="4" s="1"/>
  <c r="CV125" i="4"/>
  <c r="BP125" i="4"/>
  <c r="CY125" i="4"/>
  <c r="CS126" i="4" s="1"/>
  <c r="BI125" i="4"/>
  <c r="X125" i="4"/>
  <c r="K144" i="4" s="1"/>
  <c r="DK127" i="5"/>
  <c r="DY127" i="5"/>
  <c r="DZ125" i="5"/>
  <c r="EA124" i="5"/>
  <c r="J140" i="5" s="1"/>
  <c r="V140" i="5" s="1"/>
  <c r="DL125" i="5"/>
  <c r="CX124" i="5"/>
  <c r="CY124" i="5"/>
  <c r="H140" i="5" s="1"/>
  <c r="T140" i="5" s="1"/>
  <c r="CI127" i="5"/>
  <c r="CW127" i="5"/>
  <c r="DE120" i="4"/>
  <c r="H139" i="4" s="1"/>
  <c r="DH120" i="4"/>
  <c r="I139" i="4" s="1"/>
  <c r="O142" i="5"/>
  <c r="DH121" i="4"/>
  <c r="I140" i="4" s="1"/>
  <c r="DD122" i="4"/>
  <c r="DB123" i="4"/>
  <c r="DC123" i="4" s="1"/>
  <c r="BZ126" i="5"/>
  <c r="CQ126" i="5"/>
  <c r="CR126" i="5" s="1"/>
  <c r="CN127" i="5"/>
  <c r="CV126" i="5" s="1"/>
  <c r="CM127" i="5"/>
  <c r="CP127" i="5"/>
  <c r="CO127" i="5"/>
  <c r="DD127" i="5"/>
  <c r="DC127" i="5"/>
  <c r="DA127" i="5"/>
  <c r="DB127" i="5"/>
  <c r="DJ126" i="5" s="1"/>
  <c r="CT125" i="5"/>
  <c r="CU125" i="5" s="1"/>
  <c r="DP127" i="5"/>
  <c r="DX126" i="5" s="1"/>
  <c r="DO127" i="5"/>
  <c r="DR127" i="5"/>
  <c r="DQ127" i="5"/>
  <c r="DV125" i="5"/>
  <c r="DW125" i="5" s="1"/>
  <c r="EA125" i="5" s="1"/>
  <c r="DH125" i="5"/>
  <c r="DI125" i="5" s="1"/>
  <c r="DM125" i="5" s="1"/>
  <c r="DE126" i="5"/>
  <c r="DF126" i="5" s="1"/>
  <c r="C143" i="5"/>
  <c r="Z128" i="5"/>
  <c r="DU127" i="5"/>
  <c r="CS127" i="5"/>
  <c r="BX127" i="5"/>
  <c r="DG127" i="5"/>
  <c r="CE127" i="5"/>
  <c r="AA127" i="5"/>
  <c r="L143" i="5" s="1"/>
  <c r="X143" i="5" s="1"/>
  <c r="DG123" i="4"/>
  <c r="CU125" i="4"/>
  <c r="W126" i="4"/>
  <c r="AG126" i="4" s="1"/>
  <c r="C144" i="4"/>
  <c r="J144" i="4" s="1"/>
  <c r="BO118" i="5" l="1"/>
  <c r="BQ118" i="5" s="1"/>
  <c r="BR118" i="5" s="1"/>
  <c r="BV118" i="5" s="1"/>
  <c r="F134" i="5" s="1"/>
  <c r="R134" i="5" s="1"/>
  <c r="BP128" i="5"/>
  <c r="BK121" i="5"/>
  <c r="BS120" i="5" s="1"/>
  <c r="BJ85" i="4"/>
  <c r="BQ84" i="4"/>
  <c r="AQ125" i="4"/>
  <c r="AD125" i="4"/>
  <c r="BL83" i="4"/>
  <c r="BM82" i="4"/>
  <c r="BO82" i="4" s="1"/>
  <c r="AG121" i="4"/>
  <c r="Z122" i="4"/>
  <c r="AD123" i="5"/>
  <c r="AK123" i="5" s="1"/>
  <c r="AY127" i="5"/>
  <c r="BB127" i="5" s="1"/>
  <c r="AT128" i="5" s="1"/>
  <c r="BA128" i="5" s="1"/>
  <c r="AW124" i="4"/>
  <c r="AA126" i="4"/>
  <c r="AT125" i="4" s="1"/>
  <c r="AE122" i="4"/>
  <c r="AB123" i="4"/>
  <c r="AF126" i="4"/>
  <c r="BN126" i="4"/>
  <c r="Y126" i="4"/>
  <c r="BU118" i="5"/>
  <c r="BL120" i="5"/>
  <c r="AX128" i="5"/>
  <c r="AH128" i="5"/>
  <c r="AN128" i="5"/>
  <c r="AJ128" i="5"/>
  <c r="AZ128" i="5"/>
  <c r="BD128" i="5"/>
  <c r="BT128" i="5"/>
  <c r="AF122" i="5"/>
  <c r="AG121" i="5"/>
  <c r="AI121" i="5" s="1"/>
  <c r="AL120" i="5"/>
  <c r="AP120" i="5" s="1"/>
  <c r="D136" i="5" s="1"/>
  <c r="P136" i="5" s="1"/>
  <c r="AM120" i="5"/>
  <c r="AO120" i="5" s="1"/>
  <c r="BY71" i="4"/>
  <c r="CO71" i="4" s="1"/>
  <c r="CP71" i="4" s="1"/>
  <c r="CH117" i="5"/>
  <c r="CJ117" i="5" s="1"/>
  <c r="CG117" i="5"/>
  <c r="CK117" i="5" s="1"/>
  <c r="G133" i="5" s="1"/>
  <c r="S133" i="5" s="1"/>
  <c r="BK85" i="4"/>
  <c r="BV72" i="4"/>
  <c r="BX72" i="4" s="1"/>
  <c r="CK72" i="4" s="1"/>
  <c r="CL72" i="4" s="1"/>
  <c r="BZ83" i="4"/>
  <c r="CB83" i="4" s="1"/>
  <c r="CC83" i="4"/>
  <c r="CH72" i="4"/>
  <c r="CI72" i="4" s="1"/>
  <c r="CJ72" i="4" s="1"/>
  <c r="CF73" i="4" s="1"/>
  <c r="CM71" i="4"/>
  <c r="BB126" i="5"/>
  <c r="BF126" i="5" s="1"/>
  <c r="E142" i="5" s="1"/>
  <c r="Q142" i="5" s="1"/>
  <c r="BC126" i="5"/>
  <c r="BE126" i="5" s="1"/>
  <c r="CB118" i="5"/>
  <c r="CD118" i="5" s="1"/>
  <c r="CF118" i="5" s="1"/>
  <c r="CA119" i="5"/>
  <c r="K142" i="5"/>
  <c r="W142" i="5" s="1"/>
  <c r="AC131" i="5"/>
  <c r="AB132" i="5"/>
  <c r="AR133" i="5"/>
  <c r="AS132" i="5"/>
  <c r="BI132" i="5"/>
  <c r="DE127" i="5"/>
  <c r="DF127" i="5" s="1"/>
  <c r="DD128" i="5" s="1"/>
  <c r="B132" i="5"/>
  <c r="CW125" i="4"/>
  <c r="CX125" i="4" s="1"/>
  <c r="DF125" i="4" s="1"/>
  <c r="CA125" i="4"/>
  <c r="CV126" i="4"/>
  <c r="CT126" i="4"/>
  <c r="CZ125" i="4" s="1"/>
  <c r="DA125" i="4" s="1"/>
  <c r="CY126" i="4"/>
  <c r="CS127" i="4" s="1"/>
  <c r="BP126" i="4"/>
  <c r="BI126" i="4"/>
  <c r="X126" i="4"/>
  <c r="K145" i="4" s="1"/>
  <c r="DK128" i="5"/>
  <c r="DY128" i="5"/>
  <c r="DZ126" i="5"/>
  <c r="J141" i="5"/>
  <c r="V141" i="5" s="1"/>
  <c r="DL126" i="5"/>
  <c r="I141" i="5"/>
  <c r="U141" i="5" s="1"/>
  <c r="CI128" i="5"/>
  <c r="CW128" i="5"/>
  <c r="CX125" i="5"/>
  <c r="CY125" i="5"/>
  <c r="H141" i="5" s="1"/>
  <c r="T141" i="5" s="1"/>
  <c r="O143" i="5"/>
  <c r="BZ127" i="5"/>
  <c r="DH122" i="4"/>
  <c r="I141" i="4" s="1"/>
  <c r="DE122" i="4"/>
  <c r="H141" i="4" s="1"/>
  <c r="DD123" i="4"/>
  <c r="DB124" i="4"/>
  <c r="DC124" i="4" s="1"/>
  <c r="DS127" i="5"/>
  <c r="DT127" i="5" s="1"/>
  <c r="DR128" i="5" s="1"/>
  <c r="DH126" i="5"/>
  <c r="DI126" i="5" s="1"/>
  <c r="CQ127" i="5"/>
  <c r="CR127" i="5" s="1"/>
  <c r="CP128" i="5" s="1"/>
  <c r="C144" i="5"/>
  <c r="DG128" i="5"/>
  <c r="CE128" i="5"/>
  <c r="BX128" i="5"/>
  <c r="DE128" i="5" s="1"/>
  <c r="Z129" i="5"/>
  <c r="CS128" i="5"/>
  <c r="DU128" i="5"/>
  <c r="AA128" i="5"/>
  <c r="L144" i="5" s="1"/>
  <c r="X144" i="5" s="1"/>
  <c r="CO128" i="5"/>
  <c r="CN128" i="5"/>
  <c r="CV127" i="5" s="1"/>
  <c r="CM128" i="5"/>
  <c r="DQ128" i="5"/>
  <c r="DP128" i="5"/>
  <c r="DX127" i="5" s="1"/>
  <c r="DO128" i="5"/>
  <c r="DB128" i="5"/>
  <c r="DJ127" i="5" s="1"/>
  <c r="DC128" i="5"/>
  <c r="DA128" i="5"/>
  <c r="CT126" i="5"/>
  <c r="CU126" i="5" s="1"/>
  <c r="DV126" i="5"/>
  <c r="DW126" i="5" s="1"/>
  <c r="EA126" i="5" s="1"/>
  <c r="DG124" i="4"/>
  <c r="W127" i="4"/>
  <c r="AD127" i="4" s="1"/>
  <c r="C145" i="4"/>
  <c r="J145" i="4" s="1"/>
  <c r="CU126" i="4"/>
  <c r="BO119" i="5" l="1"/>
  <c r="BQ119" i="5" s="1"/>
  <c r="BR119" i="5" s="1"/>
  <c r="BV119" i="5" s="1"/>
  <c r="F135" i="5" s="1"/>
  <c r="R135" i="5" s="1"/>
  <c r="BP129" i="5"/>
  <c r="BK122" i="5"/>
  <c r="BS121" i="5" s="1"/>
  <c r="BM83" i="4"/>
  <c r="BO83" i="4" s="1"/>
  <c r="BL84" i="4"/>
  <c r="AQ126" i="4"/>
  <c r="AD126" i="4"/>
  <c r="BJ86" i="4"/>
  <c r="BQ85" i="4"/>
  <c r="AG122" i="4"/>
  <c r="Z123" i="4"/>
  <c r="AD124" i="5"/>
  <c r="AK124" i="5" s="1"/>
  <c r="AU127" i="4"/>
  <c r="AF127" i="4"/>
  <c r="CE127" i="4"/>
  <c r="Y127" i="4"/>
  <c r="AQ127" i="4" s="1"/>
  <c r="AW125" i="4"/>
  <c r="AE123" i="4"/>
  <c r="AB124" i="4"/>
  <c r="BL121" i="5"/>
  <c r="BU119" i="5"/>
  <c r="CD84" i="4"/>
  <c r="CC128" i="5"/>
  <c r="AZ129" i="5"/>
  <c r="BD129" i="5"/>
  <c r="BT129" i="5"/>
  <c r="AJ129" i="5"/>
  <c r="AN129" i="5"/>
  <c r="AX129" i="5"/>
  <c r="AH129" i="5"/>
  <c r="CQ71" i="4"/>
  <c r="G90" i="4" s="1"/>
  <c r="BR73" i="4"/>
  <c r="BS85" i="4" s="1"/>
  <c r="BT97" i="4" s="1"/>
  <c r="BU109" i="4" s="1"/>
  <c r="AL121" i="5"/>
  <c r="AP121" i="5" s="1"/>
  <c r="D137" i="5" s="1"/>
  <c r="P137" i="5" s="1"/>
  <c r="AM121" i="5"/>
  <c r="AO121" i="5" s="1"/>
  <c r="AG122" i="5"/>
  <c r="AI122" i="5" s="1"/>
  <c r="AF123" i="5"/>
  <c r="CN71" i="4"/>
  <c r="F90" i="4" s="1"/>
  <c r="AT129" i="5"/>
  <c r="BA129" i="5" s="1"/>
  <c r="AV128" i="5"/>
  <c r="AU128" i="5"/>
  <c r="BF127" i="5"/>
  <c r="E143" i="5" s="1"/>
  <c r="Q143" i="5" s="1"/>
  <c r="CH118" i="5"/>
  <c r="CJ118" i="5" s="1"/>
  <c r="CG118" i="5"/>
  <c r="CK118" i="5" s="1"/>
  <c r="G134" i="5" s="1"/>
  <c r="S134" i="5" s="1"/>
  <c r="CC84" i="4"/>
  <c r="BZ84" i="4"/>
  <c r="CB84" i="4" s="1"/>
  <c r="BK86" i="4"/>
  <c r="CD85" i="4" s="1"/>
  <c r="CG73" i="4"/>
  <c r="BY72" i="4"/>
  <c r="CO72" i="4" s="1"/>
  <c r="CP72" i="4" s="1"/>
  <c r="CB119" i="5"/>
  <c r="CD119" i="5" s="1"/>
  <c r="CF119" i="5" s="1"/>
  <c r="CA120" i="5"/>
  <c r="CM72" i="4"/>
  <c r="CN72" i="4" s="1"/>
  <c r="F91" i="4" s="1"/>
  <c r="K143" i="5"/>
  <c r="W143" i="5" s="1"/>
  <c r="AC132" i="5"/>
  <c r="AB133" i="5"/>
  <c r="AS133" i="5"/>
  <c r="AR134" i="5"/>
  <c r="BI133" i="5"/>
  <c r="O144" i="5"/>
  <c r="CT127" i="4"/>
  <c r="CZ126" i="4" s="1"/>
  <c r="DA126" i="4" s="1"/>
  <c r="CY127" i="4"/>
  <c r="CS128" i="4" s="1"/>
  <c r="BP127" i="4"/>
  <c r="BI127" i="4"/>
  <c r="BN127" i="4" s="1"/>
  <c r="X127" i="4"/>
  <c r="K146" i="4" s="1"/>
  <c r="CW126" i="4"/>
  <c r="CX126" i="4" s="1"/>
  <c r="DF126" i="4" s="1"/>
  <c r="CA126" i="4"/>
  <c r="DK129" i="5"/>
  <c r="DY129" i="5"/>
  <c r="DZ127" i="5"/>
  <c r="J142" i="5"/>
  <c r="V142" i="5" s="1"/>
  <c r="DL127" i="5"/>
  <c r="DM126" i="5"/>
  <c r="I142" i="5" s="1"/>
  <c r="U142" i="5" s="1"/>
  <c r="CI129" i="5"/>
  <c r="CW129" i="5"/>
  <c r="CY126" i="5"/>
  <c r="H142" i="5" s="1"/>
  <c r="T142" i="5" s="1"/>
  <c r="CX126" i="5"/>
  <c r="DE123" i="4"/>
  <c r="H142" i="4" s="1"/>
  <c r="DH123" i="4"/>
  <c r="I142" i="4" s="1"/>
  <c r="DD124" i="4"/>
  <c r="DE124" i="4" s="1"/>
  <c r="H143" i="4" s="1"/>
  <c r="DB125" i="4"/>
  <c r="DC125" i="4" s="1"/>
  <c r="DF128" i="5"/>
  <c r="DH128" i="5" s="1"/>
  <c r="DI128" i="5" s="1"/>
  <c r="CQ128" i="5"/>
  <c r="CR128" i="5" s="1"/>
  <c r="CT128" i="5" s="1"/>
  <c r="CU128" i="5" s="1"/>
  <c r="DS128" i="5"/>
  <c r="DT128" i="5" s="1"/>
  <c r="DV128" i="5" s="1"/>
  <c r="DW128" i="5" s="1"/>
  <c r="DV127" i="5"/>
  <c r="DW127" i="5" s="1"/>
  <c r="DC129" i="5"/>
  <c r="DD129" i="5"/>
  <c r="DA129" i="5"/>
  <c r="DB129" i="5"/>
  <c r="DJ128" i="5" s="1"/>
  <c r="DR129" i="5"/>
  <c r="DQ129" i="5"/>
  <c r="DP129" i="5"/>
  <c r="DX128" i="5" s="1"/>
  <c r="DO129" i="5"/>
  <c r="DH127" i="5"/>
  <c r="DI127" i="5" s="1"/>
  <c r="DM127" i="5" s="1"/>
  <c r="C145" i="5"/>
  <c r="DG129" i="5"/>
  <c r="CE129" i="5"/>
  <c r="BX129" i="5"/>
  <c r="DE129" i="5" s="1"/>
  <c r="DU129" i="5"/>
  <c r="CS129" i="5"/>
  <c r="Z130" i="5"/>
  <c r="AA129" i="5"/>
  <c r="L145" i="5" s="1"/>
  <c r="X145" i="5" s="1"/>
  <c r="CT127" i="5"/>
  <c r="CU127" i="5" s="1"/>
  <c r="CP129" i="5"/>
  <c r="CO129" i="5"/>
  <c r="CN129" i="5"/>
  <c r="CV128" i="5" s="1"/>
  <c r="CM129" i="5"/>
  <c r="DG125" i="4"/>
  <c r="W128" i="4"/>
  <c r="AD128" i="4" s="1"/>
  <c r="C146" i="4"/>
  <c r="B145" i="4" s="1"/>
  <c r="CU127" i="4"/>
  <c r="BO120" i="5" l="1"/>
  <c r="BQ120" i="5" s="1"/>
  <c r="BR120" i="5" s="1"/>
  <c r="BV120" i="5" s="1"/>
  <c r="F136" i="5" s="1"/>
  <c r="R136" i="5" s="1"/>
  <c r="BP130" i="5"/>
  <c r="BK123" i="5"/>
  <c r="BS122" i="5" s="1"/>
  <c r="BJ87" i="4"/>
  <c r="BQ86" i="4"/>
  <c r="BL85" i="4"/>
  <c r="BM84" i="4"/>
  <c r="BO84" i="4" s="1"/>
  <c r="AG123" i="4"/>
  <c r="Z124" i="4"/>
  <c r="AD125" i="5"/>
  <c r="AK125" i="5" s="1"/>
  <c r="AT130" i="5"/>
  <c r="BA130" i="5" s="1"/>
  <c r="AE124" i="4"/>
  <c r="AB125" i="4"/>
  <c r="CE128" i="4"/>
  <c r="AU128" i="4"/>
  <c r="AF128" i="4"/>
  <c r="Y128" i="4"/>
  <c r="AQ128" i="4" s="1"/>
  <c r="BU120" i="5"/>
  <c r="BL122" i="5"/>
  <c r="BO121" i="5"/>
  <c r="BV73" i="4"/>
  <c r="BX73" i="4" s="1"/>
  <c r="CK73" i="4" s="1"/>
  <c r="CC129" i="5"/>
  <c r="AZ130" i="5"/>
  <c r="AN130" i="5"/>
  <c r="BT130" i="5"/>
  <c r="AJ130" i="5"/>
  <c r="BD130" i="5"/>
  <c r="AX130" i="5"/>
  <c r="AH130" i="5"/>
  <c r="K144" i="5"/>
  <c r="W144" i="5" s="1"/>
  <c r="CQ72" i="4"/>
  <c r="G91" i="4" s="1"/>
  <c r="AG123" i="5"/>
  <c r="AI123" i="5" s="1"/>
  <c r="AF124" i="5"/>
  <c r="AL122" i="5"/>
  <c r="AP122" i="5" s="1"/>
  <c r="D138" i="5" s="1"/>
  <c r="P138" i="5" s="1"/>
  <c r="AM122" i="5"/>
  <c r="AO122" i="5" s="1"/>
  <c r="CC85" i="4"/>
  <c r="BZ85" i="4"/>
  <c r="CB85" i="4" s="1"/>
  <c r="BK87" i="4"/>
  <c r="CD86" i="4" s="1"/>
  <c r="CH73" i="4"/>
  <c r="CI73" i="4" s="1"/>
  <c r="CJ73" i="4" s="1"/>
  <c r="CF74" i="4" s="1"/>
  <c r="AU129" i="5"/>
  <c r="AU130" i="5" s="1"/>
  <c r="BC127" i="5"/>
  <c r="BE127" i="5" s="1"/>
  <c r="CB120" i="5"/>
  <c r="CD120" i="5" s="1"/>
  <c r="CF120" i="5" s="1"/>
  <c r="CA121" i="5"/>
  <c r="AW128" i="5"/>
  <c r="AY128" i="5" s="1"/>
  <c r="AV129" i="5"/>
  <c r="CG119" i="5"/>
  <c r="CK119" i="5" s="1"/>
  <c r="G135" i="5" s="1"/>
  <c r="S135" i="5" s="1"/>
  <c r="CH119" i="5"/>
  <c r="CJ119" i="5" s="1"/>
  <c r="AC133" i="5"/>
  <c r="AB134" i="5"/>
  <c r="AR135" i="5"/>
  <c r="AS134" i="5"/>
  <c r="BI134" i="5"/>
  <c r="J146" i="4"/>
  <c r="CW127" i="4"/>
  <c r="CA127" i="4"/>
  <c r="BP128" i="4"/>
  <c r="CY128" i="4"/>
  <c r="CS129" i="4" s="1"/>
  <c r="BI128" i="4"/>
  <c r="CA128" i="4" s="1"/>
  <c r="X128" i="4"/>
  <c r="K147" i="4" s="1"/>
  <c r="CT128" i="4"/>
  <c r="CZ127" i="4" s="1"/>
  <c r="DA127" i="4" s="1"/>
  <c r="DK130" i="5"/>
  <c r="DY130" i="5"/>
  <c r="EA128" i="5"/>
  <c r="J144" i="5" s="1"/>
  <c r="V144" i="5" s="1"/>
  <c r="DZ128" i="5"/>
  <c r="EA127" i="5"/>
  <c r="J143" i="5" s="1"/>
  <c r="V143" i="5" s="1"/>
  <c r="DL128" i="5"/>
  <c r="DM128" i="5"/>
  <c r="I144" i="5" s="1"/>
  <c r="U144" i="5" s="1"/>
  <c r="I143" i="5"/>
  <c r="U143" i="5" s="1"/>
  <c r="CI130" i="5"/>
  <c r="CW130" i="5"/>
  <c r="CX127" i="5"/>
  <c r="CY127" i="5"/>
  <c r="H143" i="5" s="1"/>
  <c r="T143" i="5" s="1"/>
  <c r="O145" i="5"/>
  <c r="DD125" i="4"/>
  <c r="DE125" i="4" s="1"/>
  <c r="H144" i="4" s="1"/>
  <c r="DH124" i="4"/>
  <c r="I143" i="4" s="1"/>
  <c r="CV127" i="4"/>
  <c r="CV128" i="4" s="1"/>
  <c r="DG126" i="4"/>
  <c r="CQ129" i="5"/>
  <c r="CR129" i="5" s="1"/>
  <c r="CT129" i="5" s="1"/>
  <c r="CU129" i="5" s="1"/>
  <c r="DS129" i="5"/>
  <c r="DT129" i="5" s="1"/>
  <c r="DU130" i="5"/>
  <c r="DG130" i="5"/>
  <c r="BX130" i="5"/>
  <c r="CC130" i="5" s="1"/>
  <c r="Z131" i="5"/>
  <c r="CE130" i="5"/>
  <c r="CS130" i="5"/>
  <c r="C146" i="5"/>
  <c r="AA130" i="5"/>
  <c r="L146" i="5" s="1"/>
  <c r="X146" i="5" s="1"/>
  <c r="DD130" i="5"/>
  <c r="DA130" i="5"/>
  <c r="DC130" i="5"/>
  <c r="DB130" i="5"/>
  <c r="DJ129" i="5" s="1"/>
  <c r="DF129" i="5"/>
  <c r="CP130" i="5"/>
  <c r="CN130" i="5"/>
  <c r="CV129" i="5" s="1"/>
  <c r="CM130" i="5"/>
  <c r="CO130" i="5"/>
  <c r="DR130" i="5"/>
  <c r="DQ130" i="5"/>
  <c r="DO130" i="5"/>
  <c r="DP130" i="5"/>
  <c r="DX129" i="5" s="1"/>
  <c r="DB126" i="4"/>
  <c r="DC126" i="4" s="1"/>
  <c r="CU128" i="4"/>
  <c r="W129" i="4"/>
  <c r="AD129" i="4" s="1"/>
  <c r="C147" i="4"/>
  <c r="BU121" i="5" l="1"/>
  <c r="BQ121" i="5"/>
  <c r="BR121" i="5" s="1"/>
  <c r="BV121" i="5" s="1"/>
  <c r="F137" i="5" s="1"/>
  <c r="R137" i="5" s="1"/>
  <c r="BP131" i="5"/>
  <c r="AU131" i="5"/>
  <c r="BK124" i="5"/>
  <c r="BS123" i="5" s="1"/>
  <c r="BL86" i="4"/>
  <c r="BM85" i="4"/>
  <c r="BO85" i="4" s="1"/>
  <c r="BJ88" i="4"/>
  <c r="BQ87" i="4"/>
  <c r="Z125" i="4"/>
  <c r="AG124" i="4"/>
  <c r="AD126" i="5"/>
  <c r="AK126" i="5" s="1"/>
  <c r="AT131" i="5"/>
  <c r="BA131" i="5" s="1"/>
  <c r="K145" i="5"/>
  <c r="W145" i="5" s="1"/>
  <c r="AE125" i="4"/>
  <c r="AB126" i="4"/>
  <c r="AE126" i="4" s="1"/>
  <c r="BN128" i="4"/>
  <c r="AF129" i="4"/>
  <c r="AU129" i="4"/>
  <c r="CE129" i="4"/>
  <c r="Y129" i="4"/>
  <c r="AQ129" i="4" s="1"/>
  <c r="BL123" i="5"/>
  <c r="CL73" i="4"/>
  <c r="CM73" i="4" s="1"/>
  <c r="BY73" i="4"/>
  <c r="CO73" i="4" s="1"/>
  <c r="CP73" i="4" s="1"/>
  <c r="BT131" i="5"/>
  <c r="AJ131" i="5"/>
  <c r="AZ131" i="5"/>
  <c r="BD131" i="5"/>
  <c r="AN131" i="5"/>
  <c r="AX131" i="5"/>
  <c r="AH131" i="5"/>
  <c r="AG124" i="5"/>
  <c r="AI124" i="5" s="1"/>
  <c r="AF125" i="5"/>
  <c r="AL123" i="5"/>
  <c r="AP123" i="5" s="1"/>
  <c r="D139" i="5" s="1"/>
  <c r="P139" i="5" s="1"/>
  <c r="AM123" i="5"/>
  <c r="AO123" i="5" s="1"/>
  <c r="BB128" i="5"/>
  <c r="BF128" i="5" s="1"/>
  <c r="E144" i="5" s="1"/>
  <c r="Q144" i="5" s="1"/>
  <c r="BC128" i="5"/>
  <c r="BE128" i="5" s="1"/>
  <c r="CB121" i="5"/>
  <c r="CD121" i="5" s="1"/>
  <c r="CF121" i="5" s="1"/>
  <c r="CA122" i="5"/>
  <c r="BK88" i="4"/>
  <c r="CD87" i="4" s="1"/>
  <c r="CH120" i="5"/>
  <c r="CJ120" i="5" s="1"/>
  <c r="CG120" i="5"/>
  <c r="CK120" i="5" s="1"/>
  <c r="G136" i="5" s="1"/>
  <c r="S136" i="5" s="1"/>
  <c r="CG74" i="4"/>
  <c r="BR74" i="4"/>
  <c r="BS86" i="4" s="1"/>
  <c r="BT98" i="4" s="1"/>
  <c r="BU110" i="4" s="1"/>
  <c r="AW129" i="5"/>
  <c r="AY129" i="5" s="1"/>
  <c r="AV130" i="5"/>
  <c r="AC134" i="5"/>
  <c r="AB135" i="5"/>
  <c r="AS135" i="5"/>
  <c r="AR136" i="5"/>
  <c r="BI135" i="5"/>
  <c r="J147" i="4"/>
  <c r="CV129" i="4"/>
  <c r="CW128" i="4"/>
  <c r="CX128" i="4" s="1"/>
  <c r="DF128" i="4" s="1"/>
  <c r="BP129" i="4"/>
  <c r="CY129" i="4"/>
  <c r="CS130" i="4" s="1"/>
  <c r="BI129" i="4"/>
  <c r="BN129" i="4" s="1"/>
  <c r="X129" i="4"/>
  <c r="K148" i="4" s="1"/>
  <c r="CT129" i="4"/>
  <c r="DK131" i="5"/>
  <c r="DY131" i="5"/>
  <c r="DZ129" i="5"/>
  <c r="DL129" i="5"/>
  <c r="CX128" i="5"/>
  <c r="CY128" i="5"/>
  <c r="H144" i="5" s="1"/>
  <c r="T144" i="5" s="1"/>
  <c r="CI131" i="5"/>
  <c r="CW131" i="5"/>
  <c r="O146" i="5"/>
  <c r="DH125" i="4"/>
  <c r="I144" i="4" s="1"/>
  <c r="DD126" i="4"/>
  <c r="DE130" i="5"/>
  <c r="DF130" i="5" s="1"/>
  <c r="DV129" i="5"/>
  <c r="DW129" i="5" s="1"/>
  <c r="EA129" i="5" s="1"/>
  <c r="DS130" i="5"/>
  <c r="DT130" i="5" s="1"/>
  <c r="CQ130" i="5"/>
  <c r="CR130" i="5" s="1"/>
  <c r="DA131" i="5"/>
  <c r="DB131" i="5"/>
  <c r="DJ130" i="5" s="1"/>
  <c r="DC131" i="5"/>
  <c r="DD131" i="5"/>
  <c r="C147" i="5"/>
  <c r="Z132" i="5"/>
  <c r="DG131" i="5"/>
  <c r="CS131" i="5"/>
  <c r="DU131" i="5"/>
  <c r="CE131" i="5"/>
  <c r="BX131" i="5"/>
  <c r="CQ131" i="5" s="1"/>
  <c r="AA131" i="5"/>
  <c r="L147" i="5" s="1"/>
  <c r="X147" i="5" s="1"/>
  <c r="DH129" i="5"/>
  <c r="DI129" i="5" s="1"/>
  <c r="CM131" i="5"/>
  <c r="CO131" i="5"/>
  <c r="CN131" i="5"/>
  <c r="CV130" i="5" s="1"/>
  <c r="CP131" i="5"/>
  <c r="DQ131" i="5"/>
  <c r="DP131" i="5"/>
  <c r="DX130" i="5" s="1"/>
  <c r="DO131" i="5"/>
  <c r="DR131" i="5"/>
  <c r="CX127" i="4"/>
  <c r="DF127" i="4" s="1"/>
  <c r="C148" i="4"/>
  <c r="W130" i="4"/>
  <c r="AD130" i="4" s="1"/>
  <c r="CU129" i="4"/>
  <c r="BO122" i="5" l="1"/>
  <c r="BQ122" i="5" s="1"/>
  <c r="BP132" i="5"/>
  <c r="BK125" i="5"/>
  <c r="BS124" i="5" s="1"/>
  <c r="BJ89" i="4"/>
  <c r="BQ88" i="4"/>
  <c r="BM86" i="4"/>
  <c r="BO86" i="4" s="1"/>
  <c r="BL87" i="4"/>
  <c r="AG125" i="4"/>
  <c r="Z126" i="4"/>
  <c r="AD127" i="5"/>
  <c r="AT132" i="5"/>
  <c r="BA132" i="5" s="1"/>
  <c r="K146" i="5"/>
  <c r="W146" i="5" s="1"/>
  <c r="AU132" i="5"/>
  <c r="Z127" i="4"/>
  <c r="AU130" i="4"/>
  <c r="AF130" i="4"/>
  <c r="CE130" i="4"/>
  <c r="Y130" i="4"/>
  <c r="AQ130" i="4" s="1"/>
  <c r="BU122" i="5"/>
  <c r="BL124" i="5"/>
  <c r="CN73" i="4"/>
  <c r="F92" i="4" s="1"/>
  <c r="CQ73" i="4"/>
  <c r="G92" i="4" s="1"/>
  <c r="BT132" i="5"/>
  <c r="AJ132" i="5"/>
  <c r="AZ132" i="5"/>
  <c r="BD132" i="5"/>
  <c r="AN132" i="5"/>
  <c r="AX132" i="5"/>
  <c r="AH132" i="5"/>
  <c r="CC131" i="5"/>
  <c r="AF126" i="5"/>
  <c r="AG125" i="5"/>
  <c r="AI125" i="5" s="1"/>
  <c r="AL124" i="5"/>
  <c r="AP124" i="5" s="1"/>
  <c r="D140" i="5" s="1"/>
  <c r="P140" i="5" s="1"/>
  <c r="AM124" i="5"/>
  <c r="AO124" i="5" s="1"/>
  <c r="AW130" i="5"/>
  <c r="AY130" i="5" s="1"/>
  <c r="AV131" i="5"/>
  <c r="CG121" i="5"/>
  <c r="CK121" i="5" s="1"/>
  <c r="G137" i="5" s="1"/>
  <c r="S137" i="5" s="1"/>
  <c r="CH121" i="5"/>
  <c r="CJ121" i="5" s="1"/>
  <c r="BB129" i="5"/>
  <c r="BF129" i="5" s="1"/>
  <c r="E145" i="5" s="1"/>
  <c r="Q145" i="5" s="1"/>
  <c r="BC129" i="5"/>
  <c r="BE129" i="5" s="1"/>
  <c r="BV74" i="4"/>
  <c r="BX74" i="4" s="1"/>
  <c r="CK74" i="4" s="1"/>
  <c r="CL74" i="4" s="1"/>
  <c r="CH74" i="4"/>
  <c r="CI74" i="4" s="1"/>
  <c r="CJ74" i="4" s="1"/>
  <c r="CF75" i="4" s="1"/>
  <c r="BK89" i="4"/>
  <c r="CD88" i="4" s="1"/>
  <c r="CB122" i="5"/>
  <c r="CD122" i="5" s="1"/>
  <c r="CF122" i="5" s="1"/>
  <c r="CA123" i="5"/>
  <c r="AC135" i="5"/>
  <c r="AB136" i="5"/>
  <c r="AR137" i="5"/>
  <c r="AS136" i="5"/>
  <c r="BI136" i="5"/>
  <c r="J148" i="4"/>
  <c r="CV130" i="4"/>
  <c r="CT130" i="4"/>
  <c r="CZ129" i="4" s="1"/>
  <c r="CW129" i="4"/>
  <c r="CX129" i="4" s="1"/>
  <c r="DF129" i="4" s="1"/>
  <c r="CA129" i="4"/>
  <c r="CZ128" i="4"/>
  <c r="DA128" i="4" s="1"/>
  <c r="BP130" i="4"/>
  <c r="CY130" i="4"/>
  <c r="CS131" i="4" s="1"/>
  <c r="BI130" i="4"/>
  <c r="BN130" i="4" s="1"/>
  <c r="X130" i="4"/>
  <c r="K149" i="4" s="1"/>
  <c r="DK132" i="5"/>
  <c r="DY132" i="5"/>
  <c r="DZ130" i="5"/>
  <c r="J145" i="5"/>
  <c r="V145" i="5" s="1"/>
  <c r="DL130" i="5"/>
  <c r="DM129" i="5"/>
  <c r="I145" i="5" s="1"/>
  <c r="U145" i="5" s="1"/>
  <c r="CY129" i="5"/>
  <c r="H145" i="5" s="1"/>
  <c r="T145" i="5" s="1"/>
  <c r="CX129" i="5"/>
  <c r="CI132" i="5"/>
  <c r="CW132" i="5"/>
  <c r="O147" i="5"/>
  <c r="DE126" i="4"/>
  <c r="H145" i="4" s="1"/>
  <c r="DH126" i="4"/>
  <c r="I145" i="4" s="1"/>
  <c r="DG127" i="4"/>
  <c r="DG128" i="4"/>
  <c r="DH130" i="5"/>
  <c r="DI130" i="5" s="1"/>
  <c r="DS131" i="5"/>
  <c r="DT131" i="5" s="1"/>
  <c r="CR131" i="5"/>
  <c r="CP132" i="5"/>
  <c r="CO132" i="5"/>
  <c r="CN132" i="5"/>
  <c r="CV131" i="5" s="1"/>
  <c r="CM132" i="5"/>
  <c r="CT130" i="5"/>
  <c r="CU130" i="5" s="1"/>
  <c r="DC132" i="5"/>
  <c r="DB132" i="5"/>
  <c r="DJ131" i="5" s="1"/>
  <c r="DA132" i="5"/>
  <c r="DD132" i="5"/>
  <c r="DE131" i="5"/>
  <c r="DF131" i="5" s="1"/>
  <c r="DR132" i="5"/>
  <c r="DQ132" i="5"/>
  <c r="DP132" i="5"/>
  <c r="DX131" i="5" s="1"/>
  <c r="DO132" i="5"/>
  <c r="DU132" i="5"/>
  <c r="CS132" i="5"/>
  <c r="DG132" i="5"/>
  <c r="CE132" i="5"/>
  <c r="BX132" i="5"/>
  <c r="CQ132" i="5" s="1"/>
  <c r="Z133" i="5"/>
  <c r="C148" i="5"/>
  <c r="AA132" i="5"/>
  <c r="L148" i="5" s="1"/>
  <c r="X148" i="5" s="1"/>
  <c r="DV130" i="5"/>
  <c r="DW130" i="5" s="1"/>
  <c r="DB127" i="4"/>
  <c r="DC127" i="4" s="1"/>
  <c r="DB128" i="4"/>
  <c r="DC128" i="4" s="1"/>
  <c r="CU130" i="4"/>
  <c r="W131" i="4"/>
  <c r="AD131" i="4" s="1"/>
  <c r="C149" i="4"/>
  <c r="BO123" i="5" l="1"/>
  <c r="BQ123" i="5" s="1"/>
  <c r="BR122" i="5"/>
  <c r="BV122" i="5" s="1"/>
  <c r="F138" i="5" s="1"/>
  <c r="R138" i="5" s="1"/>
  <c r="BP133" i="5"/>
  <c r="BK126" i="5"/>
  <c r="BS125" i="5" s="1"/>
  <c r="BM87" i="4"/>
  <c r="BO87" i="4" s="1"/>
  <c r="BL88" i="4"/>
  <c r="BJ90" i="4"/>
  <c r="BQ90" i="4" s="1"/>
  <c r="BQ89" i="4"/>
  <c r="AU133" i="5"/>
  <c r="K147" i="5"/>
  <c r="W147" i="5" s="1"/>
  <c r="J149" i="4"/>
  <c r="AF131" i="4"/>
  <c r="AU131" i="4"/>
  <c r="CE131" i="4"/>
  <c r="Y131" i="4"/>
  <c r="AQ131" i="4" s="1"/>
  <c r="AB127" i="4"/>
  <c r="AC127" i="4" s="1"/>
  <c r="AC128" i="4" s="1"/>
  <c r="AC129" i="4" s="1"/>
  <c r="AC130" i="4" s="1"/>
  <c r="AC131" i="4" s="1"/>
  <c r="AC132" i="4" s="1"/>
  <c r="AC133" i="4" s="1"/>
  <c r="AC134" i="4" s="1"/>
  <c r="AC135" i="4" s="1"/>
  <c r="AC136" i="4" s="1"/>
  <c r="AC137" i="4" s="1"/>
  <c r="AC138" i="4" s="1"/>
  <c r="AA127" i="4"/>
  <c r="AT126" i="4" s="1"/>
  <c r="Z128" i="4"/>
  <c r="Z129" i="4" s="1"/>
  <c r="Z130" i="4" s="1"/>
  <c r="Z131" i="4" s="1"/>
  <c r="BL125" i="5"/>
  <c r="BU123" i="5"/>
  <c r="CC132" i="5"/>
  <c r="BT133" i="5"/>
  <c r="AJ133" i="5"/>
  <c r="AZ133" i="5"/>
  <c r="BD133" i="5"/>
  <c r="AN133" i="5"/>
  <c r="AX133" i="5"/>
  <c r="AH133" i="5"/>
  <c r="AT133" i="5"/>
  <c r="BA133" i="5" s="1"/>
  <c r="AL125" i="5"/>
  <c r="AP125" i="5" s="1"/>
  <c r="D141" i="5" s="1"/>
  <c r="P141" i="5" s="1"/>
  <c r="AM125" i="5"/>
  <c r="AO125" i="5" s="1"/>
  <c r="AF127" i="5"/>
  <c r="AG127" i="5" s="1"/>
  <c r="AI127" i="5" s="1"/>
  <c r="AG126" i="5"/>
  <c r="AI126" i="5" s="1"/>
  <c r="BY74" i="4"/>
  <c r="CO74" i="4" s="1"/>
  <c r="CP74" i="4" s="1"/>
  <c r="BK90" i="4"/>
  <c r="CD89" i="4" s="1"/>
  <c r="AV132" i="5"/>
  <c r="AW131" i="5"/>
  <c r="AY131" i="5" s="1"/>
  <c r="BZ86" i="4"/>
  <c r="CB86" i="4" s="1"/>
  <c r="CC86" i="4"/>
  <c r="BB130" i="5"/>
  <c r="BF130" i="5" s="1"/>
  <c r="E146" i="5" s="1"/>
  <c r="Q146" i="5" s="1"/>
  <c r="BC130" i="5"/>
  <c r="BE130" i="5" s="1"/>
  <c r="CM74" i="4"/>
  <c r="CN74" i="4" s="1"/>
  <c r="F93" i="4" s="1"/>
  <c r="CB123" i="5"/>
  <c r="CD123" i="5" s="1"/>
  <c r="CF123" i="5" s="1"/>
  <c r="CA124" i="5"/>
  <c r="CG75" i="4"/>
  <c r="CH122" i="5"/>
  <c r="CJ122" i="5" s="1"/>
  <c r="CG122" i="5"/>
  <c r="CK122" i="5" s="1"/>
  <c r="G138" i="5" s="1"/>
  <c r="S138" i="5" s="1"/>
  <c r="BR75" i="4"/>
  <c r="BS87" i="4" s="1"/>
  <c r="BT99" i="4" s="1"/>
  <c r="BU111" i="4" s="1"/>
  <c r="AC136" i="5"/>
  <c r="AB137" i="5"/>
  <c r="AS137" i="5"/>
  <c r="AR138" i="5"/>
  <c r="BI137" i="5"/>
  <c r="DA129" i="4"/>
  <c r="BP131" i="4"/>
  <c r="CY131" i="4"/>
  <c r="CS132" i="4" s="1"/>
  <c r="BI131" i="4"/>
  <c r="BN131" i="4" s="1"/>
  <c r="X131" i="4"/>
  <c r="K150" i="4" s="1"/>
  <c r="CV131" i="4"/>
  <c r="CT131" i="4"/>
  <c r="CW130" i="4"/>
  <c r="CX130" i="4" s="1"/>
  <c r="DF130" i="4" s="1"/>
  <c r="CA130" i="4"/>
  <c r="DK133" i="5"/>
  <c r="DY133" i="5"/>
  <c r="DZ131" i="5"/>
  <c r="EA130" i="5"/>
  <c r="J146" i="5" s="1"/>
  <c r="V146" i="5" s="1"/>
  <c r="DM130" i="5"/>
  <c r="I146" i="5" s="1"/>
  <c r="U146" i="5" s="1"/>
  <c r="DL131" i="5"/>
  <c r="CI133" i="5"/>
  <c r="CW133" i="5"/>
  <c r="CX130" i="5"/>
  <c r="CY130" i="5"/>
  <c r="H146" i="5" s="1"/>
  <c r="T146" i="5" s="1"/>
  <c r="O148" i="5"/>
  <c r="DD127" i="4"/>
  <c r="DB129" i="4"/>
  <c r="DC129" i="4" s="1"/>
  <c r="DS132" i="5"/>
  <c r="DT132" i="5" s="1"/>
  <c r="DE132" i="5"/>
  <c r="DF132" i="5" s="1"/>
  <c r="DH131" i="5"/>
  <c r="DI131" i="5" s="1"/>
  <c r="DV131" i="5"/>
  <c r="DW131" i="5" s="1"/>
  <c r="DC133" i="5"/>
  <c r="DB133" i="5"/>
  <c r="DJ132" i="5" s="1"/>
  <c r="DA133" i="5"/>
  <c r="DD133" i="5"/>
  <c r="CR132" i="5"/>
  <c r="CP133" i="5"/>
  <c r="CO133" i="5"/>
  <c r="CN133" i="5"/>
  <c r="CV132" i="5" s="1"/>
  <c r="CM133" i="5"/>
  <c r="CT131" i="5"/>
  <c r="CU131" i="5" s="1"/>
  <c r="C149" i="5"/>
  <c r="DU133" i="5"/>
  <c r="CS133" i="5"/>
  <c r="DG133" i="5"/>
  <c r="CE133" i="5"/>
  <c r="BX133" i="5"/>
  <c r="DS133" i="5" s="1"/>
  <c r="Z134" i="5"/>
  <c r="AA133" i="5"/>
  <c r="L149" i="5" s="1"/>
  <c r="X149" i="5" s="1"/>
  <c r="DR133" i="5"/>
  <c r="DQ133" i="5"/>
  <c r="DP133" i="5"/>
  <c r="DX132" i="5" s="1"/>
  <c r="DO133" i="5"/>
  <c r="DG129" i="4"/>
  <c r="C150" i="4"/>
  <c r="W132" i="4"/>
  <c r="AD132" i="4" s="1"/>
  <c r="CU131" i="4"/>
  <c r="BO124" i="5" l="1"/>
  <c r="BQ124" i="5" s="1"/>
  <c r="BR124" i="5" s="1"/>
  <c r="BV124" i="5" s="1"/>
  <c r="F140" i="5" s="1"/>
  <c r="R140" i="5" s="1"/>
  <c r="BR123" i="5"/>
  <c r="BV123" i="5" s="1"/>
  <c r="F139" i="5" s="1"/>
  <c r="R139" i="5" s="1"/>
  <c r="BP134" i="5"/>
  <c r="J150" i="4"/>
  <c r="BK127" i="5"/>
  <c r="BS126" i="5" s="1"/>
  <c r="BM88" i="4"/>
  <c r="BO88" i="4" s="1"/>
  <c r="BL89" i="4"/>
  <c r="AU134" i="5"/>
  <c r="K148" i="5"/>
  <c r="W148" i="5" s="1"/>
  <c r="Z132" i="4"/>
  <c r="AU132" i="4"/>
  <c r="AF132" i="4"/>
  <c r="CE132" i="4"/>
  <c r="Y132" i="4"/>
  <c r="AQ132" i="4" s="1"/>
  <c r="AA128" i="4"/>
  <c r="AT127" i="4" s="1"/>
  <c r="AE127" i="4"/>
  <c r="AG127" i="4" s="1"/>
  <c r="AB128" i="4"/>
  <c r="BU124" i="5"/>
  <c r="BL126" i="5"/>
  <c r="AT134" i="5"/>
  <c r="BA134" i="5" s="1"/>
  <c r="CC133" i="5"/>
  <c r="BT134" i="5"/>
  <c r="AJ134" i="5"/>
  <c r="BD134" i="5"/>
  <c r="AZ134" i="5"/>
  <c r="AN134" i="5"/>
  <c r="AX134" i="5"/>
  <c r="AH134" i="5"/>
  <c r="AL126" i="5"/>
  <c r="AP126" i="5" s="1"/>
  <c r="D142" i="5" s="1"/>
  <c r="P142" i="5" s="1"/>
  <c r="AM126" i="5"/>
  <c r="AO126" i="5" s="1"/>
  <c r="AL127" i="5"/>
  <c r="AD128" i="5" s="1"/>
  <c r="BV75" i="4"/>
  <c r="BX75" i="4" s="1"/>
  <c r="CK75" i="4" s="1"/>
  <c r="CL75" i="4" s="1"/>
  <c r="CH75" i="4"/>
  <c r="CI75" i="4" s="1"/>
  <c r="CJ75" i="4" s="1"/>
  <c r="CF76" i="4" s="1"/>
  <c r="CB124" i="5"/>
  <c r="CD124" i="5" s="1"/>
  <c r="CF124" i="5" s="1"/>
  <c r="CA125" i="5"/>
  <c r="CQ74" i="4"/>
  <c r="G93" i="4" s="1"/>
  <c r="CH123" i="5"/>
  <c r="CJ123" i="5" s="1"/>
  <c r="CG123" i="5"/>
  <c r="CK123" i="5" s="1"/>
  <c r="G139" i="5" s="1"/>
  <c r="S139" i="5" s="1"/>
  <c r="BB131" i="5"/>
  <c r="BF131" i="5" s="1"/>
  <c r="E147" i="5" s="1"/>
  <c r="Q147" i="5" s="1"/>
  <c r="BC131" i="5"/>
  <c r="BE131" i="5" s="1"/>
  <c r="AW132" i="5"/>
  <c r="AY132" i="5" s="1"/>
  <c r="AV133" i="5"/>
  <c r="AC137" i="5"/>
  <c r="AB138" i="5"/>
  <c r="AR139" i="5"/>
  <c r="AS138" i="5"/>
  <c r="BI138" i="5"/>
  <c r="CV132" i="4"/>
  <c r="CT132" i="4"/>
  <c r="CZ131" i="4" s="1"/>
  <c r="CW131" i="4"/>
  <c r="CX131" i="4" s="1"/>
  <c r="DF131" i="4" s="1"/>
  <c r="CA131" i="4"/>
  <c r="BP132" i="4"/>
  <c r="CY132" i="4"/>
  <c r="CS133" i="4" s="1"/>
  <c r="BI132" i="4"/>
  <c r="CA132" i="4" s="1"/>
  <c r="X132" i="4"/>
  <c r="K151" i="4" s="1"/>
  <c r="CZ130" i="4"/>
  <c r="DA130" i="4" s="1"/>
  <c r="DK134" i="5"/>
  <c r="DY134" i="5"/>
  <c r="DZ132" i="5"/>
  <c r="EA131" i="5"/>
  <c r="J147" i="5" s="1"/>
  <c r="V147" i="5" s="1"/>
  <c r="DM131" i="5"/>
  <c r="I147" i="5" s="1"/>
  <c r="U147" i="5" s="1"/>
  <c r="DL132" i="5"/>
  <c r="CX131" i="5"/>
  <c r="CY131" i="5"/>
  <c r="H147" i="5" s="1"/>
  <c r="T147" i="5" s="1"/>
  <c r="CI134" i="5"/>
  <c r="CW134" i="5"/>
  <c r="O149" i="5"/>
  <c r="DE127" i="4"/>
  <c r="H146" i="4" s="1"/>
  <c r="DH127" i="4"/>
  <c r="I146" i="4" s="1"/>
  <c r="DD128" i="4"/>
  <c r="DH128" i="4" s="1"/>
  <c r="I147" i="4" s="1"/>
  <c r="DG130" i="4"/>
  <c r="DE133" i="5"/>
  <c r="DF133" i="5" s="1"/>
  <c r="CP134" i="5"/>
  <c r="CO134" i="5"/>
  <c r="CN134" i="5"/>
  <c r="CV133" i="5" s="1"/>
  <c r="CM134" i="5"/>
  <c r="DT133" i="5"/>
  <c r="CQ133" i="5"/>
  <c r="CR133" i="5" s="1"/>
  <c r="DR134" i="5"/>
  <c r="DQ134" i="5"/>
  <c r="DP134" i="5"/>
  <c r="DX133" i="5" s="1"/>
  <c r="DO134" i="5"/>
  <c r="DV132" i="5"/>
  <c r="DW132" i="5" s="1"/>
  <c r="DH132" i="5"/>
  <c r="DI132" i="5" s="1"/>
  <c r="DM132" i="5" s="1"/>
  <c r="CT132" i="5"/>
  <c r="CU132" i="5" s="1"/>
  <c r="DD134" i="5"/>
  <c r="DC134" i="5"/>
  <c r="DA134" i="5"/>
  <c r="DB134" i="5"/>
  <c r="DJ133" i="5" s="1"/>
  <c r="C150" i="5"/>
  <c r="DU134" i="5"/>
  <c r="CS134" i="5"/>
  <c r="DG134" i="5"/>
  <c r="CE134" i="5"/>
  <c r="BX134" i="5"/>
  <c r="CC134" i="5" s="1"/>
  <c r="Z135" i="5"/>
  <c r="AA134" i="5"/>
  <c r="L150" i="5" s="1"/>
  <c r="X150" i="5" s="1"/>
  <c r="DB130" i="4"/>
  <c r="DC130" i="4" s="1"/>
  <c r="W133" i="4"/>
  <c r="C151" i="4"/>
  <c r="CU132" i="4"/>
  <c r="J151" i="4" l="1"/>
  <c r="BO125" i="5"/>
  <c r="BQ125" i="5" s="1"/>
  <c r="BR125" i="5" s="1"/>
  <c r="BV125" i="5" s="1"/>
  <c r="F141" i="5" s="1"/>
  <c r="R141" i="5" s="1"/>
  <c r="AU135" i="5"/>
  <c r="BP135" i="5"/>
  <c r="BL90" i="4"/>
  <c r="BM90" i="4" s="1"/>
  <c r="BO90" i="4" s="1"/>
  <c r="BM89" i="4"/>
  <c r="BO89" i="4" s="1"/>
  <c r="K149" i="5"/>
  <c r="W149" i="5" s="1"/>
  <c r="Z133" i="4"/>
  <c r="AF133" i="4"/>
  <c r="CE133" i="4"/>
  <c r="AU133" i="4"/>
  <c r="Y133" i="4"/>
  <c r="AE128" i="4"/>
  <c r="AG128" i="4" s="1"/>
  <c r="AB129" i="4"/>
  <c r="AA129" i="4"/>
  <c r="AT128" i="4" s="1"/>
  <c r="BN132" i="4"/>
  <c r="BL127" i="5"/>
  <c r="BU125" i="5"/>
  <c r="AZ135" i="5"/>
  <c r="AU136" i="5" s="1"/>
  <c r="BD135" i="5"/>
  <c r="BT135" i="5"/>
  <c r="AN135" i="5"/>
  <c r="AJ135" i="5"/>
  <c r="AX135" i="5"/>
  <c r="AH135" i="5"/>
  <c r="AT135" i="5"/>
  <c r="BA135" i="5" s="1"/>
  <c r="AD129" i="5"/>
  <c r="AK129" i="5" s="1"/>
  <c r="AF128" i="5"/>
  <c r="AE128" i="5"/>
  <c r="AP127" i="5"/>
  <c r="D143" i="5" s="1"/>
  <c r="P143" i="5" s="1"/>
  <c r="BY75" i="4"/>
  <c r="CO75" i="4" s="1"/>
  <c r="CP75" i="4" s="1"/>
  <c r="CB125" i="5"/>
  <c r="CD125" i="5" s="1"/>
  <c r="CF125" i="5" s="1"/>
  <c r="CA126" i="5"/>
  <c r="CG76" i="4"/>
  <c r="CG124" i="5"/>
  <c r="CK124" i="5" s="1"/>
  <c r="G140" i="5" s="1"/>
  <c r="S140" i="5" s="1"/>
  <c r="CH124" i="5"/>
  <c r="CJ124" i="5" s="1"/>
  <c r="CC87" i="4"/>
  <c r="BZ87" i="4"/>
  <c r="CB87" i="4" s="1"/>
  <c r="CM75" i="4"/>
  <c r="CN75" i="4" s="1"/>
  <c r="F94" i="4" s="1"/>
  <c r="AW133" i="5"/>
  <c r="AY133" i="5" s="1"/>
  <c r="AV134" i="5"/>
  <c r="BB132" i="5"/>
  <c r="BF132" i="5" s="1"/>
  <c r="E148" i="5" s="1"/>
  <c r="Q148" i="5" s="1"/>
  <c r="BC132" i="5"/>
  <c r="BE132" i="5" s="1"/>
  <c r="BR76" i="4"/>
  <c r="BS88" i="4" s="1"/>
  <c r="BT100" i="4" s="1"/>
  <c r="BU112" i="4" s="1"/>
  <c r="BJ91" i="4"/>
  <c r="BQ91" i="4" s="1"/>
  <c r="AC138" i="5"/>
  <c r="AB139" i="5"/>
  <c r="AS139" i="5"/>
  <c r="AR140" i="5"/>
  <c r="BI139" i="5"/>
  <c r="DS134" i="5"/>
  <c r="DT134" i="5" s="1"/>
  <c r="DA131" i="4"/>
  <c r="CV133" i="4"/>
  <c r="CW132" i="4"/>
  <c r="CX132" i="4" s="1"/>
  <c r="DF132" i="4" s="1"/>
  <c r="CT133" i="4"/>
  <c r="CZ132" i="4" s="1"/>
  <c r="CY133" i="4"/>
  <c r="CS134" i="4" s="1"/>
  <c r="BP133" i="4"/>
  <c r="BI133" i="4"/>
  <c r="X133" i="4"/>
  <c r="K152" i="4" s="1"/>
  <c r="DK135" i="5"/>
  <c r="DY135" i="5"/>
  <c r="EA132" i="5"/>
  <c r="J148" i="5" s="1"/>
  <c r="V148" i="5" s="1"/>
  <c r="DZ133" i="5"/>
  <c r="DL133" i="5"/>
  <c r="I148" i="5"/>
  <c r="U148" i="5" s="1"/>
  <c r="CI135" i="5"/>
  <c r="CW135" i="5"/>
  <c r="CY132" i="5"/>
  <c r="H148" i="5" s="1"/>
  <c r="T148" i="5" s="1"/>
  <c r="CX132" i="5"/>
  <c r="O150" i="5"/>
  <c r="DE128" i="4"/>
  <c r="H147" i="4" s="1"/>
  <c r="DD129" i="4"/>
  <c r="DE129" i="4" s="1"/>
  <c r="H148" i="4" s="1"/>
  <c r="DB131" i="4"/>
  <c r="DC131" i="4" s="1"/>
  <c r="DE134" i="5"/>
  <c r="DF134" i="5" s="1"/>
  <c r="DH133" i="5"/>
  <c r="DI133" i="5" s="1"/>
  <c r="DD135" i="5"/>
  <c r="DB135" i="5"/>
  <c r="DJ134" i="5" s="1"/>
  <c r="DA135" i="5"/>
  <c r="DC135" i="5"/>
  <c r="CQ134" i="5"/>
  <c r="CR134" i="5" s="1"/>
  <c r="C151" i="5"/>
  <c r="Z136" i="5"/>
  <c r="CS135" i="5"/>
  <c r="DG135" i="5"/>
  <c r="DU135" i="5"/>
  <c r="CE135" i="5"/>
  <c r="BX135" i="5"/>
  <c r="CC135" i="5" s="1"/>
  <c r="AA135" i="5"/>
  <c r="L151" i="5" s="1"/>
  <c r="X151" i="5" s="1"/>
  <c r="CM135" i="5"/>
  <c r="CP135" i="5"/>
  <c r="CO135" i="5"/>
  <c r="CN135" i="5"/>
  <c r="CV134" i="5" s="1"/>
  <c r="CT133" i="5"/>
  <c r="CU133" i="5" s="1"/>
  <c r="DO135" i="5"/>
  <c r="DR135" i="5"/>
  <c r="DQ135" i="5"/>
  <c r="DP135" i="5"/>
  <c r="DX134" i="5" s="1"/>
  <c r="DV133" i="5"/>
  <c r="DW133" i="5" s="1"/>
  <c r="EA133" i="5" s="1"/>
  <c r="DG131" i="4"/>
  <c r="CU133" i="4"/>
  <c r="W134" i="4"/>
  <c r="C152" i="4"/>
  <c r="J152" i="4" l="1"/>
  <c r="BO126" i="5"/>
  <c r="BQ126" i="5" s="1"/>
  <c r="BR126" i="5" s="1"/>
  <c r="BV126" i="5" s="1"/>
  <c r="F142" i="5" s="1"/>
  <c r="R142" i="5" s="1"/>
  <c r="BP136" i="5"/>
  <c r="Z134" i="4"/>
  <c r="AQ133" i="4"/>
  <c r="AD133" i="4"/>
  <c r="AD130" i="5"/>
  <c r="AK130" i="5" s="1"/>
  <c r="K150" i="5"/>
  <c r="W150" i="5" s="1"/>
  <c r="BN133" i="4"/>
  <c r="CE134" i="4"/>
  <c r="AU134" i="4"/>
  <c r="AF134" i="4"/>
  <c r="Y134" i="4"/>
  <c r="AA130" i="4"/>
  <c r="AT129" i="4" s="1"/>
  <c r="AW127" i="4"/>
  <c r="AE129" i="4"/>
  <c r="AG129" i="4" s="1"/>
  <c r="AB130" i="4"/>
  <c r="BU126" i="5"/>
  <c r="BO127" i="5"/>
  <c r="AT136" i="5"/>
  <c r="BA136" i="5" s="1"/>
  <c r="AZ136" i="5"/>
  <c r="AU137" i="5" s="1"/>
  <c r="BT136" i="5"/>
  <c r="BD136" i="5"/>
  <c r="AN136" i="5"/>
  <c r="AJ136" i="5"/>
  <c r="AX136" i="5"/>
  <c r="AH136" i="5"/>
  <c r="AM127" i="5"/>
  <c r="AO127" i="5" s="1"/>
  <c r="AE129" i="5"/>
  <c r="AE130" i="5" s="1"/>
  <c r="AE131" i="5" s="1"/>
  <c r="AE132" i="5" s="1"/>
  <c r="AE133" i="5" s="1"/>
  <c r="AE134" i="5" s="1"/>
  <c r="AE135" i="5" s="1"/>
  <c r="AE136" i="5" s="1"/>
  <c r="AF129" i="5"/>
  <c r="AG128" i="5"/>
  <c r="AI128" i="5" s="1"/>
  <c r="AK128" i="5" s="1"/>
  <c r="BV76" i="4"/>
  <c r="BX76" i="4" s="1"/>
  <c r="CK76" i="4" s="1"/>
  <c r="CL76" i="4" s="1"/>
  <c r="CB126" i="5"/>
  <c r="CD126" i="5" s="1"/>
  <c r="CF126" i="5" s="1"/>
  <c r="CA127" i="5"/>
  <c r="CB127" i="5" s="1"/>
  <c r="CD127" i="5" s="1"/>
  <c r="CF127" i="5" s="1"/>
  <c r="CQ75" i="4"/>
  <c r="G94" i="4" s="1"/>
  <c r="CH125" i="5"/>
  <c r="CJ125" i="5" s="1"/>
  <c r="CG125" i="5"/>
  <c r="CK125" i="5" s="1"/>
  <c r="G141" i="5" s="1"/>
  <c r="S141" i="5" s="1"/>
  <c r="BK91" i="4"/>
  <c r="CD90" i="4" s="1"/>
  <c r="BJ92" i="4"/>
  <c r="BL91" i="4"/>
  <c r="AW134" i="5"/>
  <c r="AY134" i="5" s="1"/>
  <c r="AV135" i="5"/>
  <c r="BB133" i="5"/>
  <c r="BF133" i="5" s="1"/>
  <c r="E149" i="5" s="1"/>
  <c r="Q149" i="5" s="1"/>
  <c r="BC133" i="5"/>
  <c r="BE133" i="5" s="1"/>
  <c r="CH76" i="4"/>
  <c r="CI76" i="4" s="1"/>
  <c r="CJ76" i="4" s="1"/>
  <c r="CF77" i="4" s="1"/>
  <c r="AC139" i="5"/>
  <c r="AB140" i="5"/>
  <c r="AR141" i="5"/>
  <c r="AS140" i="5"/>
  <c r="BI140" i="5"/>
  <c r="DA132" i="4"/>
  <c r="CW133" i="4"/>
  <c r="CX133" i="4" s="1"/>
  <c r="DF133" i="4" s="1"/>
  <c r="CA133" i="4"/>
  <c r="CY134" i="4"/>
  <c r="CS135" i="4" s="1"/>
  <c r="BP134" i="4"/>
  <c r="BI134" i="4"/>
  <c r="BN134" i="4" s="1"/>
  <c r="X134" i="4"/>
  <c r="K153" i="4" s="1"/>
  <c r="CT134" i="4"/>
  <c r="CZ133" i="4" s="1"/>
  <c r="CV134" i="4"/>
  <c r="DK136" i="5"/>
  <c r="DY136" i="5"/>
  <c r="DZ134" i="5"/>
  <c r="J149" i="5"/>
  <c r="V149" i="5" s="1"/>
  <c r="DL134" i="5"/>
  <c r="DM133" i="5"/>
  <c r="I149" i="5" s="1"/>
  <c r="U149" i="5" s="1"/>
  <c r="CX133" i="5"/>
  <c r="CY133" i="5"/>
  <c r="H149" i="5" s="1"/>
  <c r="T149" i="5" s="1"/>
  <c r="CI136" i="5"/>
  <c r="CW136" i="5"/>
  <c r="O151" i="5"/>
  <c r="DD130" i="4"/>
  <c r="DE130" i="4" s="1"/>
  <c r="H149" i="4" s="1"/>
  <c r="DH129" i="4"/>
  <c r="I148" i="4" s="1"/>
  <c r="CT134" i="5"/>
  <c r="CU134" i="5" s="1"/>
  <c r="DE135" i="5"/>
  <c r="DF135" i="5" s="1"/>
  <c r="DH134" i="5"/>
  <c r="DI134" i="5" s="1"/>
  <c r="C152" i="5"/>
  <c r="Z137" i="5"/>
  <c r="DU136" i="5"/>
  <c r="CS136" i="5"/>
  <c r="BX136" i="5"/>
  <c r="CC136" i="5" s="1"/>
  <c r="CE136" i="5"/>
  <c r="DG136" i="5"/>
  <c r="AA136" i="5"/>
  <c r="L152" i="5" s="1"/>
  <c r="X152" i="5" s="1"/>
  <c r="CQ135" i="5"/>
  <c r="CR135" i="5" s="1"/>
  <c r="DS135" i="5"/>
  <c r="DT135" i="5" s="1"/>
  <c r="DV134" i="5"/>
  <c r="DW134" i="5" s="1"/>
  <c r="EA134" i="5" s="1"/>
  <c r="DP136" i="5"/>
  <c r="DX135" i="5" s="1"/>
  <c r="DO136" i="5"/>
  <c r="DR136" i="5"/>
  <c r="DQ136" i="5"/>
  <c r="DC136" i="5"/>
  <c r="DB136" i="5"/>
  <c r="DJ135" i="5" s="1"/>
  <c r="DA136" i="5"/>
  <c r="DD136" i="5"/>
  <c r="CN136" i="5"/>
  <c r="CV135" i="5" s="1"/>
  <c r="CM136" i="5"/>
  <c r="CP136" i="5"/>
  <c r="CO136" i="5"/>
  <c r="DG132" i="4"/>
  <c r="DB132" i="4"/>
  <c r="DC132" i="4" s="1"/>
  <c r="CU134" i="4"/>
  <c r="W135" i="4"/>
  <c r="C153" i="4"/>
  <c r="J153" i="4" l="1"/>
  <c r="BP137" i="5"/>
  <c r="AQ134" i="4"/>
  <c r="AD134" i="4"/>
  <c r="BJ93" i="4"/>
  <c r="BQ93" i="4" s="1"/>
  <c r="BQ92" i="4"/>
  <c r="AD131" i="5"/>
  <c r="AK131" i="5" s="1"/>
  <c r="K151" i="5"/>
  <c r="W151" i="5" s="1"/>
  <c r="AE137" i="5"/>
  <c r="AU135" i="4"/>
  <c r="AF135" i="4"/>
  <c r="CE135" i="4"/>
  <c r="Y135" i="4"/>
  <c r="AA131" i="4"/>
  <c r="AT130" i="4" s="1"/>
  <c r="AW128" i="4"/>
  <c r="AE130" i="4"/>
  <c r="AG130" i="4" s="1"/>
  <c r="AB131" i="4"/>
  <c r="Z135" i="4"/>
  <c r="BR127" i="5"/>
  <c r="BJ128" i="5" s="1"/>
  <c r="AT137" i="5"/>
  <c r="BA137" i="5" s="1"/>
  <c r="AZ137" i="5"/>
  <c r="AU138" i="5" s="1"/>
  <c r="BD137" i="5"/>
  <c r="BT137" i="5"/>
  <c r="AJ137" i="5"/>
  <c r="AN137" i="5"/>
  <c r="AX137" i="5"/>
  <c r="AH137" i="5"/>
  <c r="CG127" i="5"/>
  <c r="BY128" i="5" s="1"/>
  <c r="CF128" i="5" s="1"/>
  <c r="AL128" i="5"/>
  <c r="AP128" i="5" s="1"/>
  <c r="D144" i="5" s="1"/>
  <c r="P144" i="5" s="1"/>
  <c r="AM128" i="5"/>
  <c r="AO128" i="5" s="1"/>
  <c r="AF130" i="5"/>
  <c r="AG129" i="5"/>
  <c r="AI129" i="5" s="1"/>
  <c r="AW135" i="5"/>
  <c r="AY135" i="5" s="1"/>
  <c r="AV136" i="5"/>
  <c r="CM76" i="4"/>
  <c r="CN76" i="4" s="1"/>
  <c r="F95" i="4" s="1"/>
  <c r="BB134" i="5"/>
  <c r="BF134" i="5" s="1"/>
  <c r="E150" i="5" s="1"/>
  <c r="Q150" i="5" s="1"/>
  <c r="BC134" i="5"/>
  <c r="BE134" i="5" s="1"/>
  <c r="CC88" i="4"/>
  <c r="BZ88" i="4"/>
  <c r="CB88" i="4" s="1"/>
  <c r="BL92" i="4"/>
  <c r="BM91" i="4"/>
  <c r="BO91" i="4" s="1"/>
  <c r="CG77" i="4"/>
  <c r="BJ94" i="4"/>
  <c r="BQ94" i="4" s="1"/>
  <c r="BK92" i="4"/>
  <c r="CD91" i="4" s="1"/>
  <c r="CG126" i="5"/>
  <c r="CK126" i="5" s="1"/>
  <c r="G142" i="5" s="1"/>
  <c r="S142" i="5" s="1"/>
  <c r="CH126" i="5"/>
  <c r="CJ126" i="5" s="1"/>
  <c r="BR77" i="4"/>
  <c r="BS89" i="4" s="1"/>
  <c r="BT101" i="4" s="1"/>
  <c r="BU113" i="4" s="1"/>
  <c r="BY76" i="4"/>
  <c r="CO76" i="4" s="1"/>
  <c r="CP76" i="4" s="1"/>
  <c r="AC140" i="5"/>
  <c r="AB141" i="5"/>
  <c r="AS141" i="5"/>
  <c r="AR142" i="5"/>
  <c r="BI141" i="5"/>
  <c r="DS136" i="5"/>
  <c r="DT136" i="5" s="1"/>
  <c r="DA133" i="4"/>
  <c r="CW134" i="4"/>
  <c r="CX134" i="4" s="1"/>
  <c r="DF134" i="4" s="1"/>
  <c r="CA134" i="4"/>
  <c r="CY135" i="4"/>
  <c r="CS136" i="4" s="1"/>
  <c r="BP135" i="4"/>
  <c r="BI135" i="4"/>
  <c r="X135" i="4"/>
  <c r="K154" i="4" s="1"/>
  <c r="CV135" i="4"/>
  <c r="CT135" i="4"/>
  <c r="CZ134" i="4" s="1"/>
  <c r="DK137" i="5"/>
  <c r="DY137" i="5"/>
  <c r="DZ135" i="5"/>
  <c r="J150" i="5"/>
  <c r="V150" i="5" s="1"/>
  <c r="DL135" i="5"/>
  <c r="DM134" i="5"/>
  <c r="I150" i="5" s="1"/>
  <c r="U150" i="5" s="1"/>
  <c r="CI137" i="5"/>
  <c r="CW137" i="5"/>
  <c r="CX134" i="5"/>
  <c r="CY134" i="5"/>
  <c r="H150" i="5" s="1"/>
  <c r="T150" i="5" s="1"/>
  <c r="O152" i="5"/>
  <c r="DH130" i="4"/>
  <c r="I149" i="4" s="1"/>
  <c r="DD131" i="4"/>
  <c r="DE131" i="4" s="1"/>
  <c r="H150" i="4" s="1"/>
  <c r="DB133" i="4"/>
  <c r="DC133" i="4" s="1"/>
  <c r="CT135" i="5"/>
  <c r="CU135" i="5" s="1"/>
  <c r="DD137" i="5"/>
  <c r="DC137" i="5"/>
  <c r="DB137" i="5"/>
  <c r="DJ136" i="5" s="1"/>
  <c r="DA137" i="5"/>
  <c r="CO137" i="5"/>
  <c r="CN137" i="5"/>
  <c r="CV136" i="5" s="1"/>
  <c r="CM137" i="5"/>
  <c r="CP137" i="5"/>
  <c r="DQ137" i="5"/>
  <c r="DP137" i="5"/>
  <c r="DX136" i="5" s="1"/>
  <c r="DO137" i="5"/>
  <c r="DR137" i="5"/>
  <c r="DH135" i="5"/>
  <c r="DI135" i="5" s="1"/>
  <c r="DM135" i="5" s="1"/>
  <c r="DV135" i="5"/>
  <c r="DW135" i="5" s="1"/>
  <c r="DE136" i="5"/>
  <c r="DF136" i="5" s="1"/>
  <c r="CQ136" i="5"/>
  <c r="CR136" i="5" s="1"/>
  <c r="C153" i="5"/>
  <c r="DG137" i="5"/>
  <c r="CE137" i="5"/>
  <c r="BX137" i="5"/>
  <c r="CC137" i="5" s="1"/>
  <c r="Z138" i="5"/>
  <c r="DU137" i="5"/>
  <c r="CS137" i="5"/>
  <c r="AA137" i="5"/>
  <c r="L153" i="5" s="1"/>
  <c r="X153" i="5" s="1"/>
  <c r="DG133" i="4"/>
  <c r="CU135" i="4"/>
  <c r="C154" i="4"/>
  <c r="W136" i="4"/>
  <c r="J154" i="4" l="1"/>
  <c r="DA134" i="4"/>
  <c r="BP138" i="5"/>
  <c r="BK128" i="5"/>
  <c r="BS127" i="5" s="1"/>
  <c r="BJ129" i="5"/>
  <c r="BJ130" i="5" s="1"/>
  <c r="BJ131" i="5" s="1"/>
  <c r="BJ132" i="5" s="1"/>
  <c r="BJ133" i="5" s="1"/>
  <c r="BJ134" i="5" s="1"/>
  <c r="BJ135" i="5" s="1"/>
  <c r="BJ136" i="5" s="1"/>
  <c r="BJ137" i="5" s="1"/>
  <c r="BJ138" i="5" s="1"/>
  <c r="BJ139" i="5" s="1"/>
  <c r="BL128" i="5"/>
  <c r="BM128" i="5" s="1"/>
  <c r="BM129" i="5" s="1"/>
  <c r="BM130" i="5" s="1"/>
  <c r="BM131" i="5" s="1"/>
  <c r="BM132" i="5" s="1"/>
  <c r="BM133" i="5" s="1"/>
  <c r="BM134" i="5" s="1"/>
  <c r="BM135" i="5" s="1"/>
  <c r="BM136" i="5" s="1"/>
  <c r="BM137" i="5" s="1"/>
  <c r="BM138" i="5" s="1"/>
  <c r="BM139" i="5" s="1"/>
  <c r="AQ135" i="4"/>
  <c r="AD135" i="4"/>
  <c r="Z136" i="4"/>
  <c r="AE138" i="5"/>
  <c r="AD132" i="5"/>
  <c r="AK132" i="5" s="1"/>
  <c r="K152" i="5"/>
  <c r="W152" i="5" s="1"/>
  <c r="AT138" i="5"/>
  <c r="BA138" i="5" s="1"/>
  <c r="BV127" i="5"/>
  <c r="F143" i="5" s="1"/>
  <c r="R143" i="5" s="1"/>
  <c r="BN135" i="4"/>
  <c r="AE131" i="4"/>
  <c r="AG131" i="4" s="1"/>
  <c r="AB132" i="4"/>
  <c r="CE136" i="4"/>
  <c r="AF136" i="4"/>
  <c r="AU136" i="4"/>
  <c r="Y136" i="4"/>
  <c r="AA132" i="4"/>
  <c r="AT131" i="4" s="1"/>
  <c r="AW129" i="4"/>
  <c r="AZ138" i="5"/>
  <c r="AU139" i="5" s="1"/>
  <c r="AN138" i="5"/>
  <c r="BD138" i="5"/>
  <c r="BT138" i="5"/>
  <c r="AJ138" i="5"/>
  <c r="AX138" i="5"/>
  <c r="AH138" i="5"/>
  <c r="AL129" i="5"/>
  <c r="AP129" i="5" s="1"/>
  <c r="D145" i="5" s="1"/>
  <c r="P145" i="5" s="1"/>
  <c r="AM129" i="5"/>
  <c r="AO129" i="5" s="1"/>
  <c r="AF131" i="5"/>
  <c r="AG130" i="5"/>
  <c r="AI130" i="5" s="1"/>
  <c r="CQ76" i="4"/>
  <c r="G95" i="4" s="1"/>
  <c r="CK127" i="5"/>
  <c r="G143" i="5" s="1"/>
  <c r="S143" i="5" s="1"/>
  <c r="AW136" i="5"/>
  <c r="AY136" i="5" s="1"/>
  <c r="AV137" i="5"/>
  <c r="BB135" i="5"/>
  <c r="BF135" i="5" s="1"/>
  <c r="E151" i="5" s="1"/>
  <c r="Q151" i="5" s="1"/>
  <c r="BC135" i="5"/>
  <c r="BE135" i="5" s="1"/>
  <c r="BZ128" i="5"/>
  <c r="CA128" i="5"/>
  <c r="BY129" i="5"/>
  <c r="CH77" i="4"/>
  <c r="CI77" i="4" s="1"/>
  <c r="CJ77" i="4" s="1"/>
  <c r="BK93" i="4"/>
  <c r="CD92" i="4" s="1"/>
  <c r="BM92" i="4"/>
  <c r="BO92" i="4" s="1"/>
  <c r="BL93" i="4"/>
  <c r="BV77" i="4"/>
  <c r="BX77" i="4" s="1"/>
  <c r="CK77" i="4" s="1"/>
  <c r="CL77" i="4" s="1"/>
  <c r="BJ95" i="4"/>
  <c r="AC141" i="5"/>
  <c r="AB142" i="5"/>
  <c r="AR143" i="5"/>
  <c r="AS142" i="5"/>
  <c r="BI142" i="5"/>
  <c r="DS137" i="5"/>
  <c r="DT137" i="5" s="1"/>
  <c r="CW135" i="4"/>
  <c r="CX135" i="4" s="1"/>
  <c r="DF135" i="4" s="1"/>
  <c r="CA135" i="4"/>
  <c r="CY136" i="4"/>
  <c r="CS137" i="4" s="1"/>
  <c r="BP136" i="4"/>
  <c r="BI136" i="4"/>
  <c r="CA136" i="4" s="1"/>
  <c r="X136" i="4"/>
  <c r="K155" i="4" s="1"/>
  <c r="CT136" i="4"/>
  <c r="CZ135" i="4" s="1"/>
  <c r="DA135" i="4" s="1"/>
  <c r="CV136" i="4"/>
  <c r="DK138" i="5"/>
  <c r="DY138" i="5"/>
  <c r="DZ136" i="5"/>
  <c r="EA135" i="5"/>
  <c r="J151" i="5" s="1"/>
  <c r="V151" i="5" s="1"/>
  <c r="DL136" i="5"/>
  <c r="I151" i="5"/>
  <c r="U151" i="5" s="1"/>
  <c r="CX135" i="5"/>
  <c r="CY135" i="5"/>
  <c r="H151" i="5" s="1"/>
  <c r="T151" i="5" s="1"/>
  <c r="CI138" i="5"/>
  <c r="CW138" i="5"/>
  <c r="DD132" i="4"/>
  <c r="DE132" i="4" s="1"/>
  <c r="H151" i="4" s="1"/>
  <c r="DH131" i="4"/>
  <c r="I150" i="4" s="1"/>
  <c r="O153" i="5"/>
  <c r="DG134" i="4"/>
  <c r="CQ137" i="5"/>
  <c r="CR137" i="5" s="1"/>
  <c r="DE137" i="5"/>
  <c r="DF137" i="5" s="1"/>
  <c r="CT136" i="5"/>
  <c r="CU136" i="5" s="1"/>
  <c r="DH136" i="5"/>
  <c r="DI136" i="5" s="1"/>
  <c r="DM136" i="5" s="1"/>
  <c r="DV136" i="5"/>
  <c r="DW136" i="5" s="1"/>
  <c r="C154" i="5"/>
  <c r="Z139" i="5"/>
  <c r="BP139" i="5" s="1"/>
  <c r="CE138" i="5"/>
  <c r="BX138" i="5"/>
  <c r="CC138" i="5" s="1"/>
  <c r="DG138" i="5"/>
  <c r="DU138" i="5"/>
  <c r="CS138" i="5"/>
  <c r="AA138" i="5"/>
  <c r="L154" i="5" s="1"/>
  <c r="X154" i="5" s="1"/>
  <c r="CP138" i="5"/>
  <c r="CO138" i="5"/>
  <c r="CN138" i="5"/>
  <c r="CV137" i="5" s="1"/>
  <c r="CM138" i="5"/>
  <c r="DR138" i="5"/>
  <c r="DP138" i="5"/>
  <c r="DX137" i="5" s="1"/>
  <c r="DO138" i="5"/>
  <c r="DQ138" i="5"/>
  <c r="DD138" i="5"/>
  <c r="DB138" i="5"/>
  <c r="DJ137" i="5" s="1"/>
  <c r="DC138" i="5"/>
  <c r="DA138" i="5"/>
  <c r="DB134" i="4"/>
  <c r="DC134" i="4" s="1"/>
  <c r="CU136" i="4"/>
  <c r="W137" i="4"/>
  <c r="C155" i="4"/>
  <c r="J155" i="4" s="1"/>
  <c r="BJ140" i="5" l="1"/>
  <c r="BO128" i="5"/>
  <c r="BL129" i="5"/>
  <c r="BU127" i="5"/>
  <c r="BK129" i="5"/>
  <c r="BS128" i="5" s="1"/>
  <c r="AK139" i="5"/>
  <c r="BA139" i="5"/>
  <c r="AE139" i="5"/>
  <c r="BJ96" i="4"/>
  <c r="BQ96" i="4" s="1"/>
  <c r="BQ95" i="4"/>
  <c r="AQ136" i="4"/>
  <c r="AD136" i="4"/>
  <c r="Z137" i="4"/>
  <c r="AD133" i="5"/>
  <c r="AK133" i="5" s="1"/>
  <c r="F28" i="5"/>
  <c r="R28" i="5" s="1"/>
  <c r="BY130" i="5"/>
  <c r="CF129" i="5"/>
  <c r="K153" i="5"/>
  <c r="W153" i="5" s="1"/>
  <c r="AF137" i="4"/>
  <c r="AU137" i="4"/>
  <c r="CE137" i="4"/>
  <c r="Y137" i="4"/>
  <c r="AA133" i="4"/>
  <c r="AW130" i="4"/>
  <c r="AE132" i="4"/>
  <c r="AG132" i="4" s="1"/>
  <c r="AB133" i="4"/>
  <c r="BN136" i="4"/>
  <c r="BT139" i="5"/>
  <c r="AZ139" i="5"/>
  <c r="BD139" i="5"/>
  <c r="AJ139" i="5"/>
  <c r="AN139" i="5"/>
  <c r="AX139" i="5"/>
  <c r="AH139" i="5"/>
  <c r="AT139" i="5"/>
  <c r="AL130" i="5"/>
  <c r="AP130" i="5" s="1"/>
  <c r="D146" i="5" s="1"/>
  <c r="P146" i="5" s="1"/>
  <c r="AM130" i="5"/>
  <c r="AO130" i="5" s="1"/>
  <c r="AF132" i="5"/>
  <c r="AG131" i="5"/>
  <c r="AI131" i="5" s="1"/>
  <c r="BY77" i="4"/>
  <c r="CO77" i="4" s="1"/>
  <c r="CP77" i="4" s="1"/>
  <c r="BZ89" i="4"/>
  <c r="CB89" i="4" s="1"/>
  <c r="CC89" i="4"/>
  <c r="BK94" i="4"/>
  <c r="CD93" i="4" s="1"/>
  <c r="AW137" i="5"/>
  <c r="AY137" i="5" s="1"/>
  <c r="AV138" i="5"/>
  <c r="BB136" i="5"/>
  <c r="BF136" i="5" s="1"/>
  <c r="E152" i="5" s="1"/>
  <c r="Q152" i="5" s="1"/>
  <c r="BC136" i="5"/>
  <c r="BE136" i="5" s="1"/>
  <c r="CB128" i="5"/>
  <c r="CD128" i="5" s="1"/>
  <c r="CA129" i="5"/>
  <c r="BZ129" i="5"/>
  <c r="BZ130" i="5" s="1"/>
  <c r="BZ131" i="5" s="1"/>
  <c r="BZ132" i="5" s="1"/>
  <c r="BZ133" i="5" s="1"/>
  <c r="BZ134" i="5" s="1"/>
  <c r="BZ135" i="5" s="1"/>
  <c r="BZ136" i="5" s="1"/>
  <c r="BZ137" i="5" s="1"/>
  <c r="BZ138" i="5" s="1"/>
  <c r="BZ139" i="5" s="1"/>
  <c r="CH127" i="5"/>
  <c r="CJ127" i="5" s="1"/>
  <c r="BM93" i="4"/>
  <c r="BO93" i="4" s="1"/>
  <c r="BL94" i="4"/>
  <c r="CM77" i="4"/>
  <c r="CN77" i="4" s="1"/>
  <c r="F96" i="4" s="1"/>
  <c r="BR78" i="4"/>
  <c r="BS90" i="4" s="1"/>
  <c r="BT102" i="4" s="1"/>
  <c r="BU114" i="4" s="1"/>
  <c r="AC142" i="5"/>
  <c r="AB143" i="5"/>
  <c r="AR144" i="5"/>
  <c r="AS143" i="5"/>
  <c r="BI143" i="5"/>
  <c r="CQ138" i="5"/>
  <c r="CR138" i="5" s="1"/>
  <c r="CW136" i="4"/>
  <c r="CX136" i="4" s="1"/>
  <c r="DF136" i="4" s="1"/>
  <c r="CV137" i="4"/>
  <c r="CT137" i="4"/>
  <c r="CZ136" i="4" s="1"/>
  <c r="DA136" i="4" s="1"/>
  <c r="BP137" i="4"/>
  <c r="CY137" i="4"/>
  <c r="CS138" i="4" s="1"/>
  <c r="BI137" i="4"/>
  <c r="X137" i="4"/>
  <c r="K156" i="4" s="1"/>
  <c r="DK139" i="5"/>
  <c r="DY139" i="5"/>
  <c r="DZ137" i="5"/>
  <c r="EA136" i="5"/>
  <c r="J152" i="5" s="1"/>
  <c r="V152" i="5" s="1"/>
  <c r="DL137" i="5"/>
  <c r="I152" i="5"/>
  <c r="U152" i="5" s="1"/>
  <c r="CI139" i="5"/>
  <c r="CW139" i="5"/>
  <c r="CX136" i="5"/>
  <c r="CY136" i="5"/>
  <c r="H152" i="5" s="1"/>
  <c r="T152" i="5" s="1"/>
  <c r="DH132" i="4"/>
  <c r="I151" i="4" s="1"/>
  <c r="DD133" i="4"/>
  <c r="DE133" i="4" s="1"/>
  <c r="H152" i="4" s="1"/>
  <c r="O154" i="5"/>
  <c r="DG135" i="4"/>
  <c r="DH137" i="5"/>
  <c r="DI137" i="5" s="1"/>
  <c r="DE138" i="5"/>
  <c r="DF138" i="5" s="1"/>
  <c r="DS138" i="5"/>
  <c r="DT138" i="5" s="1"/>
  <c r="CT137" i="5"/>
  <c r="CU137" i="5" s="1"/>
  <c r="DQ139" i="5"/>
  <c r="DP139" i="5"/>
  <c r="DX138" i="5" s="1"/>
  <c r="DO139" i="5"/>
  <c r="DR139" i="5"/>
  <c r="C155" i="5"/>
  <c r="DG139" i="5"/>
  <c r="CE139" i="5"/>
  <c r="BX139" i="5"/>
  <c r="CC139" i="5" s="1"/>
  <c r="Z140" i="5"/>
  <c r="DU139" i="5"/>
  <c r="CS139" i="5"/>
  <c r="CT139" i="5"/>
  <c r="AA139" i="5"/>
  <c r="L155" i="5" s="1"/>
  <c r="X155" i="5" s="1"/>
  <c r="DA139" i="5"/>
  <c r="DC139" i="5"/>
  <c r="DD139" i="5"/>
  <c r="DB139" i="5"/>
  <c r="DJ138" i="5" s="1"/>
  <c r="DV137" i="5"/>
  <c r="DW137" i="5" s="1"/>
  <c r="EA137" i="5" s="1"/>
  <c r="CO139" i="5"/>
  <c r="CN139" i="5"/>
  <c r="CV138" i="5" s="1"/>
  <c r="CM139" i="5"/>
  <c r="CP139" i="5"/>
  <c r="DB135" i="4"/>
  <c r="DC135" i="4" s="1"/>
  <c r="CU137" i="4"/>
  <c r="W138" i="4"/>
  <c r="C156" i="4"/>
  <c r="J156" i="4" s="1"/>
  <c r="Z138" i="4" l="1"/>
  <c r="AA134" i="4"/>
  <c r="AT133" i="4" s="1"/>
  <c r="AT132" i="4"/>
  <c r="BP140" i="5"/>
  <c r="BJ141" i="5" s="1"/>
  <c r="BU128" i="5"/>
  <c r="BK130" i="5"/>
  <c r="BS129" i="5" s="1"/>
  <c r="BL130" i="5"/>
  <c r="BQ128" i="5"/>
  <c r="BR128" i="5" s="1"/>
  <c r="BV128" i="5" s="1"/>
  <c r="F144" i="5" s="1"/>
  <c r="R144" i="5" s="1"/>
  <c r="BJ97" i="4"/>
  <c r="BQ97" i="4" s="1"/>
  <c r="AQ137" i="4"/>
  <c r="AD137" i="4"/>
  <c r="AD134" i="5"/>
  <c r="AK134" i="5" s="1"/>
  <c r="BY131" i="5"/>
  <c r="CF130" i="5"/>
  <c r="K154" i="5"/>
  <c r="W154" i="5" s="1"/>
  <c r="BN137" i="4"/>
  <c r="AE133" i="4"/>
  <c r="AG133" i="4" s="1"/>
  <c r="AB134" i="4"/>
  <c r="AF138" i="4"/>
  <c r="Z139" i="4" s="1"/>
  <c r="Y138" i="4"/>
  <c r="AA135" i="4"/>
  <c r="AT134" i="4" s="1"/>
  <c r="AW131" i="4"/>
  <c r="AX140" i="5"/>
  <c r="BT140" i="5"/>
  <c r="AH140" i="5"/>
  <c r="AZ140" i="5"/>
  <c r="BD140" i="5"/>
  <c r="AJ140" i="5"/>
  <c r="AN140" i="5"/>
  <c r="CQ77" i="4"/>
  <c r="G96" i="4" s="1"/>
  <c r="AL131" i="5"/>
  <c r="AP131" i="5" s="1"/>
  <c r="D147" i="5" s="1"/>
  <c r="P147" i="5" s="1"/>
  <c r="AM131" i="5"/>
  <c r="AO131" i="5" s="1"/>
  <c r="AF133" i="5"/>
  <c r="AG132" i="5"/>
  <c r="AI132" i="5" s="1"/>
  <c r="BL95" i="4"/>
  <c r="BM94" i="4"/>
  <c r="BO94" i="4" s="1"/>
  <c r="CH128" i="5"/>
  <c r="CJ128" i="5" s="1"/>
  <c r="CG128" i="5"/>
  <c r="CK128" i="5" s="1"/>
  <c r="G144" i="5" s="1"/>
  <c r="S144" i="5" s="1"/>
  <c r="BV78" i="4"/>
  <c r="BX78" i="4" s="1"/>
  <c r="CE78" i="4" s="1"/>
  <c r="AV139" i="5"/>
  <c r="AW139" i="5" s="1"/>
  <c r="AY139" i="5" s="1"/>
  <c r="AW138" i="5"/>
  <c r="AY138" i="5" s="1"/>
  <c r="BB137" i="5"/>
  <c r="BF137" i="5" s="1"/>
  <c r="E153" i="5" s="1"/>
  <c r="Q153" i="5" s="1"/>
  <c r="BC137" i="5"/>
  <c r="BE137" i="5" s="1"/>
  <c r="CB129" i="5"/>
  <c r="CD129" i="5" s="1"/>
  <c r="CA130" i="5"/>
  <c r="BK95" i="4"/>
  <c r="CD94" i="4" s="1"/>
  <c r="AC143" i="5"/>
  <c r="AB144" i="5"/>
  <c r="AS144" i="5"/>
  <c r="AR145" i="5"/>
  <c r="BI144" i="5"/>
  <c r="DE139" i="5"/>
  <c r="DF139" i="5" s="1"/>
  <c r="DD140" i="5" s="1"/>
  <c r="B144" i="5"/>
  <c r="CW137" i="4"/>
  <c r="CX137" i="4" s="1"/>
  <c r="DF137" i="4" s="1"/>
  <c r="CA137" i="4"/>
  <c r="CT138" i="4"/>
  <c r="CZ137" i="4" s="1"/>
  <c r="DA137" i="4" s="1"/>
  <c r="CV138" i="4"/>
  <c r="BP138" i="4"/>
  <c r="DF138" i="4"/>
  <c r="CY138" i="4"/>
  <c r="BI138" i="4"/>
  <c r="X138" i="4"/>
  <c r="K157" i="4" s="1"/>
  <c r="DK140" i="5"/>
  <c r="DY140" i="5"/>
  <c r="DZ138" i="5"/>
  <c r="J153" i="5"/>
  <c r="V153" i="5" s="1"/>
  <c r="DL138" i="5"/>
  <c r="DM137" i="5"/>
  <c r="I153" i="5" s="1"/>
  <c r="U153" i="5" s="1"/>
  <c r="CX137" i="5"/>
  <c r="CY137" i="5"/>
  <c r="H153" i="5" s="1"/>
  <c r="T153" i="5" s="1"/>
  <c r="CI140" i="5"/>
  <c r="CW140" i="5"/>
  <c r="DD134" i="4"/>
  <c r="DE134" i="4" s="1"/>
  <c r="H153" i="4" s="1"/>
  <c r="DH133" i="4"/>
  <c r="I152" i="4" s="1"/>
  <c r="O155" i="5"/>
  <c r="DG136" i="4"/>
  <c r="DV138" i="5"/>
  <c r="DW138" i="5" s="1"/>
  <c r="EA138" i="5" s="1"/>
  <c r="DS139" i="5"/>
  <c r="DT139" i="5" s="1"/>
  <c r="DR140" i="5" s="1"/>
  <c r="CQ139" i="5"/>
  <c r="CR139" i="5" s="1"/>
  <c r="CU139" i="5" s="1"/>
  <c r="CM140" i="5" s="1"/>
  <c r="DQ140" i="5"/>
  <c r="DP140" i="5"/>
  <c r="DX139" i="5" s="1"/>
  <c r="DO140" i="5"/>
  <c r="CT138" i="5"/>
  <c r="CU138" i="5" s="1"/>
  <c r="C156" i="5"/>
  <c r="DG140" i="5"/>
  <c r="CE140" i="5"/>
  <c r="BX140" i="5"/>
  <c r="CC140" i="5" s="1"/>
  <c r="CQ140" i="5"/>
  <c r="DU140" i="5"/>
  <c r="CS140" i="5"/>
  <c r="Z141" i="5"/>
  <c r="AA140" i="5"/>
  <c r="L156" i="5" s="1"/>
  <c r="X156" i="5" s="1"/>
  <c r="DH138" i="5"/>
  <c r="DI138" i="5" s="1"/>
  <c r="DB140" i="5"/>
  <c r="DJ139" i="5" s="1"/>
  <c r="DC140" i="5"/>
  <c r="DA140" i="5"/>
  <c r="DB136" i="4"/>
  <c r="DC136" i="4" s="1"/>
  <c r="CU138" i="4"/>
  <c r="W139" i="4"/>
  <c r="C157" i="4"/>
  <c r="J157" i="4" s="1"/>
  <c r="J17" i="4" s="1"/>
  <c r="T34" i="4" s="1"/>
  <c r="BO129" i="5" l="1"/>
  <c r="BQ129" i="5" s="1"/>
  <c r="BR129" i="5" s="1"/>
  <c r="BV129" i="5" s="1"/>
  <c r="F145" i="5" s="1"/>
  <c r="R145" i="5" s="1"/>
  <c r="BP141" i="5"/>
  <c r="BJ142" i="5" s="1"/>
  <c r="BJ98" i="4"/>
  <c r="BQ98" i="4" s="1"/>
  <c r="BL131" i="5"/>
  <c r="BU129" i="5"/>
  <c r="BK131" i="5"/>
  <c r="BS130" i="5" s="1"/>
  <c r="K155" i="5"/>
  <c r="W155" i="5" s="1"/>
  <c r="AQ138" i="4"/>
  <c r="AD138" i="4"/>
  <c r="AD135" i="5"/>
  <c r="AK135" i="5" s="1"/>
  <c r="BY132" i="5"/>
  <c r="CF131" i="5"/>
  <c r="AF139" i="4"/>
  <c r="AU139" i="4"/>
  <c r="CE139" i="4"/>
  <c r="Y139" i="4"/>
  <c r="BN138" i="4"/>
  <c r="AA136" i="4"/>
  <c r="AT135" i="4" s="1"/>
  <c r="AW133" i="4"/>
  <c r="AE134" i="4"/>
  <c r="AG134" i="4" s="1"/>
  <c r="AB135" i="4"/>
  <c r="BT141" i="5"/>
  <c r="AJ141" i="5"/>
  <c r="AZ141" i="5"/>
  <c r="BD141" i="5"/>
  <c r="AN141" i="5"/>
  <c r="AX141" i="5"/>
  <c r="AH141" i="5"/>
  <c r="BB139" i="5"/>
  <c r="AT140" i="5" s="1"/>
  <c r="AL132" i="5"/>
  <c r="AP132" i="5" s="1"/>
  <c r="D148" i="5" s="1"/>
  <c r="P148" i="5" s="1"/>
  <c r="AM132" i="5"/>
  <c r="AO132" i="5" s="1"/>
  <c r="AG133" i="5"/>
  <c r="AI133" i="5" s="1"/>
  <c r="AF134" i="5"/>
  <c r="BB138" i="5"/>
  <c r="BF138" i="5" s="1"/>
  <c r="E154" i="5" s="1"/>
  <c r="Q154" i="5" s="1"/>
  <c r="BC138" i="5"/>
  <c r="BE138" i="5" s="1"/>
  <c r="BK96" i="4"/>
  <c r="CD95" i="4" s="1"/>
  <c r="BM95" i="4"/>
  <c r="BO95" i="4" s="1"/>
  <c r="BL96" i="4"/>
  <c r="BZ90" i="4"/>
  <c r="CB90" i="4" s="1"/>
  <c r="CC90" i="4"/>
  <c r="CB130" i="5"/>
  <c r="CD130" i="5" s="1"/>
  <c r="CA131" i="5"/>
  <c r="BY78" i="4"/>
  <c r="CO78" i="4" s="1"/>
  <c r="CF78" i="4"/>
  <c r="CG78" i="4" s="1"/>
  <c r="CK78" i="4"/>
  <c r="CL78" i="4" s="1"/>
  <c r="CH129" i="5"/>
  <c r="CJ129" i="5" s="1"/>
  <c r="CG129" i="5"/>
  <c r="CK129" i="5" s="1"/>
  <c r="G145" i="5" s="1"/>
  <c r="S145" i="5" s="1"/>
  <c r="AC144" i="5"/>
  <c r="AB145" i="5"/>
  <c r="AS145" i="5"/>
  <c r="AR146" i="5"/>
  <c r="BI145" i="5"/>
  <c r="O156" i="5"/>
  <c r="CW138" i="4"/>
  <c r="CX138" i="4" s="1"/>
  <c r="CA138" i="4"/>
  <c r="BP139" i="4"/>
  <c r="CY139" i="4"/>
  <c r="CW139" i="4"/>
  <c r="BI139" i="4"/>
  <c r="CA139" i="4" s="1"/>
  <c r="X139" i="4"/>
  <c r="K158" i="4" s="1"/>
  <c r="DK141" i="5"/>
  <c r="DY141" i="5"/>
  <c r="DZ139" i="5"/>
  <c r="J154" i="5"/>
  <c r="V154" i="5" s="1"/>
  <c r="DL139" i="5"/>
  <c r="DM138" i="5"/>
  <c r="I154" i="5" s="1"/>
  <c r="U154" i="5" s="1"/>
  <c r="CI141" i="5"/>
  <c r="CW141" i="5"/>
  <c r="CX138" i="5"/>
  <c r="CY138" i="5"/>
  <c r="H154" i="5" s="1"/>
  <c r="T154" i="5" s="1"/>
  <c r="DD135" i="4"/>
  <c r="DE135" i="4" s="1"/>
  <c r="H154" i="4" s="1"/>
  <c r="DH134" i="4"/>
  <c r="I153" i="4" s="1"/>
  <c r="DE140" i="5"/>
  <c r="DF140" i="5" s="1"/>
  <c r="CO140" i="5"/>
  <c r="CP140" i="5" s="1"/>
  <c r="CR140" i="5" s="1"/>
  <c r="CN140" i="5"/>
  <c r="CV139" i="5" s="1"/>
  <c r="C157" i="5"/>
  <c r="DU141" i="5"/>
  <c r="CS141" i="5"/>
  <c r="CQ141" i="5"/>
  <c r="DG141" i="5"/>
  <c r="CE141" i="5"/>
  <c r="BX141" i="5"/>
  <c r="CC141" i="5" s="1"/>
  <c r="Z142" i="5"/>
  <c r="AA141" i="5"/>
  <c r="L157" i="5" s="1"/>
  <c r="X157" i="5" s="1"/>
  <c r="CM141" i="5"/>
  <c r="DS140" i="5"/>
  <c r="DT140" i="5" s="1"/>
  <c r="DR141" i="5"/>
  <c r="DQ141" i="5"/>
  <c r="DO141" i="5"/>
  <c r="DP141" i="5"/>
  <c r="DX140" i="5" s="1"/>
  <c r="DC141" i="5"/>
  <c r="DA141" i="5"/>
  <c r="DD141" i="5"/>
  <c r="DB141" i="5"/>
  <c r="DJ140" i="5" s="1"/>
  <c r="DH139" i="5"/>
  <c r="DI139" i="5" s="1"/>
  <c r="DM139" i="5" s="1"/>
  <c r="DV139" i="5"/>
  <c r="DW139" i="5" s="1"/>
  <c r="DG137" i="4"/>
  <c r="DB137" i="4"/>
  <c r="DC137" i="4" s="1"/>
  <c r="W140" i="4"/>
  <c r="C158" i="4"/>
  <c r="B157" i="4" s="1"/>
  <c r="BO130" i="5" l="1"/>
  <c r="BQ130" i="5" s="1"/>
  <c r="BR130" i="5" s="1"/>
  <c r="BV130" i="5" s="1"/>
  <c r="F146" i="5" s="1"/>
  <c r="R146" i="5" s="1"/>
  <c r="BJ99" i="4"/>
  <c r="BQ99" i="4" s="1"/>
  <c r="BP142" i="5"/>
  <c r="BJ143" i="5" s="1"/>
  <c r="BK132" i="5"/>
  <c r="BS131" i="5" s="1"/>
  <c r="BU130" i="5"/>
  <c r="BL132" i="5"/>
  <c r="K156" i="5"/>
  <c r="W156" i="5" s="1"/>
  <c r="AQ139" i="4"/>
  <c r="AD139" i="4"/>
  <c r="AD136" i="5"/>
  <c r="AK136" i="5" s="1"/>
  <c r="BY133" i="5"/>
  <c r="CF132" i="5"/>
  <c r="BN139" i="4"/>
  <c r="CE140" i="4"/>
  <c r="AF140" i="4"/>
  <c r="AU140" i="4"/>
  <c r="Y140" i="4"/>
  <c r="AE135" i="4"/>
  <c r="AG135" i="4" s="1"/>
  <c r="AB136" i="4"/>
  <c r="AA137" i="4"/>
  <c r="AT136" i="4" s="1"/>
  <c r="AW134" i="4"/>
  <c r="Z140" i="4"/>
  <c r="BT142" i="5"/>
  <c r="AJ142" i="5"/>
  <c r="AN142" i="5"/>
  <c r="BD142" i="5"/>
  <c r="AZ142" i="5"/>
  <c r="AX142" i="5"/>
  <c r="AH142" i="5"/>
  <c r="AF135" i="5"/>
  <c r="AG134" i="5"/>
  <c r="AI134" i="5" s="1"/>
  <c r="AL133" i="5"/>
  <c r="AP133" i="5" s="1"/>
  <c r="D149" i="5" s="1"/>
  <c r="P149" i="5" s="1"/>
  <c r="AM133" i="5"/>
  <c r="AO133" i="5" s="1"/>
  <c r="BF139" i="5"/>
  <c r="E155" i="5" s="1"/>
  <c r="Q155" i="5" s="1"/>
  <c r="CB131" i="5"/>
  <c r="CD131" i="5" s="1"/>
  <c r="CA132" i="5"/>
  <c r="CH130" i="5"/>
  <c r="CJ130" i="5" s="1"/>
  <c r="CG130" i="5"/>
  <c r="CK130" i="5" s="1"/>
  <c r="G146" i="5" s="1"/>
  <c r="S146" i="5" s="1"/>
  <c r="AT141" i="5"/>
  <c r="BA141" i="5" s="1"/>
  <c r="AV140" i="5"/>
  <c r="AU140" i="5"/>
  <c r="BK97" i="4"/>
  <c r="CD96" i="4" s="1"/>
  <c r="CM78" i="4"/>
  <c r="CP78" i="4"/>
  <c r="BJ100" i="4"/>
  <c r="BQ100" i="4" s="1"/>
  <c r="CH78" i="4"/>
  <c r="CI78" i="4" s="1"/>
  <c r="CJ78" i="4" s="1"/>
  <c r="CF79" i="4" s="1"/>
  <c r="BM96" i="4"/>
  <c r="BO96" i="4" s="1"/>
  <c r="BL97" i="4"/>
  <c r="AC145" i="5"/>
  <c r="AB146" i="5"/>
  <c r="AS146" i="5"/>
  <c r="AR147" i="5"/>
  <c r="BI146" i="5"/>
  <c r="DS141" i="5"/>
  <c r="DT141" i="5" s="1"/>
  <c r="J158" i="4"/>
  <c r="CY140" i="4"/>
  <c r="BP140" i="4"/>
  <c r="CW140" i="4"/>
  <c r="BI140" i="4"/>
  <c r="BN140" i="4" s="1"/>
  <c r="X140" i="4"/>
  <c r="K159" i="4" s="1"/>
  <c r="DK142" i="5"/>
  <c r="DY142" i="5"/>
  <c r="DZ140" i="5"/>
  <c r="EA139" i="5"/>
  <c r="J155" i="5" s="1"/>
  <c r="V155" i="5" s="1"/>
  <c r="DL140" i="5"/>
  <c r="I155" i="5"/>
  <c r="U155" i="5" s="1"/>
  <c r="CY139" i="5"/>
  <c r="H155" i="5" s="1"/>
  <c r="T155" i="5" s="1"/>
  <c r="CX139" i="5"/>
  <c r="CI142" i="5"/>
  <c r="CW142" i="5"/>
  <c r="DD136" i="4"/>
  <c r="DE136" i="4" s="1"/>
  <c r="H155" i="4" s="1"/>
  <c r="DH135" i="4"/>
  <c r="I154" i="4" s="1"/>
  <c r="O157" i="5"/>
  <c r="DG138" i="4"/>
  <c r="CS139" i="4"/>
  <c r="CP141" i="5"/>
  <c r="CR141" i="5" s="1"/>
  <c r="CO141" i="5"/>
  <c r="CO142" i="5" s="1"/>
  <c r="DV140" i="5"/>
  <c r="DW140" i="5" s="1"/>
  <c r="DD142" i="5"/>
  <c r="DB142" i="5"/>
  <c r="DJ141" i="5" s="1"/>
  <c r="DA142" i="5"/>
  <c r="DC142" i="5"/>
  <c r="DR142" i="5"/>
  <c r="DP142" i="5"/>
  <c r="DX141" i="5" s="1"/>
  <c r="DQ142" i="5"/>
  <c r="DO142" i="5"/>
  <c r="CN141" i="5"/>
  <c r="CV140" i="5" s="1"/>
  <c r="DH140" i="5"/>
  <c r="DI140" i="5" s="1"/>
  <c r="DM140" i="5" s="1"/>
  <c r="DE141" i="5"/>
  <c r="DF141" i="5" s="1"/>
  <c r="C158" i="5"/>
  <c r="CQ142" i="5"/>
  <c r="CS142" i="5"/>
  <c r="Z143" i="5"/>
  <c r="DG142" i="5"/>
  <c r="CE142" i="5"/>
  <c r="BX142" i="5"/>
  <c r="CC142" i="5" s="1"/>
  <c r="DU142" i="5"/>
  <c r="AA142" i="5"/>
  <c r="L158" i="5" s="1"/>
  <c r="X158" i="5" s="1"/>
  <c r="CM142" i="5"/>
  <c r="CT140" i="5"/>
  <c r="CU140" i="5" s="1"/>
  <c r="DB138" i="4"/>
  <c r="DC138" i="4" s="1"/>
  <c r="W141" i="4"/>
  <c r="C159" i="4"/>
  <c r="BO131" i="5" l="1"/>
  <c r="BQ131" i="5" s="1"/>
  <c r="BR131" i="5" s="1"/>
  <c r="BV131" i="5" s="1"/>
  <c r="F147" i="5" s="1"/>
  <c r="R147" i="5" s="1"/>
  <c r="K157" i="5"/>
  <c r="W157" i="5" s="1"/>
  <c r="BP143" i="5"/>
  <c r="BJ144" i="5" s="1"/>
  <c r="BL133" i="5"/>
  <c r="BK133" i="5"/>
  <c r="BS132" i="5" s="1"/>
  <c r="BU131" i="5"/>
  <c r="AQ140" i="4"/>
  <c r="AD140" i="4"/>
  <c r="AD137" i="5"/>
  <c r="AK137" i="5" s="1"/>
  <c r="AT142" i="5"/>
  <c r="BA142" i="5" s="1"/>
  <c r="BY134" i="5"/>
  <c r="CF133" i="5"/>
  <c r="Z141" i="4"/>
  <c r="AE136" i="4"/>
  <c r="AG136" i="4" s="1"/>
  <c r="AB137" i="4"/>
  <c r="AW135" i="4"/>
  <c r="AF141" i="4"/>
  <c r="AU141" i="4"/>
  <c r="CE141" i="4"/>
  <c r="Y141" i="4"/>
  <c r="AA138" i="4"/>
  <c r="AT137" i="4" s="1"/>
  <c r="AZ143" i="5"/>
  <c r="BD143" i="5"/>
  <c r="AJ143" i="5"/>
  <c r="BT143" i="5"/>
  <c r="AN143" i="5"/>
  <c r="AX143" i="5"/>
  <c r="AH143" i="5"/>
  <c r="CQ78" i="4"/>
  <c r="G97" i="4" s="1"/>
  <c r="AM134" i="5"/>
  <c r="AO134" i="5" s="1"/>
  <c r="AL134" i="5"/>
  <c r="AP134" i="5" s="1"/>
  <c r="D150" i="5" s="1"/>
  <c r="P150" i="5" s="1"/>
  <c r="AF136" i="5"/>
  <c r="AG135" i="5"/>
  <c r="AI135" i="5" s="1"/>
  <c r="CN78" i="4"/>
  <c r="F97" i="4" s="1"/>
  <c r="AW140" i="5"/>
  <c r="AY140" i="5" s="1"/>
  <c r="BA140" i="5" s="1"/>
  <c r="AV141" i="5"/>
  <c r="BR79" i="4"/>
  <c r="BS91" i="4" s="1"/>
  <c r="BT103" i="4" s="1"/>
  <c r="BU115" i="4" s="1"/>
  <c r="BM97" i="4"/>
  <c r="BO97" i="4" s="1"/>
  <c r="BL98" i="4"/>
  <c r="CG79" i="4"/>
  <c r="CH79" i="4" s="1"/>
  <c r="CI79" i="4" s="1"/>
  <c r="CJ79" i="4" s="1"/>
  <c r="CF80" i="4" s="1"/>
  <c r="BK98" i="4"/>
  <c r="CD97" i="4" s="1"/>
  <c r="BJ101" i="4"/>
  <c r="BQ101" i="4" s="1"/>
  <c r="CB132" i="5"/>
  <c r="CD132" i="5" s="1"/>
  <c r="CA133" i="5"/>
  <c r="AU141" i="5"/>
  <c r="AU142" i="5" s="1"/>
  <c r="AU143" i="5" s="1"/>
  <c r="BC139" i="5"/>
  <c r="BE139" i="5" s="1"/>
  <c r="CH131" i="5"/>
  <c r="CJ131" i="5" s="1"/>
  <c r="CG131" i="5"/>
  <c r="CK131" i="5" s="1"/>
  <c r="G147" i="5" s="1"/>
  <c r="S147" i="5" s="1"/>
  <c r="AC146" i="5"/>
  <c r="AB147" i="5"/>
  <c r="AS147" i="5"/>
  <c r="AR148" i="5"/>
  <c r="BI147" i="5"/>
  <c r="DE142" i="5"/>
  <c r="DF142" i="5" s="1"/>
  <c r="J159" i="4"/>
  <c r="BP141" i="4"/>
  <c r="CW141" i="4"/>
  <c r="CY141" i="4"/>
  <c r="BI141" i="4"/>
  <c r="CA141" i="4" s="1"/>
  <c r="X141" i="4"/>
  <c r="K160" i="4" s="1"/>
  <c r="CA140" i="4"/>
  <c r="DK143" i="5"/>
  <c r="DY143" i="5"/>
  <c r="EA140" i="5"/>
  <c r="J156" i="5" s="1"/>
  <c r="V156" i="5" s="1"/>
  <c r="DZ141" i="5"/>
  <c r="I156" i="5"/>
  <c r="U156" i="5" s="1"/>
  <c r="DL141" i="5"/>
  <c r="CX140" i="5"/>
  <c r="CY140" i="5"/>
  <c r="H156" i="5" s="1"/>
  <c r="T156" i="5" s="1"/>
  <c r="CI143" i="5"/>
  <c r="CW143" i="5"/>
  <c r="DD137" i="4"/>
  <c r="DE137" i="4" s="1"/>
  <c r="H156" i="4" s="1"/>
  <c r="DH136" i="4"/>
  <c r="I155" i="4" s="1"/>
  <c r="O158" i="5"/>
  <c r="CS140" i="4"/>
  <c r="CS141" i="4" s="1"/>
  <c r="CT139" i="4"/>
  <c r="CT140" i="4" s="1"/>
  <c r="CT141" i="4" s="1"/>
  <c r="CP142" i="5"/>
  <c r="CR142" i="5" s="1"/>
  <c r="CT141" i="5"/>
  <c r="CU141" i="5" s="1"/>
  <c r="DS142" i="5"/>
  <c r="DT142" i="5" s="1"/>
  <c r="CN142" i="5"/>
  <c r="CV141" i="5" s="1"/>
  <c r="DH141" i="5"/>
  <c r="DI141" i="5" s="1"/>
  <c r="DD143" i="5"/>
  <c r="DC143" i="5"/>
  <c r="DA143" i="5"/>
  <c r="DB143" i="5"/>
  <c r="DJ142" i="5" s="1"/>
  <c r="C159" i="5"/>
  <c r="CQ143" i="5"/>
  <c r="BX143" i="5"/>
  <c r="CC143" i="5" s="1"/>
  <c r="DU143" i="5"/>
  <c r="CS143" i="5"/>
  <c r="DG143" i="5"/>
  <c r="CE143" i="5"/>
  <c r="Z144" i="5"/>
  <c r="AA143" i="5"/>
  <c r="L159" i="5" s="1"/>
  <c r="X159" i="5" s="1"/>
  <c r="DV141" i="5"/>
  <c r="DW141" i="5" s="1"/>
  <c r="EA141" i="5" s="1"/>
  <c r="CO143" i="5"/>
  <c r="CM143" i="5"/>
  <c r="DR143" i="5"/>
  <c r="DP143" i="5"/>
  <c r="DX142" i="5" s="1"/>
  <c r="DQ143" i="5"/>
  <c r="DO143" i="5"/>
  <c r="CU139" i="4"/>
  <c r="W142" i="4"/>
  <c r="C160" i="4"/>
  <c r="K158" i="5" l="1"/>
  <c r="W158" i="5" s="1"/>
  <c r="BO132" i="5"/>
  <c r="BQ132" i="5" s="1"/>
  <c r="BR132" i="5" s="1"/>
  <c r="BV132" i="5" s="1"/>
  <c r="F148" i="5" s="1"/>
  <c r="R148" i="5" s="1"/>
  <c r="BP144" i="5"/>
  <c r="BJ145" i="5" s="1"/>
  <c r="BU132" i="5"/>
  <c r="BK134" i="5"/>
  <c r="BS133" i="5" s="1"/>
  <c r="BL134" i="5"/>
  <c r="AQ141" i="4"/>
  <c r="AD141" i="4"/>
  <c r="AD138" i="5"/>
  <c r="AK138" i="5" s="1"/>
  <c r="AT143" i="5"/>
  <c r="BA143" i="5" s="1"/>
  <c r="BY135" i="5"/>
  <c r="CF134" i="5"/>
  <c r="AA139" i="4"/>
  <c r="AW136" i="4"/>
  <c r="Z142" i="4"/>
  <c r="AE137" i="4"/>
  <c r="AG137" i="4" s="1"/>
  <c r="AB138" i="4"/>
  <c r="AF142" i="4"/>
  <c r="AU142" i="4"/>
  <c r="CE142" i="4"/>
  <c r="Y142" i="4"/>
  <c r="BN141" i="4"/>
  <c r="AU144" i="5"/>
  <c r="BT144" i="5"/>
  <c r="AJ144" i="5"/>
  <c r="AN144" i="5"/>
  <c r="AZ144" i="5"/>
  <c r="BD144" i="5"/>
  <c r="AX144" i="5"/>
  <c r="AH144" i="5"/>
  <c r="AL135" i="5"/>
  <c r="AP135" i="5" s="1"/>
  <c r="D151" i="5" s="1"/>
  <c r="P151" i="5" s="1"/>
  <c r="AM135" i="5"/>
  <c r="AO135" i="5" s="1"/>
  <c r="AG136" i="5"/>
  <c r="AI136" i="5" s="1"/>
  <c r="AF137" i="5"/>
  <c r="CG80" i="4"/>
  <c r="CH80" i="4" s="1"/>
  <c r="CI80" i="4" s="1"/>
  <c r="CJ80" i="4" s="1"/>
  <c r="CF81" i="4" s="1"/>
  <c r="CB133" i="5"/>
  <c r="CD133" i="5" s="1"/>
  <c r="CA134" i="5"/>
  <c r="BR80" i="4"/>
  <c r="BS92" i="4" s="1"/>
  <c r="BT104" i="4" s="1"/>
  <c r="BU116" i="4" s="1"/>
  <c r="AW141" i="5"/>
  <c r="AY141" i="5" s="1"/>
  <c r="AV142" i="5"/>
  <c r="CH132" i="5"/>
  <c r="CJ132" i="5" s="1"/>
  <c r="CG132" i="5"/>
  <c r="CK132" i="5" s="1"/>
  <c r="G148" i="5" s="1"/>
  <c r="S148" i="5" s="1"/>
  <c r="BM98" i="4"/>
  <c r="BO98" i="4" s="1"/>
  <c r="BL99" i="4"/>
  <c r="BB140" i="5"/>
  <c r="BF140" i="5" s="1"/>
  <c r="E156" i="5" s="1"/>
  <c r="Q156" i="5" s="1"/>
  <c r="BC140" i="5"/>
  <c r="BE140" i="5" s="1"/>
  <c r="BJ102" i="4"/>
  <c r="BQ102" i="4" s="1"/>
  <c r="BV79" i="4"/>
  <c r="BX79" i="4" s="1"/>
  <c r="CK79" i="4" s="1"/>
  <c r="CL79" i="4" s="1"/>
  <c r="BK99" i="4"/>
  <c r="CD98" i="4" s="1"/>
  <c r="AC147" i="5"/>
  <c r="AB148" i="5"/>
  <c r="AS148" i="5"/>
  <c r="AR149" i="5"/>
  <c r="BI148" i="5"/>
  <c r="DE143" i="5"/>
  <c r="DF143" i="5" s="1"/>
  <c r="J160" i="4"/>
  <c r="CT142" i="4"/>
  <c r="CS142" i="4"/>
  <c r="DD138" i="4"/>
  <c r="DH138" i="4" s="1"/>
  <c r="I157" i="4" s="1"/>
  <c r="DH137" i="4"/>
  <c r="I156" i="4" s="1"/>
  <c r="CY142" i="4"/>
  <c r="CW142" i="4"/>
  <c r="BP142" i="4"/>
  <c r="BI142" i="4"/>
  <c r="CA142" i="4" s="1"/>
  <c r="X142" i="4"/>
  <c r="K161" i="4" s="1"/>
  <c r="CN143" i="5"/>
  <c r="CV142" i="5" s="1"/>
  <c r="DK144" i="5"/>
  <c r="DY144" i="5"/>
  <c r="DZ142" i="5"/>
  <c r="J157" i="5"/>
  <c r="V157" i="5" s="1"/>
  <c r="DL142" i="5"/>
  <c r="DM141" i="5"/>
  <c r="I157" i="5" s="1"/>
  <c r="U157" i="5" s="1"/>
  <c r="CI144" i="5"/>
  <c r="CW144" i="5"/>
  <c r="CY141" i="5"/>
  <c r="H157" i="5" s="1"/>
  <c r="T157" i="5" s="1"/>
  <c r="CX141" i="5"/>
  <c r="CZ138" i="4"/>
  <c r="DA138" i="4" s="1"/>
  <c r="O159" i="5"/>
  <c r="CV139" i="4"/>
  <c r="CV140" i="4" s="1"/>
  <c r="CV141" i="4" s="1"/>
  <c r="CV142" i="4" s="1"/>
  <c r="CP143" i="5"/>
  <c r="CR143" i="5" s="1"/>
  <c r="CZ139" i="4"/>
  <c r="DA144" i="5"/>
  <c r="DD144" i="5"/>
  <c r="DB144" i="5"/>
  <c r="DJ143" i="5" s="1"/>
  <c r="DC144" i="5"/>
  <c r="CM144" i="5"/>
  <c r="CO144" i="5"/>
  <c r="DS143" i="5"/>
  <c r="DT143" i="5" s="1"/>
  <c r="DO144" i="5"/>
  <c r="DQ144" i="5"/>
  <c r="DR144" i="5"/>
  <c r="DP144" i="5"/>
  <c r="DX143" i="5" s="1"/>
  <c r="C160" i="5"/>
  <c r="CQ144" i="5"/>
  <c r="CE144" i="5"/>
  <c r="DG144" i="5"/>
  <c r="BX144" i="5"/>
  <c r="CC144" i="5" s="1"/>
  <c r="CS144" i="5"/>
  <c r="DU144" i="5"/>
  <c r="Z145" i="5"/>
  <c r="AA144" i="5"/>
  <c r="L160" i="5" s="1"/>
  <c r="X160" i="5" s="1"/>
  <c r="CT142" i="5"/>
  <c r="CU142" i="5" s="1"/>
  <c r="DH142" i="5"/>
  <c r="DI142" i="5" s="1"/>
  <c r="DV142" i="5"/>
  <c r="DW142" i="5" s="1"/>
  <c r="CU140" i="4"/>
  <c r="CU141" i="4" s="1"/>
  <c r="CU142" i="4" s="1"/>
  <c r="W143" i="4"/>
  <c r="C161" i="4"/>
  <c r="K159" i="5" l="1"/>
  <c r="W159" i="5" s="1"/>
  <c r="AA140" i="4"/>
  <c r="AT139" i="4" s="1"/>
  <c r="AT138" i="4"/>
  <c r="BO133" i="5"/>
  <c r="BQ133" i="5" s="1"/>
  <c r="BR133" i="5" s="1"/>
  <c r="BV133" i="5" s="1"/>
  <c r="F149" i="5" s="1"/>
  <c r="R149" i="5" s="1"/>
  <c r="BP145" i="5"/>
  <c r="BJ146" i="5" s="1"/>
  <c r="BL135" i="5"/>
  <c r="BO134" i="5"/>
  <c r="BK135" i="5"/>
  <c r="BS134" i="5" s="1"/>
  <c r="BU133" i="5"/>
  <c r="K160" i="5"/>
  <c r="W160" i="5" s="1"/>
  <c r="AQ142" i="4"/>
  <c r="AD142" i="4"/>
  <c r="AD139" i="5"/>
  <c r="AT144" i="5"/>
  <c r="BA144" i="5" s="1"/>
  <c r="BY136" i="5"/>
  <c r="CF135" i="5"/>
  <c r="BN142" i="4"/>
  <c r="AW137" i="4"/>
  <c r="AF143" i="4"/>
  <c r="CE143" i="4"/>
  <c r="AU143" i="4"/>
  <c r="Y143" i="4"/>
  <c r="Z143" i="4"/>
  <c r="AE138" i="4"/>
  <c r="AB139" i="4"/>
  <c r="AA141" i="4"/>
  <c r="AT140" i="4" s="1"/>
  <c r="AU145" i="5"/>
  <c r="AZ145" i="5"/>
  <c r="BD145" i="5"/>
  <c r="BT145" i="5"/>
  <c r="AJ145" i="5"/>
  <c r="AN145" i="5"/>
  <c r="AX145" i="5"/>
  <c r="AH145" i="5"/>
  <c r="AG137" i="5"/>
  <c r="AI137" i="5" s="1"/>
  <c r="AF138" i="5"/>
  <c r="AL136" i="5"/>
  <c r="AP136" i="5" s="1"/>
  <c r="D152" i="5" s="1"/>
  <c r="P152" i="5" s="1"/>
  <c r="AM136" i="5"/>
  <c r="AO136" i="5" s="1"/>
  <c r="CG81" i="4"/>
  <c r="CC91" i="4"/>
  <c r="BZ91" i="4"/>
  <c r="CB91" i="4" s="1"/>
  <c r="CH133" i="5"/>
  <c r="CJ133" i="5" s="1"/>
  <c r="CG133" i="5"/>
  <c r="CK133" i="5" s="1"/>
  <c r="G149" i="5" s="1"/>
  <c r="S149" i="5" s="1"/>
  <c r="BK100" i="4"/>
  <c r="CD99" i="4" s="1"/>
  <c r="AW142" i="5"/>
  <c r="AY142" i="5" s="1"/>
  <c r="AV143" i="5"/>
  <c r="BB141" i="5"/>
  <c r="BF141" i="5" s="1"/>
  <c r="E157" i="5" s="1"/>
  <c r="Q157" i="5" s="1"/>
  <c r="BC141" i="5"/>
  <c r="BE141" i="5" s="1"/>
  <c r="BR81" i="4"/>
  <c r="BS93" i="4" s="1"/>
  <c r="BT105" i="4" s="1"/>
  <c r="BU117" i="4" s="1"/>
  <c r="BY79" i="4"/>
  <c r="CO79" i="4" s="1"/>
  <c r="CP79" i="4" s="1"/>
  <c r="BM99" i="4"/>
  <c r="BO99" i="4" s="1"/>
  <c r="BL100" i="4"/>
  <c r="BV80" i="4"/>
  <c r="BX80" i="4" s="1"/>
  <c r="CK80" i="4" s="1"/>
  <c r="CL80" i="4" s="1"/>
  <c r="CM79" i="4"/>
  <c r="CN79" i="4" s="1"/>
  <c r="F98" i="4" s="1"/>
  <c r="CB134" i="5"/>
  <c r="CD134" i="5" s="1"/>
  <c r="CA135" i="5"/>
  <c r="AC148" i="5"/>
  <c r="AB149" i="5"/>
  <c r="AS149" i="5"/>
  <c r="AR150" i="5"/>
  <c r="BI149" i="5"/>
  <c r="DE144" i="5"/>
  <c r="DF144" i="5" s="1"/>
  <c r="DE138" i="4"/>
  <c r="H157" i="4" s="1"/>
  <c r="J161" i="4"/>
  <c r="CT143" i="4"/>
  <c r="CV143" i="4"/>
  <c r="CN144" i="5"/>
  <c r="CV143" i="5" s="1"/>
  <c r="CY143" i="4"/>
  <c r="CW143" i="4"/>
  <c r="BP143" i="4"/>
  <c r="BI143" i="4"/>
  <c r="CA143" i="4" s="1"/>
  <c r="X143" i="4"/>
  <c r="K162" i="4" s="1"/>
  <c r="CS143" i="4"/>
  <c r="DK145" i="5"/>
  <c r="DY145" i="5"/>
  <c r="DZ143" i="5"/>
  <c r="EA142" i="5"/>
  <c r="J158" i="5" s="1"/>
  <c r="V158" i="5" s="1"/>
  <c r="DL143" i="5"/>
  <c r="DM142" i="5"/>
  <c r="I158" i="5" s="1"/>
  <c r="U158" i="5" s="1"/>
  <c r="CY142" i="5"/>
  <c r="H158" i="5" s="1"/>
  <c r="T158" i="5" s="1"/>
  <c r="CX142" i="5"/>
  <c r="CI145" i="5"/>
  <c r="CW145" i="5"/>
  <c r="DA139" i="4"/>
  <c r="O160" i="5"/>
  <c r="CX140" i="4"/>
  <c r="DF140" i="4" s="1"/>
  <c r="CX139" i="4"/>
  <c r="DF139" i="4" s="1"/>
  <c r="CP144" i="5"/>
  <c r="CP145" i="5" s="1"/>
  <c r="CZ140" i="4"/>
  <c r="DV143" i="5"/>
  <c r="DW143" i="5" s="1"/>
  <c r="EA143" i="5" s="1"/>
  <c r="C161" i="5"/>
  <c r="Z146" i="5"/>
  <c r="DU145" i="5"/>
  <c r="CS145" i="5"/>
  <c r="CQ145" i="5"/>
  <c r="CE145" i="5"/>
  <c r="DG145" i="5"/>
  <c r="BX145" i="5"/>
  <c r="CC145" i="5" s="1"/>
  <c r="AA145" i="5"/>
  <c r="L161" i="5" s="1"/>
  <c r="X161" i="5" s="1"/>
  <c r="DO145" i="5"/>
  <c r="DQ145" i="5"/>
  <c r="DP145" i="5"/>
  <c r="DX144" i="5" s="1"/>
  <c r="DR145" i="5"/>
  <c r="CM145" i="5"/>
  <c r="CO145" i="5"/>
  <c r="DS144" i="5"/>
  <c r="DT144" i="5" s="1"/>
  <c r="DC145" i="5"/>
  <c r="DB145" i="5"/>
  <c r="DJ144" i="5" s="1"/>
  <c r="DA145" i="5"/>
  <c r="DD145" i="5"/>
  <c r="DH143" i="5"/>
  <c r="DI143" i="5" s="1"/>
  <c r="DM143" i="5" s="1"/>
  <c r="CT143" i="5"/>
  <c r="CU143" i="5" s="1"/>
  <c r="CX141" i="4"/>
  <c r="DF141" i="4" s="1"/>
  <c r="CU143" i="4"/>
  <c r="W144" i="4"/>
  <c r="C162" i="4"/>
  <c r="AG138" i="4" l="1"/>
  <c r="AC139" i="4"/>
  <c r="AC140" i="4" s="1"/>
  <c r="AC141" i="4" s="1"/>
  <c r="AC142" i="4" s="1"/>
  <c r="AC143" i="4" s="1"/>
  <c r="AC144" i="4" s="1"/>
  <c r="AC145" i="4" s="1"/>
  <c r="AC146" i="4" s="1"/>
  <c r="AC147" i="4" s="1"/>
  <c r="AC148" i="4" s="1"/>
  <c r="AC149" i="4" s="1"/>
  <c r="AC150" i="4" s="1"/>
  <c r="BQ134" i="5"/>
  <c r="BR134" i="5" s="1"/>
  <c r="BV134" i="5" s="1"/>
  <c r="F150" i="5" s="1"/>
  <c r="R150" i="5" s="1"/>
  <c r="BP146" i="5"/>
  <c r="BJ147" i="5" s="1"/>
  <c r="BK136" i="5"/>
  <c r="BS135" i="5" s="1"/>
  <c r="BU134" i="5"/>
  <c r="BL136" i="5"/>
  <c r="BO135" i="5"/>
  <c r="K161" i="5"/>
  <c r="W161" i="5" s="1"/>
  <c r="AQ143" i="4"/>
  <c r="AD143" i="4"/>
  <c r="AT145" i="5"/>
  <c r="BA145" i="5" s="1"/>
  <c r="BY137" i="5"/>
  <c r="CF136" i="5"/>
  <c r="AU144" i="4"/>
  <c r="AF144" i="4"/>
  <c r="CE144" i="4"/>
  <c r="Y144" i="4"/>
  <c r="AA142" i="4"/>
  <c r="AT141" i="4" s="1"/>
  <c r="AW139" i="4"/>
  <c r="Z144" i="4"/>
  <c r="AE139" i="4"/>
  <c r="AG139" i="4" s="1"/>
  <c r="AB140" i="4"/>
  <c r="BN143" i="4"/>
  <c r="AZ146" i="5"/>
  <c r="BT146" i="5"/>
  <c r="AN146" i="5"/>
  <c r="BD146" i="5"/>
  <c r="AJ146" i="5"/>
  <c r="AX146" i="5"/>
  <c r="AH146" i="5"/>
  <c r="AU146" i="5"/>
  <c r="BY80" i="4"/>
  <c r="CO80" i="4" s="1"/>
  <c r="CP80" i="4" s="1"/>
  <c r="AG138" i="5"/>
  <c r="AI138" i="5" s="1"/>
  <c r="AF139" i="5"/>
  <c r="AG139" i="5" s="1"/>
  <c r="AI139" i="5" s="1"/>
  <c r="AL137" i="5"/>
  <c r="AP137" i="5" s="1"/>
  <c r="D153" i="5" s="1"/>
  <c r="P153" i="5" s="1"/>
  <c r="AM137" i="5"/>
  <c r="AO137" i="5" s="1"/>
  <c r="BV81" i="4"/>
  <c r="BX81" i="4" s="1"/>
  <c r="CK81" i="4" s="1"/>
  <c r="CL81" i="4" s="1"/>
  <c r="CH81" i="4"/>
  <c r="CI81" i="4" s="1"/>
  <c r="CJ81" i="4" s="1"/>
  <c r="CF82" i="4" s="1"/>
  <c r="CB135" i="5"/>
  <c r="CD135" i="5" s="1"/>
  <c r="CA136" i="5"/>
  <c r="CM80" i="4"/>
  <c r="CN80" i="4" s="1"/>
  <c r="F99" i="4" s="1"/>
  <c r="CH134" i="5"/>
  <c r="CJ134" i="5" s="1"/>
  <c r="CG134" i="5"/>
  <c r="CK134" i="5" s="1"/>
  <c r="G150" i="5" s="1"/>
  <c r="S150" i="5" s="1"/>
  <c r="CC92" i="4"/>
  <c r="BZ92" i="4"/>
  <c r="CB92" i="4" s="1"/>
  <c r="AW143" i="5"/>
  <c r="AY143" i="5" s="1"/>
  <c r="AV144" i="5"/>
  <c r="CQ79" i="4"/>
  <c r="G98" i="4" s="1"/>
  <c r="BM100" i="4"/>
  <c r="BO100" i="4" s="1"/>
  <c r="BL101" i="4"/>
  <c r="BB142" i="5"/>
  <c r="BF142" i="5" s="1"/>
  <c r="E158" i="5" s="1"/>
  <c r="Q158" i="5" s="1"/>
  <c r="BC142" i="5"/>
  <c r="BE142" i="5" s="1"/>
  <c r="BK101" i="4"/>
  <c r="CD100" i="4" s="1"/>
  <c r="AC149" i="5"/>
  <c r="AB150" i="5"/>
  <c r="AS150" i="5"/>
  <c r="AR151" i="5"/>
  <c r="BI150" i="5"/>
  <c r="DS145" i="5"/>
  <c r="DT145" i="5" s="1"/>
  <c r="CN145" i="5"/>
  <c r="CV144" i="5" s="1"/>
  <c r="CT144" i="4"/>
  <c r="CV144" i="4"/>
  <c r="J162" i="4"/>
  <c r="CY144" i="4"/>
  <c r="CW144" i="4"/>
  <c r="BP144" i="4"/>
  <c r="BI144" i="4"/>
  <c r="CA144" i="4" s="1"/>
  <c r="X144" i="4"/>
  <c r="K163" i="4" s="1"/>
  <c r="CS144" i="4"/>
  <c r="DK146" i="5"/>
  <c r="DY146" i="5"/>
  <c r="J159" i="5"/>
  <c r="V159" i="5" s="1"/>
  <c r="DZ144" i="5"/>
  <c r="DL144" i="5"/>
  <c r="I159" i="5"/>
  <c r="U159" i="5" s="1"/>
  <c r="CI146" i="5"/>
  <c r="CW146" i="5"/>
  <c r="CY143" i="5"/>
  <c r="H159" i="5" s="1"/>
  <c r="T159" i="5" s="1"/>
  <c r="CX143" i="5"/>
  <c r="DA140" i="4"/>
  <c r="DB141" i="4" s="1"/>
  <c r="DC141" i="4" s="1"/>
  <c r="O161" i="5"/>
  <c r="DG140" i="4"/>
  <c r="DB140" i="4"/>
  <c r="DC140" i="4" s="1"/>
  <c r="DB139" i="4"/>
  <c r="DC139" i="4" s="1"/>
  <c r="DG139" i="4"/>
  <c r="CR144" i="5"/>
  <c r="CT144" i="5" s="1"/>
  <c r="CU144" i="5" s="1"/>
  <c r="CZ141" i="4"/>
  <c r="CR145" i="5"/>
  <c r="CT145" i="5" s="1"/>
  <c r="CU145" i="5" s="1"/>
  <c r="DV144" i="5"/>
  <c r="DW144" i="5" s="1"/>
  <c r="EA144" i="5" s="1"/>
  <c r="DP146" i="5"/>
  <c r="DX145" i="5" s="1"/>
  <c r="DR146" i="5"/>
  <c r="DQ146" i="5"/>
  <c r="DO146" i="5"/>
  <c r="CM146" i="5"/>
  <c r="CP146" i="5"/>
  <c r="CO146" i="5"/>
  <c r="DE145" i="5"/>
  <c r="DF145" i="5" s="1"/>
  <c r="DD146" i="5"/>
  <c r="DC146" i="5"/>
  <c r="DB146" i="5"/>
  <c r="DJ145" i="5" s="1"/>
  <c r="DA146" i="5"/>
  <c r="C162" i="5"/>
  <c r="DU146" i="5"/>
  <c r="CS146" i="5"/>
  <c r="Z147" i="5"/>
  <c r="CE146" i="5"/>
  <c r="BX146" i="5"/>
  <c r="CC146" i="5" s="1"/>
  <c r="DG146" i="5"/>
  <c r="CQ146" i="5"/>
  <c r="AA146" i="5"/>
  <c r="L162" i="5" s="1"/>
  <c r="X162" i="5" s="1"/>
  <c r="DH144" i="5"/>
  <c r="DI144" i="5" s="1"/>
  <c r="DM144" i="5" s="1"/>
  <c r="DG141" i="4"/>
  <c r="CX143" i="4"/>
  <c r="DF143" i="4" s="1"/>
  <c r="C163" i="4"/>
  <c r="W145" i="4"/>
  <c r="CU144" i="4"/>
  <c r="K162" i="5" l="1"/>
  <c r="W162" i="5" s="1"/>
  <c r="BQ135" i="5"/>
  <c r="BR135" i="5" s="1"/>
  <c r="BV135" i="5" s="1"/>
  <c r="F151" i="5" s="1"/>
  <c r="R151" i="5" s="1"/>
  <c r="BP147" i="5"/>
  <c r="BJ148" i="5" s="1"/>
  <c r="BL137" i="5"/>
  <c r="BO136" i="5"/>
  <c r="BU135" i="5"/>
  <c r="BK137" i="5"/>
  <c r="BS136" i="5" s="1"/>
  <c r="AQ144" i="4"/>
  <c r="AD144" i="4"/>
  <c r="AT146" i="5"/>
  <c r="BA146" i="5" s="1"/>
  <c r="BY138" i="5"/>
  <c r="CF137" i="5"/>
  <c r="AF145" i="4"/>
  <c r="AU145" i="4"/>
  <c r="CE145" i="4"/>
  <c r="Y145" i="4"/>
  <c r="Z145" i="4"/>
  <c r="AE140" i="4"/>
  <c r="AG140" i="4" s="1"/>
  <c r="AB141" i="4"/>
  <c r="BN144" i="4"/>
  <c r="AA143" i="4"/>
  <c r="AT142" i="4" s="1"/>
  <c r="AW140" i="4"/>
  <c r="AU147" i="5"/>
  <c r="BT147" i="5"/>
  <c r="BD147" i="5"/>
  <c r="AZ147" i="5"/>
  <c r="AJ147" i="5"/>
  <c r="AN147" i="5"/>
  <c r="AX147" i="5"/>
  <c r="AH147" i="5"/>
  <c r="AL139" i="5"/>
  <c r="AD140" i="5" s="1"/>
  <c r="AL138" i="5"/>
  <c r="AP138" i="5" s="1"/>
  <c r="D154" i="5" s="1"/>
  <c r="P154" i="5" s="1"/>
  <c r="AM138" i="5"/>
  <c r="AO138" i="5" s="1"/>
  <c r="CQ80" i="4"/>
  <c r="G99" i="4" s="1"/>
  <c r="CH135" i="5"/>
  <c r="CJ135" i="5" s="1"/>
  <c r="CG135" i="5"/>
  <c r="CK135" i="5" s="1"/>
  <c r="G151" i="5" s="1"/>
  <c r="S151" i="5" s="1"/>
  <c r="AW144" i="5"/>
  <c r="AY144" i="5" s="1"/>
  <c r="AV145" i="5"/>
  <c r="CG82" i="4"/>
  <c r="BB143" i="5"/>
  <c r="BF143" i="5" s="1"/>
  <c r="E159" i="5" s="1"/>
  <c r="Q159" i="5" s="1"/>
  <c r="BC143" i="5"/>
  <c r="BE143" i="5" s="1"/>
  <c r="BR82" i="4"/>
  <c r="BS94" i="4" s="1"/>
  <c r="BT106" i="4" s="1"/>
  <c r="BU118" i="4" s="1"/>
  <c r="BM101" i="4"/>
  <c r="BO101" i="4" s="1"/>
  <c r="BL102" i="4"/>
  <c r="BM102" i="4" s="1"/>
  <c r="BO102" i="4" s="1"/>
  <c r="BY81" i="4"/>
  <c r="CO81" i="4" s="1"/>
  <c r="CP81" i="4" s="1"/>
  <c r="CM81" i="4"/>
  <c r="CN81" i="4" s="1"/>
  <c r="F100" i="4" s="1"/>
  <c r="CC93" i="4"/>
  <c r="BZ93" i="4"/>
  <c r="CB93" i="4" s="1"/>
  <c r="BK102" i="4"/>
  <c r="CD101" i="4" s="1"/>
  <c r="CB136" i="5"/>
  <c r="CD136" i="5" s="1"/>
  <c r="CA137" i="5"/>
  <c r="AC150" i="5"/>
  <c r="AB151" i="5"/>
  <c r="AS151" i="5"/>
  <c r="AR152" i="5"/>
  <c r="BI151" i="5"/>
  <c r="CT145" i="4"/>
  <c r="CN146" i="5"/>
  <c r="CV145" i="5" s="1"/>
  <c r="J163" i="4"/>
  <c r="BP145" i="4"/>
  <c r="CW145" i="4"/>
  <c r="CY145" i="4"/>
  <c r="BI145" i="4"/>
  <c r="CA145" i="4" s="1"/>
  <c r="X145" i="4"/>
  <c r="K164" i="4" s="1"/>
  <c r="CV145" i="4"/>
  <c r="CS145" i="4"/>
  <c r="DK147" i="5"/>
  <c r="DY147" i="5"/>
  <c r="J160" i="5"/>
  <c r="V160" i="5" s="1"/>
  <c r="DZ145" i="5"/>
  <c r="DL145" i="5"/>
  <c r="I160" i="5"/>
  <c r="U160" i="5" s="1"/>
  <c r="CX144" i="5"/>
  <c r="CY144" i="5"/>
  <c r="H160" i="5" s="1"/>
  <c r="T160" i="5" s="1"/>
  <c r="CI147" i="5"/>
  <c r="CW147" i="5"/>
  <c r="DA141" i="4"/>
  <c r="O162" i="5"/>
  <c r="CZ142" i="4"/>
  <c r="DD139" i="4"/>
  <c r="DG143" i="4"/>
  <c r="DS146" i="5"/>
  <c r="DT146" i="5" s="1"/>
  <c r="DE146" i="5"/>
  <c r="DF146" i="5" s="1"/>
  <c r="DD147" i="5"/>
  <c r="DC147" i="5"/>
  <c r="DA147" i="5"/>
  <c r="DB147" i="5"/>
  <c r="DJ146" i="5" s="1"/>
  <c r="DV145" i="5"/>
  <c r="DW145" i="5" s="1"/>
  <c r="CO147" i="5"/>
  <c r="CM147" i="5"/>
  <c r="CP147" i="5"/>
  <c r="CR146" i="5"/>
  <c r="C163" i="5"/>
  <c r="DG147" i="5"/>
  <c r="CE147" i="5"/>
  <c r="BX147" i="5"/>
  <c r="CC147" i="5" s="1"/>
  <c r="Z148" i="5"/>
  <c r="DU147" i="5"/>
  <c r="CS147" i="5"/>
  <c r="CQ147" i="5"/>
  <c r="AA147" i="5"/>
  <c r="L163" i="5" s="1"/>
  <c r="X163" i="5" s="1"/>
  <c r="DH145" i="5"/>
  <c r="DI145" i="5" s="1"/>
  <c r="DQ147" i="5"/>
  <c r="DO147" i="5"/>
  <c r="DR147" i="5"/>
  <c r="DP147" i="5"/>
  <c r="DX146" i="5" s="1"/>
  <c r="CX142" i="4"/>
  <c r="DF142" i="4" s="1"/>
  <c r="W146" i="4"/>
  <c r="C164" i="4"/>
  <c r="CU145" i="4"/>
  <c r="K163" i="5" l="1"/>
  <c r="W163" i="5" s="1"/>
  <c r="BQ136" i="5"/>
  <c r="BR136" i="5" s="1"/>
  <c r="BV136" i="5" s="1"/>
  <c r="F152" i="5" s="1"/>
  <c r="R152" i="5" s="1"/>
  <c r="BP148" i="5"/>
  <c r="BJ149" i="5" s="1"/>
  <c r="AT147" i="5"/>
  <c r="BA147" i="5" s="1"/>
  <c r="BU136" i="5"/>
  <c r="BK138" i="5"/>
  <c r="BS137" i="5" s="1"/>
  <c r="BL138" i="5"/>
  <c r="BO137" i="5"/>
  <c r="AQ145" i="4"/>
  <c r="AD145" i="4"/>
  <c r="AT148" i="5"/>
  <c r="BA148" i="5" s="1"/>
  <c r="CF138" i="5"/>
  <c r="BY139" i="5"/>
  <c r="CF139" i="5" s="1"/>
  <c r="AA144" i="4"/>
  <c r="AT143" i="4" s="1"/>
  <c r="AE141" i="4"/>
  <c r="AG141" i="4" s="1"/>
  <c r="AB142" i="4"/>
  <c r="Z146" i="4"/>
  <c r="BN145" i="4"/>
  <c r="AU146" i="4"/>
  <c r="AF146" i="4"/>
  <c r="CE146" i="4"/>
  <c r="Y146" i="4"/>
  <c r="AW141" i="4"/>
  <c r="AU148" i="5"/>
  <c r="BT148" i="5"/>
  <c r="BD148" i="5"/>
  <c r="AZ148" i="5"/>
  <c r="AJ148" i="5"/>
  <c r="AN148" i="5"/>
  <c r="AX148" i="5"/>
  <c r="AH148" i="5"/>
  <c r="AP139" i="5"/>
  <c r="D155" i="5" s="1"/>
  <c r="P155" i="5" s="1"/>
  <c r="AF140" i="5"/>
  <c r="AD141" i="5"/>
  <c r="AK141" i="5" s="1"/>
  <c r="AE140" i="5"/>
  <c r="BJ103" i="4"/>
  <c r="BQ103" i="4" s="1"/>
  <c r="CH82" i="4"/>
  <c r="CI82" i="4" s="1"/>
  <c r="CJ82" i="4" s="1"/>
  <c r="CF83" i="4" s="1"/>
  <c r="AW145" i="5"/>
  <c r="AY145" i="5" s="1"/>
  <c r="AV146" i="5"/>
  <c r="CB137" i="5"/>
  <c r="CD137" i="5" s="1"/>
  <c r="CA138" i="5"/>
  <c r="CQ81" i="4"/>
  <c r="G100" i="4" s="1"/>
  <c r="BV82" i="4"/>
  <c r="BX82" i="4" s="1"/>
  <c r="CK82" i="4" s="1"/>
  <c r="CL82" i="4" s="1"/>
  <c r="BB144" i="5"/>
  <c r="BF144" i="5" s="1"/>
  <c r="E160" i="5" s="1"/>
  <c r="Q160" i="5" s="1"/>
  <c r="BC144" i="5"/>
  <c r="BE144" i="5" s="1"/>
  <c r="CH136" i="5"/>
  <c r="CJ136" i="5" s="1"/>
  <c r="CG136" i="5"/>
  <c r="CK136" i="5" s="1"/>
  <c r="G152" i="5" s="1"/>
  <c r="S152" i="5" s="1"/>
  <c r="AC151" i="5"/>
  <c r="AB152" i="5"/>
  <c r="AS152" i="5"/>
  <c r="AR153" i="5"/>
  <c r="BI152" i="5"/>
  <c r="DE147" i="5"/>
  <c r="DF147" i="5" s="1"/>
  <c r="CT146" i="4"/>
  <c r="CN147" i="5"/>
  <c r="CV146" i="5" s="1"/>
  <c r="J164" i="4"/>
  <c r="CS146" i="4"/>
  <c r="BP146" i="4"/>
  <c r="CY146" i="4"/>
  <c r="CW146" i="4"/>
  <c r="BI146" i="4"/>
  <c r="CA146" i="4" s="1"/>
  <c r="X146" i="4"/>
  <c r="K165" i="4" s="1"/>
  <c r="CV146" i="4"/>
  <c r="DK148" i="5"/>
  <c r="DY148" i="5"/>
  <c r="DZ146" i="5"/>
  <c r="EA145" i="5"/>
  <c r="J161" i="5" s="1"/>
  <c r="V161" i="5" s="1"/>
  <c r="DM145" i="5"/>
  <c r="I161" i="5" s="1"/>
  <c r="U161" i="5" s="1"/>
  <c r="DL146" i="5"/>
  <c r="CI148" i="5"/>
  <c r="CW148" i="5"/>
  <c r="CX145" i="5"/>
  <c r="CY145" i="5"/>
  <c r="H161" i="5" s="1"/>
  <c r="T161" i="5" s="1"/>
  <c r="DA142" i="4"/>
  <c r="DB143" i="4" s="1"/>
  <c r="DC143" i="4" s="1"/>
  <c r="O163" i="5"/>
  <c r="CZ143" i="4"/>
  <c r="DE139" i="4"/>
  <c r="H158" i="4" s="1"/>
  <c r="DD140" i="4"/>
  <c r="DH139" i="4"/>
  <c r="I158" i="4" s="1"/>
  <c r="DG142" i="4"/>
  <c r="DS147" i="5"/>
  <c r="DT147" i="5" s="1"/>
  <c r="DV147" i="5" s="1"/>
  <c r="DW147" i="5" s="1"/>
  <c r="DH146" i="5"/>
  <c r="DI146" i="5" s="1"/>
  <c r="DM146" i="5" s="1"/>
  <c r="C164" i="5"/>
  <c r="Z149" i="5"/>
  <c r="DG148" i="5"/>
  <c r="BX148" i="5"/>
  <c r="CC148" i="5" s="1"/>
  <c r="CE148" i="5"/>
  <c r="DU148" i="5"/>
  <c r="CS148" i="5"/>
  <c r="CQ148" i="5"/>
  <c r="AA148" i="5"/>
  <c r="L164" i="5" s="1"/>
  <c r="X164" i="5" s="1"/>
  <c r="CP148" i="5"/>
  <c r="CM148" i="5"/>
  <c r="CO148" i="5"/>
  <c r="DR148" i="5"/>
  <c r="DP148" i="5"/>
  <c r="DX147" i="5" s="1"/>
  <c r="DO148" i="5"/>
  <c r="DQ148" i="5"/>
  <c r="DD148" i="5"/>
  <c r="DB148" i="5"/>
  <c r="DJ147" i="5" s="1"/>
  <c r="DA148" i="5"/>
  <c r="DC148" i="5"/>
  <c r="CR147" i="5"/>
  <c r="DV146" i="5"/>
  <c r="DW146" i="5" s="1"/>
  <c r="EA146" i="5" s="1"/>
  <c r="CT146" i="5"/>
  <c r="CU146" i="5" s="1"/>
  <c r="DB142" i="4"/>
  <c r="DC142" i="4" s="1"/>
  <c r="CX144" i="4"/>
  <c r="DF144" i="4" s="1"/>
  <c r="CX145" i="4"/>
  <c r="DF145" i="4" s="1"/>
  <c r="W147" i="4"/>
  <c r="C165" i="4"/>
  <c r="CU146" i="4"/>
  <c r="K164" i="5" l="1"/>
  <c r="W164" i="5" s="1"/>
  <c r="BQ137" i="5"/>
  <c r="BR137" i="5" s="1"/>
  <c r="BV137" i="5" s="1"/>
  <c r="F153" i="5" s="1"/>
  <c r="R153" i="5" s="1"/>
  <c r="AT149" i="5"/>
  <c r="BP149" i="5"/>
  <c r="BJ150" i="5" s="1"/>
  <c r="BL139" i="5"/>
  <c r="BO138" i="5"/>
  <c r="BU137" i="5"/>
  <c r="BK139" i="5"/>
  <c r="BS138" i="5" s="1"/>
  <c r="BA149" i="5"/>
  <c r="AQ146" i="4"/>
  <c r="AD146" i="4"/>
  <c r="AD142" i="5"/>
  <c r="AK142" i="5" s="1"/>
  <c r="BN146" i="4"/>
  <c r="AE142" i="4"/>
  <c r="AG142" i="4" s="1"/>
  <c r="AB143" i="4"/>
  <c r="AA145" i="4"/>
  <c r="AF147" i="4"/>
  <c r="AU147" i="4"/>
  <c r="CE147" i="4"/>
  <c r="Y147" i="4"/>
  <c r="Z147" i="4"/>
  <c r="AW142" i="4"/>
  <c r="AU149" i="5"/>
  <c r="BT149" i="5"/>
  <c r="AJ149" i="5"/>
  <c r="AZ149" i="5"/>
  <c r="BD149" i="5"/>
  <c r="AN149" i="5"/>
  <c r="AX149" i="5"/>
  <c r="AH149" i="5"/>
  <c r="BY82" i="4"/>
  <c r="CO82" i="4" s="1"/>
  <c r="CP82" i="4" s="1"/>
  <c r="AE141" i="5"/>
  <c r="AE142" i="5" s="1"/>
  <c r="AE143" i="5" s="1"/>
  <c r="AE144" i="5" s="1"/>
  <c r="AE145" i="5" s="1"/>
  <c r="AE146" i="5" s="1"/>
  <c r="AE147" i="5" s="1"/>
  <c r="AE148" i="5" s="1"/>
  <c r="AE149" i="5" s="1"/>
  <c r="AM139" i="5"/>
  <c r="AO139" i="5" s="1"/>
  <c r="AF141" i="5"/>
  <c r="AG140" i="5"/>
  <c r="AI140" i="5" s="1"/>
  <c r="AK140" i="5" s="1"/>
  <c r="BR83" i="4"/>
  <c r="BS95" i="4" s="1"/>
  <c r="BT107" i="4" s="1"/>
  <c r="BU119" i="4" s="1"/>
  <c r="BB145" i="5"/>
  <c r="BF145" i="5" s="1"/>
  <c r="E161" i="5" s="1"/>
  <c r="Q161" i="5" s="1"/>
  <c r="BC145" i="5"/>
  <c r="BE145" i="5" s="1"/>
  <c r="CM82" i="4"/>
  <c r="CC94" i="4"/>
  <c r="BZ94" i="4"/>
  <c r="CB94" i="4" s="1"/>
  <c r="CB138" i="5"/>
  <c r="CD138" i="5" s="1"/>
  <c r="CA139" i="5"/>
  <c r="CB139" i="5" s="1"/>
  <c r="CD139" i="5" s="1"/>
  <c r="CG83" i="4"/>
  <c r="CH137" i="5"/>
  <c r="CJ137" i="5" s="1"/>
  <c r="CG137" i="5"/>
  <c r="CK137" i="5" s="1"/>
  <c r="G153" i="5" s="1"/>
  <c r="S153" i="5" s="1"/>
  <c r="BK103" i="4"/>
  <c r="CD102" i="4" s="1"/>
  <c r="BJ104" i="4"/>
  <c r="BQ104" i="4" s="1"/>
  <c r="BL103" i="4"/>
  <c r="AW146" i="5"/>
  <c r="AY146" i="5" s="1"/>
  <c r="AV147" i="5"/>
  <c r="AC152" i="5"/>
  <c r="AB153" i="5"/>
  <c r="AS153" i="5"/>
  <c r="AR154" i="5"/>
  <c r="BI153" i="5"/>
  <c r="DS148" i="5"/>
  <c r="DT148" i="5" s="1"/>
  <c r="CT147" i="4"/>
  <c r="CN148" i="5"/>
  <c r="CV147" i="5" s="1"/>
  <c r="J165" i="4"/>
  <c r="CS147" i="4"/>
  <c r="BP147" i="4"/>
  <c r="CY147" i="4"/>
  <c r="CW147" i="4"/>
  <c r="BI147" i="4"/>
  <c r="CA147" i="4" s="1"/>
  <c r="X147" i="4"/>
  <c r="K166" i="4" s="1"/>
  <c r="CV147" i="4"/>
  <c r="DK149" i="5"/>
  <c r="DY149" i="5"/>
  <c r="EA147" i="5"/>
  <c r="J163" i="5" s="1"/>
  <c r="V163" i="5" s="1"/>
  <c r="DZ147" i="5"/>
  <c r="J162" i="5"/>
  <c r="V162" i="5" s="1"/>
  <c r="I162" i="5"/>
  <c r="U162" i="5" s="1"/>
  <c r="DL147" i="5"/>
  <c r="CY146" i="5"/>
  <c r="H162" i="5" s="1"/>
  <c r="T162" i="5" s="1"/>
  <c r="CX146" i="5"/>
  <c r="CI149" i="5"/>
  <c r="CW149" i="5"/>
  <c r="DA143" i="4"/>
  <c r="DB144" i="4" s="1"/>
  <c r="DC144" i="4" s="1"/>
  <c r="O164" i="5"/>
  <c r="CZ144" i="4"/>
  <c r="DD141" i="4"/>
  <c r="DD142" i="4" s="1"/>
  <c r="DE142" i="4" s="1"/>
  <c r="H161" i="4" s="1"/>
  <c r="DE140" i="4"/>
  <c r="H159" i="4" s="1"/>
  <c r="DH140" i="4"/>
  <c r="I159" i="4" s="1"/>
  <c r="DG144" i="4"/>
  <c r="DG145" i="4"/>
  <c r="CT147" i="5"/>
  <c r="CU147" i="5" s="1"/>
  <c r="DA149" i="5"/>
  <c r="DC149" i="5"/>
  <c r="DB149" i="5"/>
  <c r="DJ148" i="5" s="1"/>
  <c r="DD149" i="5"/>
  <c r="CO149" i="5"/>
  <c r="CM149" i="5"/>
  <c r="CP149" i="5"/>
  <c r="DQ149" i="5"/>
  <c r="DP149" i="5"/>
  <c r="DX148" i="5" s="1"/>
  <c r="DO149" i="5"/>
  <c r="DR149" i="5"/>
  <c r="CR148" i="5"/>
  <c r="DE148" i="5"/>
  <c r="DF148" i="5" s="1"/>
  <c r="DH147" i="5"/>
  <c r="DI147" i="5" s="1"/>
  <c r="C165" i="5"/>
  <c r="CQ149" i="5"/>
  <c r="DG149" i="5"/>
  <c r="CE149" i="5"/>
  <c r="BX149" i="5"/>
  <c r="CC149" i="5" s="1"/>
  <c r="Z150" i="5"/>
  <c r="DU149" i="5"/>
  <c r="CS149" i="5"/>
  <c r="AA149" i="5"/>
  <c r="L165" i="5" s="1"/>
  <c r="X165" i="5" s="1"/>
  <c r="CX146" i="4"/>
  <c r="DF146" i="4" s="1"/>
  <c r="CU147" i="4"/>
  <c r="W148" i="4"/>
  <c r="C166" i="4"/>
  <c r="K165" i="5" l="1"/>
  <c r="W165" i="5" s="1"/>
  <c r="AA146" i="4"/>
  <c r="AT145" i="4" s="1"/>
  <c r="AT144" i="4"/>
  <c r="BQ138" i="5"/>
  <c r="BR138" i="5" s="1"/>
  <c r="BV138" i="5" s="1"/>
  <c r="F154" i="5" s="1"/>
  <c r="R154" i="5" s="1"/>
  <c r="BP150" i="5"/>
  <c r="BJ151" i="5" s="1"/>
  <c r="BJ152" i="5" s="1"/>
  <c r="BK140" i="5"/>
  <c r="BS139" i="5" s="1"/>
  <c r="BU138" i="5"/>
  <c r="BO139" i="5"/>
  <c r="BM140" i="5" s="1"/>
  <c r="BM141" i="5" s="1"/>
  <c r="BM142" i="5" s="1"/>
  <c r="BM143" i="5" s="1"/>
  <c r="BM144" i="5" s="1"/>
  <c r="BM145" i="5" s="1"/>
  <c r="BM146" i="5" s="1"/>
  <c r="BM147" i="5" s="1"/>
  <c r="BM148" i="5" s="1"/>
  <c r="BM149" i="5" s="1"/>
  <c r="BM150" i="5" s="1"/>
  <c r="BM151" i="5" s="1"/>
  <c r="BL140" i="5"/>
  <c r="AQ147" i="4"/>
  <c r="AD147" i="4"/>
  <c r="AD143" i="5"/>
  <c r="AK143" i="5" s="1"/>
  <c r="AU150" i="5"/>
  <c r="AA147" i="4"/>
  <c r="CE148" i="4"/>
  <c r="AU148" i="4"/>
  <c r="AF148" i="4"/>
  <c r="Y148" i="4"/>
  <c r="Z148" i="4"/>
  <c r="BN147" i="4"/>
  <c r="AW145" i="4"/>
  <c r="AW143" i="4"/>
  <c r="AE143" i="4"/>
  <c r="AG143" i="4" s="1"/>
  <c r="AB144" i="4"/>
  <c r="CQ82" i="4"/>
  <c r="G101" i="4" s="1"/>
  <c r="AE150" i="5"/>
  <c r="BT150" i="5"/>
  <c r="BD150" i="5"/>
  <c r="AZ150" i="5"/>
  <c r="AJ150" i="5"/>
  <c r="AN150" i="5"/>
  <c r="AX150" i="5"/>
  <c r="AH150" i="5"/>
  <c r="AT150" i="5"/>
  <c r="BA150" i="5" s="1"/>
  <c r="CG139" i="5"/>
  <c r="BY140" i="5" s="1"/>
  <c r="CF140" i="5" s="1"/>
  <c r="CN149" i="5"/>
  <c r="CV148" i="5" s="1"/>
  <c r="CN82" i="4"/>
  <c r="F101" i="4" s="1"/>
  <c r="AL140" i="5"/>
  <c r="AP140" i="5" s="1"/>
  <c r="D156" i="5" s="1"/>
  <c r="P156" i="5" s="1"/>
  <c r="AM140" i="5"/>
  <c r="AO140" i="5" s="1"/>
  <c r="BV83" i="4"/>
  <c r="BX83" i="4" s="1"/>
  <c r="CK83" i="4" s="1"/>
  <c r="AF142" i="5"/>
  <c r="AG141" i="5"/>
  <c r="AI141" i="5" s="1"/>
  <c r="BB146" i="5"/>
  <c r="BF146" i="5" s="1"/>
  <c r="E162" i="5" s="1"/>
  <c r="Q162" i="5" s="1"/>
  <c r="BC146" i="5"/>
  <c r="BE146" i="5" s="1"/>
  <c r="BM103" i="4"/>
  <c r="BO103" i="4" s="1"/>
  <c r="BL104" i="4"/>
  <c r="CH138" i="5"/>
  <c r="CJ138" i="5" s="1"/>
  <c r="CG138" i="5"/>
  <c r="CK138" i="5" s="1"/>
  <c r="G154" i="5" s="1"/>
  <c r="S154" i="5" s="1"/>
  <c r="BJ105" i="4"/>
  <c r="BQ105" i="4" s="1"/>
  <c r="BK104" i="4"/>
  <c r="CD103" i="4" s="1"/>
  <c r="CH83" i="4"/>
  <c r="CI83" i="4" s="1"/>
  <c r="CJ83" i="4" s="1"/>
  <c r="CF84" i="4" s="1"/>
  <c r="CC95" i="4"/>
  <c r="BZ95" i="4"/>
  <c r="CB95" i="4" s="1"/>
  <c r="AW147" i="5"/>
  <c r="AY147" i="5" s="1"/>
  <c r="AV148" i="5"/>
  <c r="AC153" i="5"/>
  <c r="AB154" i="5"/>
  <c r="AS154" i="5"/>
  <c r="AR155" i="5"/>
  <c r="BI154" i="5"/>
  <c r="DE149" i="5"/>
  <c r="DF149" i="5" s="1"/>
  <c r="CT148" i="4"/>
  <c r="J166" i="4"/>
  <c r="CY148" i="4"/>
  <c r="BP148" i="4"/>
  <c r="CW148" i="4"/>
  <c r="BI148" i="4"/>
  <c r="BN148" i="4" s="1"/>
  <c r="X148" i="4"/>
  <c r="K167" i="4" s="1"/>
  <c r="CS148" i="4"/>
  <c r="CV148" i="4"/>
  <c r="DK150" i="5"/>
  <c r="DY150" i="5"/>
  <c r="DZ148" i="5"/>
  <c r="DL148" i="5"/>
  <c r="DM147" i="5"/>
  <c r="I163" i="5" s="1"/>
  <c r="U163" i="5" s="1"/>
  <c r="CX147" i="5"/>
  <c r="CY147" i="5"/>
  <c r="H163" i="5" s="1"/>
  <c r="T163" i="5" s="1"/>
  <c r="CI150" i="5"/>
  <c r="CW150" i="5"/>
  <c r="DA144" i="4"/>
  <c r="DB145" i="4" s="1"/>
  <c r="DC145" i="4" s="1"/>
  <c r="O165" i="5"/>
  <c r="CZ145" i="4"/>
  <c r="DE141" i="4"/>
  <c r="H160" i="4" s="1"/>
  <c r="DH141" i="4"/>
  <c r="I160" i="4" s="1"/>
  <c r="DG146" i="4"/>
  <c r="CR149" i="5"/>
  <c r="CT149" i="5" s="1"/>
  <c r="CU149" i="5" s="1"/>
  <c r="DV148" i="5"/>
  <c r="DW148" i="5" s="1"/>
  <c r="DH148" i="5"/>
  <c r="DI148" i="5" s="1"/>
  <c r="CT148" i="5"/>
  <c r="CU148" i="5" s="1"/>
  <c r="DR150" i="5"/>
  <c r="DQ150" i="5"/>
  <c r="DP150" i="5"/>
  <c r="DX149" i="5" s="1"/>
  <c r="DO150" i="5"/>
  <c r="C166" i="5"/>
  <c r="Z151" i="5"/>
  <c r="BP151" i="5" s="1"/>
  <c r="DG150" i="5"/>
  <c r="CE150" i="5"/>
  <c r="BX150" i="5"/>
  <c r="CC150" i="5" s="1"/>
  <c r="CQ150" i="5"/>
  <c r="DU150" i="5"/>
  <c r="CS150" i="5"/>
  <c r="AA150" i="5"/>
  <c r="L166" i="5" s="1"/>
  <c r="X166" i="5" s="1"/>
  <c r="DS149" i="5"/>
  <c r="DT149" i="5" s="1"/>
  <c r="CP150" i="5"/>
  <c r="CO150" i="5"/>
  <c r="CM150" i="5"/>
  <c r="DB150" i="5"/>
  <c r="DJ149" i="5" s="1"/>
  <c r="DD150" i="5"/>
  <c r="DC150" i="5"/>
  <c r="DA150" i="5"/>
  <c r="DH142" i="4"/>
  <c r="I161" i="4" s="1"/>
  <c r="DD143" i="4"/>
  <c r="CZ146" i="4"/>
  <c r="C167" i="4"/>
  <c r="W149" i="4"/>
  <c r="CU148" i="4"/>
  <c r="CX147" i="4"/>
  <c r="DF147" i="4" s="1"/>
  <c r="K166" i="5" l="1"/>
  <c r="W166" i="5" s="1"/>
  <c r="AT146" i="4"/>
  <c r="AW146" i="4" s="1"/>
  <c r="BQ139" i="5"/>
  <c r="BR139" i="5" s="1"/>
  <c r="BV139" i="5" s="1"/>
  <c r="BO140" i="5"/>
  <c r="BL141" i="5"/>
  <c r="BK141" i="5"/>
  <c r="BS140" i="5" s="1"/>
  <c r="BU139" i="5"/>
  <c r="AK151" i="5"/>
  <c r="AQ148" i="4"/>
  <c r="AD148" i="4"/>
  <c r="AA148" i="4"/>
  <c r="AD144" i="5"/>
  <c r="AK144" i="5" s="1"/>
  <c r="AU151" i="5"/>
  <c r="CN150" i="5"/>
  <c r="CV149" i="5" s="1"/>
  <c r="AE144" i="4"/>
  <c r="AB145" i="4"/>
  <c r="Z149" i="4"/>
  <c r="AF149" i="4"/>
  <c r="AU149" i="4"/>
  <c r="CE149" i="4"/>
  <c r="Y149" i="4"/>
  <c r="CL83" i="4"/>
  <c r="CM83" i="4" s="1"/>
  <c r="CN83" i="4" s="1"/>
  <c r="F102" i="4" s="1"/>
  <c r="AT151" i="5"/>
  <c r="BA151" i="5" s="1"/>
  <c r="BY83" i="4"/>
  <c r="CO83" i="4" s="1"/>
  <c r="CP83" i="4" s="1"/>
  <c r="AZ151" i="5"/>
  <c r="BD151" i="5"/>
  <c r="AJ151" i="5"/>
  <c r="AN151" i="5"/>
  <c r="BT151" i="5"/>
  <c r="AX151" i="5"/>
  <c r="AH151" i="5"/>
  <c r="AE151" i="5"/>
  <c r="AL141" i="5"/>
  <c r="AP141" i="5" s="1"/>
  <c r="D157" i="5" s="1"/>
  <c r="P157" i="5" s="1"/>
  <c r="AM141" i="5"/>
  <c r="AO141" i="5" s="1"/>
  <c r="AG142" i="5"/>
  <c r="AI142" i="5" s="1"/>
  <c r="AF143" i="5"/>
  <c r="CK139" i="5"/>
  <c r="G155" i="5" s="1"/>
  <c r="S155" i="5" s="1"/>
  <c r="BB147" i="5"/>
  <c r="BF147" i="5" s="1"/>
  <c r="E163" i="5" s="1"/>
  <c r="Q163" i="5" s="1"/>
  <c r="BC147" i="5"/>
  <c r="BE147" i="5" s="1"/>
  <c r="BR84" i="4"/>
  <c r="BS96" i="4" s="1"/>
  <c r="BT108" i="4" s="1"/>
  <c r="BU120" i="4" s="1"/>
  <c r="BL105" i="4"/>
  <c r="BM104" i="4"/>
  <c r="BO104" i="4" s="1"/>
  <c r="BK105" i="4"/>
  <c r="CD104" i="4" s="1"/>
  <c r="AV149" i="5"/>
  <c r="AW148" i="5"/>
  <c r="AY148" i="5" s="1"/>
  <c r="BJ106" i="4"/>
  <c r="BQ106" i="4" s="1"/>
  <c r="BZ140" i="5"/>
  <c r="CA140" i="5"/>
  <c r="BY141" i="5"/>
  <c r="CG84" i="4"/>
  <c r="CH84" i="4" s="1"/>
  <c r="CI84" i="4" s="1"/>
  <c r="CJ84" i="4" s="1"/>
  <c r="CF85" i="4" s="1"/>
  <c r="AC154" i="5"/>
  <c r="AB155" i="5"/>
  <c r="AS155" i="5"/>
  <c r="AR156" i="5"/>
  <c r="BI155" i="5"/>
  <c r="DS150" i="5"/>
  <c r="DT150" i="5" s="1"/>
  <c r="CT149" i="4"/>
  <c r="J167" i="4"/>
  <c r="CV149" i="4"/>
  <c r="CS149" i="4"/>
  <c r="CW149" i="4"/>
  <c r="CY149" i="4"/>
  <c r="BP149" i="4"/>
  <c r="BI149" i="4"/>
  <c r="CA149" i="4" s="1"/>
  <c r="X149" i="4"/>
  <c r="K168" i="4" s="1"/>
  <c r="CA148" i="4"/>
  <c r="DA145" i="4"/>
  <c r="DA146" i="4" s="1"/>
  <c r="DK151" i="5"/>
  <c r="DY151" i="5"/>
  <c r="EA148" i="5"/>
  <c r="J164" i="5" s="1"/>
  <c r="V164" i="5" s="1"/>
  <c r="DZ149" i="5"/>
  <c r="DL149" i="5"/>
  <c r="DM148" i="5"/>
  <c r="I164" i="5" s="1"/>
  <c r="U164" i="5" s="1"/>
  <c r="CI151" i="5"/>
  <c r="CW151" i="5"/>
  <c r="CY148" i="5"/>
  <c r="H164" i="5" s="1"/>
  <c r="T164" i="5" s="1"/>
  <c r="CX148" i="5"/>
  <c r="O166" i="5"/>
  <c r="CR150" i="5"/>
  <c r="CT150" i="5" s="1"/>
  <c r="CU150" i="5" s="1"/>
  <c r="DV149" i="5"/>
  <c r="DW149" i="5" s="1"/>
  <c r="DR151" i="5"/>
  <c r="DO151" i="5"/>
  <c r="DP151" i="5"/>
  <c r="DX150" i="5" s="1"/>
  <c r="DQ151" i="5"/>
  <c r="DH149" i="5"/>
  <c r="DI149" i="5" s="1"/>
  <c r="CP151" i="5"/>
  <c r="CM151" i="5"/>
  <c r="CO151" i="5"/>
  <c r="DE150" i="5"/>
  <c r="DF150" i="5" s="1"/>
  <c r="DB151" i="5"/>
  <c r="DJ150" i="5" s="1"/>
  <c r="DD151" i="5"/>
  <c r="DA151" i="5"/>
  <c r="DC151" i="5"/>
  <c r="C167" i="5"/>
  <c r="Z152" i="5"/>
  <c r="DG151" i="5"/>
  <c r="CS151" i="5"/>
  <c r="CQ151" i="5"/>
  <c r="DU151" i="5"/>
  <c r="CE151" i="5"/>
  <c r="BX151" i="5"/>
  <c r="CC151" i="5" s="1"/>
  <c r="AA151" i="5"/>
  <c r="L167" i="5" s="1"/>
  <c r="X167" i="5" s="1"/>
  <c r="DG147" i="4"/>
  <c r="DH143" i="4"/>
  <c r="I162" i="4" s="1"/>
  <c r="DE143" i="4"/>
  <c r="H162" i="4" s="1"/>
  <c r="DD144" i="4"/>
  <c r="DD145" i="4" s="1"/>
  <c r="CZ147" i="4"/>
  <c r="CX148" i="4"/>
  <c r="DF148" i="4" s="1"/>
  <c r="CU149" i="4"/>
  <c r="W150" i="4"/>
  <c r="C168" i="4"/>
  <c r="AT147" i="4" l="1"/>
  <c r="AW147" i="4" s="1"/>
  <c r="AG144" i="4"/>
  <c r="BQ140" i="5"/>
  <c r="BR140" i="5" s="1"/>
  <c r="BV140" i="5" s="1"/>
  <c r="F156" i="5" s="1"/>
  <c r="R156" i="5" s="1"/>
  <c r="BP152" i="5"/>
  <c r="BJ153" i="5" s="1"/>
  <c r="BU140" i="5"/>
  <c r="BK142" i="5"/>
  <c r="BS141" i="5" s="1"/>
  <c r="F13" i="5"/>
  <c r="R32" i="5" s="1"/>
  <c r="F155" i="5"/>
  <c r="R155" i="5" s="1"/>
  <c r="F29" i="5"/>
  <c r="R29" i="5" s="1"/>
  <c r="BL142" i="5"/>
  <c r="BO141" i="5"/>
  <c r="CN151" i="5"/>
  <c r="CV150" i="5" s="1"/>
  <c r="AQ149" i="4"/>
  <c r="AD149" i="4"/>
  <c r="AA149" i="4"/>
  <c r="AD145" i="5"/>
  <c r="AK145" i="5" s="1"/>
  <c r="BY142" i="5"/>
  <c r="CF141" i="5"/>
  <c r="AF150" i="4"/>
  <c r="Y150" i="4"/>
  <c r="AE145" i="4"/>
  <c r="AG145" i="4" s="1"/>
  <c r="AB146" i="4"/>
  <c r="Z150" i="4"/>
  <c r="BN149" i="4"/>
  <c r="CQ83" i="4"/>
  <c r="G102" i="4" s="1"/>
  <c r="AH152" i="5"/>
  <c r="BD152" i="5"/>
  <c r="AZ152" i="5"/>
  <c r="AJ152" i="5"/>
  <c r="AN152" i="5"/>
  <c r="AX152" i="5"/>
  <c r="BT152" i="5"/>
  <c r="AF144" i="5"/>
  <c r="AG143" i="5"/>
  <c r="AI143" i="5" s="1"/>
  <c r="AL142" i="5"/>
  <c r="AP142" i="5" s="1"/>
  <c r="D158" i="5" s="1"/>
  <c r="P158" i="5" s="1"/>
  <c r="AM142" i="5"/>
  <c r="AO142" i="5" s="1"/>
  <c r="CB140" i="5"/>
  <c r="CD140" i="5" s="1"/>
  <c r="CA141" i="5"/>
  <c r="BB148" i="5"/>
  <c r="BF148" i="5" s="1"/>
  <c r="E164" i="5" s="1"/>
  <c r="Q164" i="5" s="1"/>
  <c r="BC148" i="5"/>
  <c r="BE148" i="5" s="1"/>
  <c r="BZ141" i="5"/>
  <c r="BZ142" i="5" s="1"/>
  <c r="BZ143" i="5" s="1"/>
  <c r="BZ144" i="5" s="1"/>
  <c r="BZ145" i="5" s="1"/>
  <c r="BZ146" i="5" s="1"/>
  <c r="BZ147" i="5" s="1"/>
  <c r="BZ148" i="5" s="1"/>
  <c r="BZ149" i="5" s="1"/>
  <c r="BZ150" i="5" s="1"/>
  <c r="BZ151" i="5" s="1"/>
  <c r="CH139" i="5"/>
  <c r="CJ139" i="5" s="1"/>
  <c r="AV150" i="5"/>
  <c r="AW149" i="5"/>
  <c r="AY149" i="5" s="1"/>
  <c r="BJ107" i="4"/>
  <c r="BQ107" i="4" s="1"/>
  <c r="BK106" i="4"/>
  <c r="CD105" i="4" s="1"/>
  <c r="BR85" i="4"/>
  <c r="BS97" i="4" s="1"/>
  <c r="BT109" i="4" s="1"/>
  <c r="BU121" i="4" s="1"/>
  <c r="CG85" i="4"/>
  <c r="BV84" i="4"/>
  <c r="BX84" i="4" s="1"/>
  <c r="CK84" i="4" s="1"/>
  <c r="CL84" i="4" s="1"/>
  <c r="BL106" i="4"/>
  <c r="BM105" i="4"/>
  <c r="BO105" i="4" s="1"/>
  <c r="AC155" i="5"/>
  <c r="AB156" i="5"/>
  <c r="AS156" i="5"/>
  <c r="AR157" i="5"/>
  <c r="BI156" i="5"/>
  <c r="DB146" i="4"/>
  <c r="DC146" i="4" s="1"/>
  <c r="DD146" i="4" s="1"/>
  <c r="DS151" i="5"/>
  <c r="DT151" i="5" s="1"/>
  <c r="DR152" i="5" s="1"/>
  <c r="K167" i="5"/>
  <c r="W167" i="5" s="1"/>
  <c r="B156" i="5"/>
  <c r="CT150" i="4"/>
  <c r="J168" i="4"/>
  <c r="CV150" i="4"/>
  <c r="CS150" i="4"/>
  <c r="CY150" i="4"/>
  <c r="CW150" i="4"/>
  <c r="BP150" i="4"/>
  <c r="BI150" i="4"/>
  <c r="CA150" i="4" s="1"/>
  <c r="X150" i="4"/>
  <c r="K169" i="4" s="1"/>
  <c r="DK152" i="5"/>
  <c r="DY152" i="5"/>
  <c r="DZ150" i="5"/>
  <c r="EA149" i="5"/>
  <c r="J165" i="5" s="1"/>
  <c r="V165" i="5" s="1"/>
  <c r="DL150" i="5"/>
  <c r="DM149" i="5"/>
  <c r="I165" i="5" s="1"/>
  <c r="U165" i="5" s="1"/>
  <c r="CY149" i="5"/>
  <c r="H165" i="5" s="1"/>
  <c r="T165" i="5" s="1"/>
  <c r="CX149" i="5"/>
  <c r="CI152" i="5"/>
  <c r="CW152" i="5"/>
  <c r="O167" i="5"/>
  <c r="CZ148" i="4"/>
  <c r="DE151" i="5"/>
  <c r="DF151" i="5" s="1"/>
  <c r="DU152" i="5"/>
  <c r="CS152" i="5"/>
  <c r="DG152" i="5"/>
  <c r="CE152" i="5"/>
  <c r="BX152" i="5"/>
  <c r="CC152" i="5" s="1"/>
  <c r="C168" i="5"/>
  <c r="Z153" i="5"/>
  <c r="AA152" i="5"/>
  <c r="L168" i="5" s="1"/>
  <c r="X168" i="5" s="1"/>
  <c r="DV150" i="5"/>
  <c r="DW150" i="5" s="1"/>
  <c r="DQ152" i="5"/>
  <c r="DP152" i="5"/>
  <c r="DX151" i="5" s="1"/>
  <c r="DO152" i="5"/>
  <c r="CR151" i="5"/>
  <c r="CP152" i="5" s="1"/>
  <c r="DH150" i="5"/>
  <c r="DI150" i="5" s="1"/>
  <c r="DM150" i="5" s="1"/>
  <c r="CO152" i="5"/>
  <c r="CM152" i="5"/>
  <c r="DC152" i="5"/>
  <c r="DB152" i="5"/>
  <c r="DJ151" i="5" s="1"/>
  <c r="DA152" i="5"/>
  <c r="DH145" i="4"/>
  <c r="I164" i="4" s="1"/>
  <c r="DE145" i="4"/>
  <c r="H164" i="4" s="1"/>
  <c r="DG148" i="4"/>
  <c r="DA147" i="4"/>
  <c r="DB147" i="4"/>
  <c r="DC147" i="4" s="1"/>
  <c r="DH144" i="4"/>
  <c r="I163" i="4" s="1"/>
  <c r="DE144" i="4"/>
  <c r="H163" i="4" s="1"/>
  <c r="W151" i="4"/>
  <c r="C169" i="4"/>
  <c r="CX149" i="4"/>
  <c r="DF149" i="4" s="1"/>
  <c r="CU150" i="4"/>
  <c r="AT148" i="4" l="1"/>
  <c r="AW148" i="4" s="1"/>
  <c r="AA150" i="4"/>
  <c r="AT149" i="4" s="1"/>
  <c r="AW149" i="4" s="1"/>
  <c r="BQ141" i="5"/>
  <c r="BR141" i="5" s="1"/>
  <c r="BV141" i="5" s="1"/>
  <c r="F157" i="5" s="1"/>
  <c r="R157" i="5" s="1"/>
  <c r="CN152" i="5"/>
  <c r="CV151" i="5" s="1"/>
  <c r="BP153" i="5"/>
  <c r="BJ154" i="5" s="1"/>
  <c r="BK143" i="5"/>
  <c r="BS142" i="5" s="1"/>
  <c r="BU141" i="5"/>
  <c r="BL143" i="5"/>
  <c r="BO142" i="5"/>
  <c r="AQ150" i="4"/>
  <c r="AD150" i="4"/>
  <c r="AD146" i="5"/>
  <c r="AK146" i="5" s="1"/>
  <c r="BY143" i="5"/>
  <c r="CF142" i="5"/>
  <c r="AF151" i="4"/>
  <c r="CE151" i="4"/>
  <c r="AU151" i="4"/>
  <c r="Y151" i="4"/>
  <c r="Z151" i="4"/>
  <c r="AA151" i="4"/>
  <c r="AT150" i="4" s="1"/>
  <c r="AE146" i="4"/>
  <c r="AG146" i="4" s="1"/>
  <c r="AB147" i="4"/>
  <c r="BN150" i="4"/>
  <c r="AZ153" i="5"/>
  <c r="BD153" i="5"/>
  <c r="BT153" i="5"/>
  <c r="AJ153" i="5"/>
  <c r="AN153" i="5"/>
  <c r="AX153" i="5"/>
  <c r="AH153" i="5"/>
  <c r="BY84" i="4"/>
  <c r="CO84" i="4" s="1"/>
  <c r="CP84" i="4" s="1"/>
  <c r="AL143" i="5"/>
  <c r="AP143" i="5" s="1"/>
  <c r="D159" i="5" s="1"/>
  <c r="P159" i="5" s="1"/>
  <c r="AM143" i="5"/>
  <c r="AO143" i="5" s="1"/>
  <c r="AG144" i="5"/>
  <c r="AI144" i="5" s="1"/>
  <c r="AF145" i="5"/>
  <c r="BV85" i="4"/>
  <c r="BX85" i="4" s="1"/>
  <c r="CK85" i="4" s="1"/>
  <c r="CL85" i="4" s="1"/>
  <c r="CM84" i="4"/>
  <c r="BB149" i="5"/>
  <c r="BF149" i="5" s="1"/>
  <c r="E165" i="5" s="1"/>
  <c r="Q165" i="5" s="1"/>
  <c r="BC149" i="5"/>
  <c r="BE149" i="5" s="1"/>
  <c r="CC96" i="4"/>
  <c r="BZ96" i="4"/>
  <c r="CB96" i="4" s="1"/>
  <c r="AW150" i="5"/>
  <c r="AY150" i="5" s="1"/>
  <c r="AV151" i="5"/>
  <c r="AW151" i="5" s="1"/>
  <c r="AY151" i="5" s="1"/>
  <c r="CB141" i="5"/>
  <c r="CD141" i="5" s="1"/>
  <c r="CA142" i="5"/>
  <c r="CH140" i="5"/>
  <c r="CJ140" i="5" s="1"/>
  <c r="CG140" i="5"/>
  <c r="CK140" i="5" s="1"/>
  <c r="G156" i="5" s="1"/>
  <c r="S156" i="5" s="1"/>
  <c r="CH85" i="4"/>
  <c r="CI85" i="4" s="1"/>
  <c r="CJ85" i="4" s="1"/>
  <c r="CF86" i="4" s="1"/>
  <c r="BK107" i="4"/>
  <c r="CD106" i="4" s="1"/>
  <c r="BL107" i="4"/>
  <c r="BM106" i="4"/>
  <c r="BO106" i="4" s="1"/>
  <c r="BJ108" i="4"/>
  <c r="BQ108" i="4" s="1"/>
  <c r="AC156" i="5"/>
  <c r="AB157" i="5"/>
  <c r="AS157" i="5"/>
  <c r="AR158" i="5"/>
  <c r="BI157" i="5"/>
  <c r="DS152" i="5"/>
  <c r="DT152" i="5" s="1"/>
  <c r="DV152" i="5" s="1"/>
  <c r="DW152" i="5" s="1"/>
  <c r="CT151" i="4"/>
  <c r="O168" i="5"/>
  <c r="K168" i="5"/>
  <c r="W168" i="5" s="1"/>
  <c r="J169" i="4"/>
  <c r="CY151" i="4"/>
  <c r="BP151" i="4"/>
  <c r="BI151" i="4"/>
  <c r="BN151" i="4" s="1"/>
  <c r="X151" i="4"/>
  <c r="K170" i="4" s="1"/>
  <c r="CS151" i="4"/>
  <c r="DK153" i="5"/>
  <c r="DY153" i="5"/>
  <c r="DZ151" i="5"/>
  <c r="EA150" i="5"/>
  <c r="J166" i="5" s="1"/>
  <c r="V166" i="5" s="1"/>
  <c r="DL151" i="5"/>
  <c r="I166" i="5"/>
  <c r="U166" i="5" s="1"/>
  <c r="CI153" i="5"/>
  <c r="CW153" i="5"/>
  <c r="CX150" i="5"/>
  <c r="CY150" i="5"/>
  <c r="H166" i="5" s="1"/>
  <c r="T166" i="5" s="1"/>
  <c r="CZ149" i="4"/>
  <c r="CQ152" i="5"/>
  <c r="CR152" i="5" s="1"/>
  <c r="CT152" i="5" s="1"/>
  <c r="DE152" i="5"/>
  <c r="DC153" i="5"/>
  <c r="DB153" i="5"/>
  <c r="DJ152" i="5" s="1"/>
  <c r="DA153" i="5"/>
  <c r="DD147" i="4"/>
  <c r="DE147" i="4" s="1"/>
  <c r="H166" i="4" s="1"/>
  <c r="DH151" i="5"/>
  <c r="DI151" i="5" s="1"/>
  <c r="C169" i="5"/>
  <c r="DU153" i="5"/>
  <c r="CS153" i="5"/>
  <c r="DG153" i="5"/>
  <c r="CE153" i="5"/>
  <c r="BX153" i="5"/>
  <c r="CC153" i="5" s="1"/>
  <c r="Z154" i="5"/>
  <c r="AA153" i="5"/>
  <c r="L169" i="5" s="1"/>
  <c r="X169" i="5" s="1"/>
  <c r="CT151" i="5"/>
  <c r="CU151" i="5" s="1"/>
  <c r="DD152" i="5"/>
  <c r="CP153" i="5"/>
  <c r="CO153" i="5"/>
  <c r="CM153" i="5"/>
  <c r="CN153" i="5"/>
  <c r="CV152" i="5" s="1"/>
  <c r="DR153" i="5"/>
  <c r="DQ153" i="5"/>
  <c r="DP153" i="5"/>
  <c r="DX152" i="5" s="1"/>
  <c r="DO153" i="5"/>
  <c r="DV151" i="5"/>
  <c r="DW151" i="5" s="1"/>
  <c r="EA151" i="5" s="1"/>
  <c r="DG149" i="4"/>
  <c r="DB148" i="4"/>
  <c r="DC148" i="4" s="1"/>
  <c r="DA148" i="4"/>
  <c r="DH146" i="4"/>
  <c r="I165" i="4" s="1"/>
  <c r="DE146" i="4"/>
  <c r="H165" i="4" s="1"/>
  <c r="CX150" i="4"/>
  <c r="DF150" i="4" s="1"/>
  <c r="CU151" i="4"/>
  <c r="W152" i="4"/>
  <c r="C170" i="4"/>
  <c r="B169" i="4" s="1"/>
  <c r="BQ142" i="5" l="1"/>
  <c r="BR142" i="5" s="1"/>
  <c r="BV142" i="5" s="1"/>
  <c r="F158" i="5" s="1"/>
  <c r="R158" i="5" s="1"/>
  <c r="BP154" i="5"/>
  <c r="BJ155" i="5" s="1"/>
  <c r="BO143" i="5"/>
  <c r="BL144" i="5"/>
  <c r="BU142" i="5"/>
  <c r="BK144" i="5"/>
  <c r="BS143" i="5" s="1"/>
  <c r="AQ151" i="4"/>
  <c r="AD151" i="4"/>
  <c r="AD147" i="5"/>
  <c r="AK147" i="5" s="1"/>
  <c r="BY144" i="5"/>
  <c r="CF143" i="5"/>
  <c r="CE152" i="4"/>
  <c r="AU152" i="4"/>
  <c r="AF152" i="4"/>
  <c r="Y152" i="4"/>
  <c r="AE147" i="4"/>
  <c r="AG147" i="4" s="1"/>
  <c r="AB148" i="4"/>
  <c r="Z152" i="4"/>
  <c r="AA152" i="4"/>
  <c r="AT151" i="4" s="1"/>
  <c r="CQ84" i="4"/>
  <c r="G103" i="4" s="1"/>
  <c r="AZ154" i="5"/>
  <c r="AN154" i="5"/>
  <c r="AJ154" i="5"/>
  <c r="BT154" i="5"/>
  <c r="BD154" i="5"/>
  <c r="AX154" i="5"/>
  <c r="AH154" i="5"/>
  <c r="BY85" i="4"/>
  <c r="CO85" i="4" s="1"/>
  <c r="CP85" i="4" s="1"/>
  <c r="AG145" i="5"/>
  <c r="AI145" i="5" s="1"/>
  <c r="AF146" i="5"/>
  <c r="AL144" i="5"/>
  <c r="AP144" i="5" s="1"/>
  <c r="D160" i="5" s="1"/>
  <c r="P160" i="5" s="1"/>
  <c r="AM144" i="5"/>
  <c r="AO144" i="5" s="1"/>
  <c r="CG86" i="4"/>
  <c r="CH141" i="5"/>
  <c r="CJ141" i="5" s="1"/>
  <c r="CG141" i="5"/>
  <c r="CK141" i="5" s="1"/>
  <c r="G157" i="5" s="1"/>
  <c r="S157" i="5" s="1"/>
  <c r="BJ109" i="4"/>
  <c r="BQ109" i="4" s="1"/>
  <c r="BB150" i="5"/>
  <c r="BF150" i="5" s="1"/>
  <c r="E166" i="5" s="1"/>
  <c r="Q166" i="5" s="1"/>
  <c r="BC150" i="5"/>
  <c r="BE150" i="5" s="1"/>
  <c r="CM85" i="4"/>
  <c r="CN85" i="4" s="1"/>
  <c r="F104" i="4" s="1"/>
  <c r="BM107" i="4"/>
  <c r="BO107" i="4" s="1"/>
  <c r="BL108" i="4"/>
  <c r="CC97" i="4"/>
  <c r="BZ97" i="4"/>
  <c r="CB97" i="4" s="1"/>
  <c r="BK108" i="4"/>
  <c r="CD107" i="4" s="1"/>
  <c r="BR86" i="4"/>
  <c r="BS98" i="4" s="1"/>
  <c r="BT110" i="4" s="1"/>
  <c r="BU122" i="4" s="1"/>
  <c r="CN84" i="4"/>
  <c r="F103" i="4" s="1"/>
  <c r="CB142" i="5"/>
  <c r="CD142" i="5" s="1"/>
  <c r="CA143" i="5"/>
  <c r="AC157" i="5"/>
  <c r="AB158" i="5"/>
  <c r="AS158" i="5"/>
  <c r="AR159" i="5"/>
  <c r="K169" i="5"/>
  <c r="W169" i="5" s="1"/>
  <c r="BI158" i="5"/>
  <c r="CT152" i="4"/>
  <c r="CZ151" i="4" s="1"/>
  <c r="CS152" i="4"/>
  <c r="J170" i="4"/>
  <c r="CW151" i="4"/>
  <c r="CA151" i="4"/>
  <c r="CY152" i="4"/>
  <c r="BP152" i="4"/>
  <c r="BI152" i="4"/>
  <c r="CA152" i="4" s="1"/>
  <c r="X152" i="4"/>
  <c r="K171" i="4" s="1"/>
  <c r="DK154" i="5"/>
  <c r="DY154" i="5"/>
  <c r="DZ152" i="5"/>
  <c r="EA152" i="5"/>
  <c r="J168" i="5" s="1"/>
  <c r="V168" i="5" s="1"/>
  <c r="J167" i="5"/>
  <c r="V167" i="5" s="1"/>
  <c r="DL152" i="5"/>
  <c r="DM151" i="5"/>
  <c r="I167" i="5" s="1"/>
  <c r="U167" i="5" s="1"/>
  <c r="CI154" i="5"/>
  <c r="CW154" i="5"/>
  <c r="CY151" i="5"/>
  <c r="H167" i="5" s="1"/>
  <c r="T167" i="5" s="1"/>
  <c r="CX151" i="5"/>
  <c r="O169" i="5"/>
  <c r="CZ150" i="4"/>
  <c r="CV151" i="4"/>
  <c r="CV152" i="4" s="1"/>
  <c r="DG150" i="4"/>
  <c r="DF152" i="5"/>
  <c r="DH152" i="5" s="1"/>
  <c r="DI152" i="5" s="1"/>
  <c r="DM152" i="5" s="1"/>
  <c r="DS153" i="5"/>
  <c r="DT153" i="5" s="1"/>
  <c r="CU152" i="5"/>
  <c r="CQ153" i="5"/>
  <c r="CR153" i="5" s="1"/>
  <c r="DE153" i="5"/>
  <c r="DO154" i="5"/>
  <c r="DR154" i="5"/>
  <c r="DQ154" i="5"/>
  <c r="DP154" i="5"/>
  <c r="DX153" i="5" s="1"/>
  <c r="DD148" i="4"/>
  <c r="DH148" i="4" s="1"/>
  <c r="I167" i="4" s="1"/>
  <c r="DH147" i="4"/>
  <c r="I166" i="4" s="1"/>
  <c r="DC154" i="5"/>
  <c r="DB154" i="5"/>
  <c r="DJ153" i="5" s="1"/>
  <c r="DA154" i="5"/>
  <c r="CM154" i="5"/>
  <c r="CP154" i="5"/>
  <c r="CN154" i="5"/>
  <c r="CV153" i="5" s="1"/>
  <c r="CO154" i="5"/>
  <c r="DD153" i="5"/>
  <c r="Z155" i="5"/>
  <c r="DU154" i="5"/>
  <c r="CS154" i="5"/>
  <c r="C170" i="5"/>
  <c r="CE154" i="5"/>
  <c r="DG154" i="5"/>
  <c r="BX154" i="5"/>
  <c r="CC154" i="5" s="1"/>
  <c r="AA154" i="5"/>
  <c r="L170" i="5" s="1"/>
  <c r="X170" i="5" s="1"/>
  <c r="DB149" i="4"/>
  <c r="DC149" i="4" s="1"/>
  <c r="DA149" i="4"/>
  <c r="CU152" i="4"/>
  <c r="C171" i="4"/>
  <c r="W153" i="4"/>
  <c r="BQ143" i="5" l="1"/>
  <c r="BR143" i="5" s="1"/>
  <c r="BV143" i="5" s="1"/>
  <c r="F159" i="5" s="1"/>
  <c r="R159" i="5" s="1"/>
  <c r="BP155" i="5"/>
  <c r="BJ156" i="5" s="1"/>
  <c r="BU143" i="5"/>
  <c r="BK145" i="5"/>
  <c r="BS144" i="5" s="1"/>
  <c r="BL145" i="5"/>
  <c r="BO144" i="5"/>
  <c r="AQ152" i="4"/>
  <c r="AD152" i="4"/>
  <c r="AD148" i="5"/>
  <c r="AK148" i="5" s="1"/>
  <c r="BY145" i="5"/>
  <c r="CF144" i="5"/>
  <c r="AU153" i="4"/>
  <c r="AF153" i="4"/>
  <c r="CE153" i="4"/>
  <c r="Y153" i="4"/>
  <c r="AW151" i="4"/>
  <c r="Z153" i="4"/>
  <c r="AA153" i="4"/>
  <c r="AT152" i="4" s="1"/>
  <c r="AE148" i="4"/>
  <c r="AG148" i="4" s="1"/>
  <c r="AB149" i="4"/>
  <c r="BN152" i="4"/>
  <c r="BT155" i="5"/>
  <c r="AZ155" i="5"/>
  <c r="AJ155" i="5"/>
  <c r="AN155" i="5"/>
  <c r="BD155" i="5"/>
  <c r="AX155" i="5"/>
  <c r="AH155" i="5"/>
  <c r="BB151" i="5"/>
  <c r="AT152" i="5" s="1"/>
  <c r="BA152" i="5" s="1"/>
  <c r="AF147" i="5"/>
  <c r="AG146" i="5"/>
  <c r="AI146" i="5" s="1"/>
  <c r="AL145" i="5"/>
  <c r="AP145" i="5" s="1"/>
  <c r="D161" i="5" s="1"/>
  <c r="P161" i="5" s="1"/>
  <c r="AM145" i="5"/>
  <c r="AO145" i="5" s="1"/>
  <c r="BL109" i="4"/>
  <c r="BM108" i="4"/>
  <c r="BO108" i="4" s="1"/>
  <c r="BJ110" i="4"/>
  <c r="BQ110" i="4" s="1"/>
  <c r="CH86" i="4"/>
  <c r="CI86" i="4" s="1"/>
  <c r="CJ86" i="4" s="1"/>
  <c r="CF87" i="4" s="1"/>
  <c r="CB143" i="5"/>
  <c r="CD143" i="5" s="1"/>
  <c r="CA144" i="5"/>
  <c r="BK109" i="4"/>
  <c r="CQ85" i="4"/>
  <c r="G104" i="4" s="1"/>
  <c r="AV152" i="5"/>
  <c r="AU152" i="5"/>
  <c r="CH142" i="5"/>
  <c r="CJ142" i="5" s="1"/>
  <c r="CG142" i="5"/>
  <c r="CK142" i="5" s="1"/>
  <c r="G158" i="5" s="1"/>
  <c r="S158" i="5" s="1"/>
  <c r="BV86" i="4"/>
  <c r="BX86" i="4" s="1"/>
  <c r="CK86" i="4" s="1"/>
  <c r="CL86" i="4" s="1"/>
  <c r="K170" i="5"/>
  <c r="W170" i="5" s="1"/>
  <c r="AC158" i="5"/>
  <c r="AB159" i="5"/>
  <c r="DD154" i="5"/>
  <c r="DD155" i="5" s="1"/>
  <c r="AS159" i="5"/>
  <c r="AR160" i="5"/>
  <c r="BI159" i="5"/>
  <c r="CT153" i="4"/>
  <c r="CZ152" i="4" s="1"/>
  <c r="DS154" i="5"/>
  <c r="DT154" i="5" s="1"/>
  <c r="J171" i="4"/>
  <c r="CW152" i="4"/>
  <c r="CX152" i="4" s="1"/>
  <c r="DF152" i="4" s="1"/>
  <c r="CY153" i="4"/>
  <c r="BP153" i="4"/>
  <c r="BI153" i="4"/>
  <c r="X153" i="4"/>
  <c r="K172" i="4" s="1"/>
  <c r="CS153" i="4"/>
  <c r="CV153" i="4"/>
  <c r="DK155" i="5"/>
  <c r="DY155" i="5"/>
  <c r="DZ153" i="5"/>
  <c r="DL153" i="5"/>
  <c r="I168" i="5"/>
  <c r="U168" i="5" s="1"/>
  <c r="CX152" i="5"/>
  <c r="CY152" i="5"/>
  <c r="H168" i="5" s="1"/>
  <c r="T168" i="5" s="1"/>
  <c r="CI155" i="5"/>
  <c r="CW155" i="5"/>
  <c r="O170" i="5"/>
  <c r="DD149" i="4"/>
  <c r="DE149" i="4" s="1"/>
  <c r="H168" i="4" s="1"/>
  <c r="DE148" i="4"/>
  <c r="H167" i="4" s="1"/>
  <c r="CQ154" i="5"/>
  <c r="CR154" i="5" s="1"/>
  <c r="DE154" i="5"/>
  <c r="CT153" i="5"/>
  <c r="CU153" i="5" s="1"/>
  <c r="DV153" i="5"/>
  <c r="DW153" i="5" s="1"/>
  <c r="EA153" i="5" s="1"/>
  <c r="C171" i="5"/>
  <c r="Z156" i="5"/>
  <c r="DU155" i="5"/>
  <c r="CS155" i="5"/>
  <c r="CE155" i="5"/>
  <c r="BX155" i="5"/>
  <c r="CC155" i="5" s="1"/>
  <c r="DG155" i="5"/>
  <c r="AA155" i="5"/>
  <c r="L171" i="5" s="1"/>
  <c r="X171" i="5" s="1"/>
  <c r="DC155" i="5"/>
  <c r="DB155" i="5"/>
  <c r="DJ154" i="5" s="1"/>
  <c r="DA155" i="5"/>
  <c r="CN155" i="5"/>
  <c r="CV154" i="5" s="1"/>
  <c r="CM155" i="5"/>
  <c r="CO155" i="5"/>
  <c r="CP155" i="5"/>
  <c r="DP155" i="5"/>
  <c r="DX154" i="5" s="1"/>
  <c r="DO155" i="5"/>
  <c r="DR155" i="5"/>
  <c r="DQ155" i="5"/>
  <c r="DF153" i="5"/>
  <c r="CX151" i="4"/>
  <c r="DF151" i="4" s="1"/>
  <c r="DA150" i="4"/>
  <c r="DB150" i="4"/>
  <c r="DC150" i="4" s="1"/>
  <c r="C172" i="4"/>
  <c r="W154" i="4"/>
  <c r="CU153" i="4"/>
  <c r="BQ144" i="5" l="1"/>
  <c r="BR144" i="5" s="1"/>
  <c r="BV144" i="5" s="1"/>
  <c r="F160" i="5" s="1"/>
  <c r="R160" i="5" s="1"/>
  <c r="BP156" i="5"/>
  <c r="BJ157" i="5" s="1"/>
  <c r="BO145" i="5"/>
  <c r="BL146" i="5"/>
  <c r="BU144" i="5"/>
  <c r="BK146" i="5"/>
  <c r="BS145" i="5" s="1"/>
  <c r="K171" i="5"/>
  <c r="W171" i="5" s="1"/>
  <c r="AQ153" i="4"/>
  <c r="AD153" i="4"/>
  <c r="AD149" i="5"/>
  <c r="AK149" i="5" s="1"/>
  <c r="AT153" i="5"/>
  <c r="BA153" i="5" s="1"/>
  <c r="BY146" i="5"/>
  <c r="CF145" i="5"/>
  <c r="BN153" i="4"/>
  <c r="CE154" i="4"/>
  <c r="AF154" i="4"/>
  <c r="AU154" i="4"/>
  <c r="Y154" i="4"/>
  <c r="AW152" i="4"/>
  <c r="Z154" i="4"/>
  <c r="AA154" i="4"/>
  <c r="AT153" i="4" s="1"/>
  <c r="AE149" i="4"/>
  <c r="AG149" i="4" s="1"/>
  <c r="AB150" i="4"/>
  <c r="CD108" i="4"/>
  <c r="BT156" i="5"/>
  <c r="AZ156" i="5"/>
  <c r="BD156" i="5"/>
  <c r="AN156" i="5"/>
  <c r="AJ156" i="5"/>
  <c r="AX156" i="5"/>
  <c r="AH156" i="5"/>
  <c r="BF151" i="5"/>
  <c r="E167" i="5" s="1"/>
  <c r="Q167" i="5" s="1"/>
  <c r="BY86" i="4"/>
  <c r="CO86" i="4" s="1"/>
  <c r="CP86" i="4" s="1"/>
  <c r="AL146" i="5"/>
  <c r="AP146" i="5" s="1"/>
  <c r="D162" i="5" s="1"/>
  <c r="P162" i="5" s="1"/>
  <c r="AM146" i="5"/>
  <c r="AO146" i="5" s="1"/>
  <c r="AG147" i="5"/>
  <c r="AI147" i="5" s="1"/>
  <c r="AF148" i="5"/>
  <c r="CB144" i="5"/>
  <c r="CD144" i="5" s="1"/>
  <c r="CA145" i="5"/>
  <c r="BM109" i="4"/>
  <c r="BO109" i="4" s="1"/>
  <c r="BL110" i="4"/>
  <c r="CH143" i="5"/>
  <c r="CJ143" i="5" s="1"/>
  <c r="CG143" i="5"/>
  <c r="CK143" i="5" s="1"/>
  <c r="G159" i="5" s="1"/>
  <c r="S159" i="5" s="1"/>
  <c r="AU153" i="5"/>
  <c r="AU154" i="5" s="1"/>
  <c r="AU155" i="5" s="1"/>
  <c r="AU156" i="5" s="1"/>
  <c r="BC151" i="5"/>
  <c r="BE151" i="5" s="1"/>
  <c r="AW152" i="5"/>
  <c r="AY152" i="5" s="1"/>
  <c r="AV153" i="5"/>
  <c r="CC98" i="4"/>
  <c r="BZ98" i="4"/>
  <c r="CB98" i="4" s="1"/>
  <c r="CG87" i="4"/>
  <c r="CH87" i="4" s="1"/>
  <c r="CI87" i="4" s="1"/>
  <c r="CJ87" i="4" s="1"/>
  <c r="CF88" i="4" s="1"/>
  <c r="CM86" i="4"/>
  <c r="CN86" i="4" s="1"/>
  <c r="F105" i="4" s="1"/>
  <c r="BJ111" i="4"/>
  <c r="BQ111" i="4" s="1"/>
  <c r="BR87" i="4"/>
  <c r="BS99" i="4" s="1"/>
  <c r="BT111" i="4" s="1"/>
  <c r="BU123" i="4" s="1"/>
  <c r="BK110" i="4"/>
  <c r="CD109" i="4" s="1"/>
  <c r="DF154" i="5"/>
  <c r="DH154" i="5" s="1"/>
  <c r="DI154" i="5" s="1"/>
  <c r="AC159" i="5"/>
  <c r="AB160" i="5"/>
  <c r="AS160" i="5"/>
  <c r="AR161" i="5"/>
  <c r="BI160" i="5"/>
  <c r="CT154" i="4"/>
  <c r="CZ153" i="4" s="1"/>
  <c r="DS155" i="5"/>
  <c r="DT155" i="5" s="1"/>
  <c r="J172" i="4"/>
  <c r="CV154" i="4"/>
  <c r="CS154" i="4"/>
  <c r="CW153" i="4"/>
  <c r="CX153" i="4" s="1"/>
  <c r="DF153" i="4" s="1"/>
  <c r="CA153" i="4"/>
  <c r="CY154" i="4"/>
  <c r="BP154" i="4"/>
  <c r="BI154" i="4"/>
  <c r="BN154" i="4" s="1"/>
  <c r="X154" i="4"/>
  <c r="K173" i="4" s="1"/>
  <c r="DK156" i="5"/>
  <c r="DY156" i="5"/>
  <c r="J169" i="5"/>
  <c r="V169" i="5" s="1"/>
  <c r="DZ154" i="5"/>
  <c r="DL154" i="5"/>
  <c r="CI156" i="5"/>
  <c r="CW156" i="5"/>
  <c r="CY153" i="5"/>
  <c r="H169" i="5" s="1"/>
  <c r="T169" i="5" s="1"/>
  <c r="CX153" i="5"/>
  <c r="O171" i="5"/>
  <c r="DG152" i="4"/>
  <c r="DG151" i="4"/>
  <c r="DH149" i="4"/>
  <c r="I168" i="4" s="1"/>
  <c r="DD150" i="4"/>
  <c r="DE150" i="4" s="1"/>
  <c r="H169" i="4" s="1"/>
  <c r="CT154" i="5"/>
  <c r="CU154" i="5" s="1"/>
  <c r="DH153" i="5"/>
  <c r="DI153" i="5" s="1"/>
  <c r="DO156" i="5"/>
  <c r="DR156" i="5"/>
  <c r="DQ156" i="5"/>
  <c r="DP156" i="5"/>
  <c r="DX155" i="5" s="1"/>
  <c r="DV154" i="5"/>
  <c r="DW154" i="5" s="1"/>
  <c r="CQ155" i="5"/>
  <c r="CR155" i="5" s="1"/>
  <c r="DE155" i="5"/>
  <c r="DF155" i="5" s="1"/>
  <c r="DU156" i="5"/>
  <c r="CE156" i="5"/>
  <c r="BX156" i="5"/>
  <c r="CC156" i="5" s="1"/>
  <c r="DG156" i="5"/>
  <c r="Z157" i="5"/>
  <c r="CS156" i="5"/>
  <c r="C172" i="5"/>
  <c r="AA156" i="5"/>
  <c r="L172" i="5" s="1"/>
  <c r="X172" i="5" s="1"/>
  <c r="DC156" i="5"/>
  <c r="DD156" i="5"/>
  <c r="DA156" i="5"/>
  <c r="DB156" i="5"/>
  <c r="DJ155" i="5" s="1"/>
  <c r="CO156" i="5"/>
  <c r="CN156" i="5"/>
  <c r="CV155" i="5" s="1"/>
  <c r="CM156" i="5"/>
  <c r="CP156" i="5"/>
  <c r="DB151" i="4"/>
  <c r="DC151" i="4" s="1"/>
  <c r="DA151" i="4"/>
  <c r="C173" i="4"/>
  <c r="W155" i="4"/>
  <c r="CU154" i="4"/>
  <c r="BQ145" i="5" l="1"/>
  <c r="BR145" i="5" s="1"/>
  <c r="BV145" i="5" s="1"/>
  <c r="F161" i="5" s="1"/>
  <c r="R161" i="5" s="1"/>
  <c r="BP157" i="5"/>
  <c r="BJ158" i="5" s="1"/>
  <c r="AU157" i="5"/>
  <c r="BU145" i="5"/>
  <c r="BK147" i="5"/>
  <c r="BS146" i="5" s="1"/>
  <c r="BL147" i="5"/>
  <c r="BO146" i="5"/>
  <c r="K172" i="5"/>
  <c r="W172" i="5" s="1"/>
  <c r="AQ154" i="4"/>
  <c r="AD154" i="4"/>
  <c r="AD150" i="5"/>
  <c r="AK150" i="5" s="1"/>
  <c r="AT154" i="5"/>
  <c r="BA154" i="5" s="1"/>
  <c r="BY147" i="5"/>
  <c r="CF146" i="5"/>
  <c r="Z155" i="4"/>
  <c r="AA155" i="4"/>
  <c r="AT154" i="4" s="1"/>
  <c r="AE150" i="4"/>
  <c r="AB151" i="4"/>
  <c r="AF155" i="4"/>
  <c r="AU155" i="4"/>
  <c r="CE155" i="4"/>
  <c r="Y155" i="4"/>
  <c r="AW153" i="4"/>
  <c r="CT155" i="4"/>
  <c r="CZ154" i="4" s="1"/>
  <c r="BT157" i="5"/>
  <c r="AJ157" i="5"/>
  <c r="AZ157" i="5"/>
  <c r="BD157" i="5"/>
  <c r="AN157" i="5"/>
  <c r="AX157" i="5"/>
  <c r="AH157" i="5"/>
  <c r="AG148" i="5"/>
  <c r="AI148" i="5" s="1"/>
  <c r="AF149" i="5"/>
  <c r="AM147" i="5"/>
  <c r="AO147" i="5" s="1"/>
  <c r="AL147" i="5"/>
  <c r="AP147" i="5" s="1"/>
  <c r="D163" i="5" s="1"/>
  <c r="P163" i="5" s="1"/>
  <c r="CQ86" i="4"/>
  <c r="G105" i="4" s="1"/>
  <c r="BK111" i="4"/>
  <c r="CD110" i="4" s="1"/>
  <c r="BM110" i="4"/>
  <c r="BO110" i="4" s="1"/>
  <c r="BL111" i="4"/>
  <c r="BR88" i="4"/>
  <c r="BS100" i="4" s="1"/>
  <c r="BT112" i="4" s="1"/>
  <c r="BU124" i="4" s="1"/>
  <c r="AW153" i="5"/>
  <c r="AY153" i="5" s="1"/>
  <c r="AV154" i="5"/>
  <c r="CB145" i="5"/>
  <c r="CD145" i="5" s="1"/>
  <c r="CA146" i="5"/>
  <c r="BV87" i="4"/>
  <c r="BX87" i="4" s="1"/>
  <c r="CK87" i="4" s="1"/>
  <c r="CL87" i="4" s="1"/>
  <c r="CG88" i="4"/>
  <c r="BB152" i="5"/>
  <c r="BF152" i="5" s="1"/>
  <c r="E168" i="5" s="1"/>
  <c r="Q168" i="5" s="1"/>
  <c r="BC152" i="5"/>
  <c r="BE152" i="5" s="1"/>
  <c r="CH144" i="5"/>
  <c r="CJ144" i="5" s="1"/>
  <c r="CG144" i="5"/>
  <c r="CK144" i="5" s="1"/>
  <c r="G160" i="5" s="1"/>
  <c r="S160" i="5" s="1"/>
  <c r="BJ112" i="4"/>
  <c r="BQ112" i="4" s="1"/>
  <c r="AC160" i="5"/>
  <c r="AB161" i="5"/>
  <c r="AS161" i="5"/>
  <c r="AR162" i="5"/>
  <c r="BI161" i="5"/>
  <c r="J173" i="4"/>
  <c r="CW154" i="4"/>
  <c r="CX154" i="4" s="1"/>
  <c r="DF154" i="4" s="1"/>
  <c r="CA154" i="4"/>
  <c r="BP155" i="4"/>
  <c r="CY155" i="4"/>
  <c r="BI155" i="4"/>
  <c r="BN155" i="4" s="1"/>
  <c r="X155" i="4"/>
  <c r="K174" i="4" s="1"/>
  <c r="CV155" i="4"/>
  <c r="CS155" i="4"/>
  <c r="DK157" i="5"/>
  <c r="DY157" i="5"/>
  <c r="DZ155" i="5"/>
  <c r="EA154" i="5"/>
  <c r="J170" i="5" s="1"/>
  <c r="V170" i="5" s="1"/>
  <c r="DM153" i="5"/>
  <c r="I169" i="5" s="1"/>
  <c r="U169" i="5" s="1"/>
  <c r="DM154" i="5"/>
  <c r="I170" i="5" s="1"/>
  <c r="U170" i="5" s="1"/>
  <c r="DL155" i="5"/>
  <c r="CY154" i="5"/>
  <c r="H170" i="5" s="1"/>
  <c r="T170" i="5" s="1"/>
  <c r="CX154" i="5"/>
  <c r="CI157" i="5"/>
  <c r="CW157" i="5"/>
  <c r="O172" i="5"/>
  <c r="DD151" i="4"/>
  <c r="DE151" i="4" s="1"/>
  <c r="H170" i="4" s="1"/>
  <c r="DG153" i="4"/>
  <c r="DH150" i="4"/>
  <c r="I169" i="4" s="1"/>
  <c r="CT155" i="5"/>
  <c r="CU155" i="5" s="1"/>
  <c r="DH155" i="5"/>
  <c r="DI155" i="5" s="1"/>
  <c r="CM157" i="5"/>
  <c r="CN157" i="5"/>
  <c r="CV156" i="5" s="1"/>
  <c r="CO157" i="5"/>
  <c r="CP157" i="5"/>
  <c r="Z158" i="5"/>
  <c r="C173" i="5"/>
  <c r="DU157" i="5"/>
  <c r="CS157" i="5"/>
  <c r="BX157" i="5"/>
  <c r="CC157" i="5" s="1"/>
  <c r="DG157" i="5"/>
  <c r="CE157" i="5"/>
  <c r="AA157" i="5"/>
  <c r="L173" i="5" s="1"/>
  <c r="X173" i="5" s="1"/>
  <c r="DO157" i="5"/>
  <c r="DQ157" i="5"/>
  <c r="DP157" i="5"/>
  <c r="DX156" i="5" s="1"/>
  <c r="DR157" i="5"/>
  <c r="DD157" i="5"/>
  <c r="DC157" i="5"/>
  <c r="DA157" i="5"/>
  <c r="DB157" i="5"/>
  <c r="DJ156" i="5" s="1"/>
  <c r="DE156" i="5"/>
  <c r="DF156" i="5" s="1"/>
  <c r="DV155" i="5"/>
  <c r="DW155" i="5" s="1"/>
  <c r="CQ156" i="5"/>
  <c r="CR156" i="5" s="1"/>
  <c r="DS156" i="5"/>
  <c r="DT156" i="5" s="1"/>
  <c r="DB152" i="4"/>
  <c r="DC152" i="4" s="1"/>
  <c r="DA152" i="4"/>
  <c r="CU155" i="4"/>
  <c r="C174" i="4"/>
  <c r="W156" i="4"/>
  <c r="AG150" i="4" l="1"/>
  <c r="AC151" i="4"/>
  <c r="AC152" i="4" s="1"/>
  <c r="AC153" i="4" s="1"/>
  <c r="AC154" i="4" s="1"/>
  <c r="AC155" i="4" s="1"/>
  <c r="AC156" i="4" s="1"/>
  <c r="AC157" i="4" s="1"/>
  <c r="AC158" i="4" s="1"/>
  <c r="AC159" i="4" s="1"/>
  <c r="AC160" i="4" s="1"/>
  <c r="AC161" i="4" s="1"/>
  <c r="AC162" i="4" s="1"/>
  <c r="BQ146" i="5"/>
  <c r="BR146" i="5" s="1"/>
  <c r="BV146" i="5" s="1"/>
  <c r="F162" i="5" s="1"/>
  <c r="R162" i="5" s="1"/>
  <c r="BP158" i="5"/>
  <c r="BJ159" i="5" s="1"/>
  <c r="BL148" i="5"/>
  <c r="BO147" i="5"/>
  <c r="BU146" i="5"/>
  <c r="BK148" i="5"/>
  <c r="BS147" i="5" s="1"/>
  <c r="K173" i="5"/>
  <c r="W173" i="5" s="1"/>
  <c r="AQ155" i="4"/>
  <c r="AD155" i="4"/>
  <c r="AD151" i="5"/>
  <c r="AT155" i="5"/>
  <c r="BA155" i="5" s="1"/>
  <c r="BY148" i="5"/>
  <c r="CF147" i="5"/>
  <c r="AW154" i="4"/>
  <c r="AB152" i="4"/>
  <c r="AU156" i="4"/>
  <c r="AF156" i="4"/>
  <c r="CE156" i="4"/>
  <c r="Y156" i="4"/>
  <c r="Z156" i="4"/>
  <c r="AA156" i="4"/>
  <c r="AT155" i="4" s="1"/>
  <c r="CT156" i="4"/>
  <c r="CZ155" i="4" s="1"/>
  <c r="AU158" i="5"/>
  <c r="BT158" i="5"/>
  <c r="BD158" i="5"/>
  <c r="AN158" i="5"/>
  <c r="AJ158" i="5"/>
  <c r="AZ158" i="5"/>
  <c r="AX158" i="5"/>
  <c r="AH158" i="5"/>
  <c r="AF150" i="5"/>
  <c r="AG149" i="5"/>
  <c r="AI149" i="5" s="1"/>
  <c r="AL148" i="5"/>
  <c r="AP148" i="5" s="1"/>
  <c r="D164" i="5" s="1"/>
  <c r="P164" i="5" s="1"/>
  <c r="AM148" i="5"/>
  <c r="AO148" i="5" s="1"/>
  <c r="CH145" i="5"/>
  <c r="CJ145" i="5" s="1"/>
  <c r="CG145" i="5"/>
  <c r="CK145" i="5" s="1"/>
  <c r="G161" i="5" s="1"/>
  <c r="S161" i="5" s="1"/>
  <c r="BK112" i="4"/>
  <c r="CD111" i="4" s="1"/>
  <c r="AV155" i="5"/>
  <c r="AW154" i="5"/>
  <c r="AY154" i="5" s="1"/>
  <c r="BJ113" i="4"/>
  <c r="BQ113" i="4" s="1"/>
  <c r="BB153" i="5"/>
  <c r="BF153" i="5" s="1"/>
  <c r="E169" i="5" s="1"/>
  <c r="Q169" i="5" s="1"/>
  <c r="BC153" i="5"/>
  <c r="BE153" i="5" s="1"/>
  <c r="CH88" i="4"/>
  <c r="CI88" i="4" s="1"/>
  <c r="CJ88" i="4" s="1"/>
  <c r="CF89" i="4" s="1"/>
  <c r="BV88" i="4"/>
  <c r="BX88" i="4" s="1"/>
  <c r="CK88" i="4" s="1"/>
  <c r="CL88" i="4" s="1"/>
  <c r="BY87" i="4"/>
  <c r="CO87" i="4" s="1"/>
  <c r="CP87" i="4" s="1"/>
  <c r="CM87" i="4"/>
  <c r="CN87" i="4" s="1"/>
  <c r="F106" i="4" s="1"/>
  <c r="CC99" i="4"/>
  <c r="BZ99" i="4"/>
  <c r="CB99" i="4" s="1"/>
  <c r="BM111" i="4"/>
  <c r="BO111" i="4" s="1"/>
  <c r="BL112" i="4"/>
  <c r="CB146" i="5"/>
  <c r="CD146" i="5" s="1"/>
  <c r="CA147" i="5"/>
  <c r="AC161" i="5"/>
  <c r="AB162" i="5"/>
  <c r="AS162" i="5"/>
  <c r="AR163" i="5"/>
  <c r="BI162" i="5"/>
  <c r="DE157" i="5"/>
  <c r="DF157" i="5" s="1"/>
  <c r="J174" i="4"/>
  <c r="CS156" i="4"/>
  <c r="CW155" i="4"/>
  <c r="CX155" i="4" s="1"/>
  <c r="DF155" i="4" s="1"/>
  <c r="CA155" i="4"/>
  <c r="BP156" i="4"/>
  <c r="CY156" i="4"/>
  <c r="BI156" i="4"/>
  <c r="CA156" i="4" s="1"/>
  <c r="X156" i="4"/>
  <c r="K175" i="4" s="1"/>
  <c r="CV156" i="4"/>
  <c r="DK158" i="5"/>
  <c r="DY158" i="5"/>
  <c r="DZ156" i="5"/>
  <c r="EA155" i="5"/>
  <c r="J171" i="5" s="1"/>
  <c r="V171" i="5" s="1"/>
  <c r="DL156" i="5"/>
  <c r="DM155" i="5"/>
  <c r="I171" i="5" s="1"/>
  <c r="U171" i="5" s="1"/>
  <c r="CX155" i="5"/>
  <c r="CY155" i="5"/>
  <c r="H171" i="5" s="1"/>
  <c r="T171" i="5" s="1"/>
  <c r="CI158" i="5"/>
  <c r="CW158" i="5"/>
  <c r="O173" i="5"/>
  <c r="DD152" i="4"/>
  <c r="DH151" i="4"/>
  <c r="I170" i="4" s="1"/>
  <c r="DG154" i="4"/>
  <c r="DS157" i="5"/>
  <c r="DT157" i="5" s="1"/>
  <c r="CQ157" i="5"/>
  <c r="CR157" i="5" s="1"/>
  <c r="DV156" i="5"/>
  <c r="DW156" i="5" s="1"/>
  <c r="EA156" i="5" s="1"/>
  <c r="CT156" i="5"/>
  <c r="CU156" i="5" s="1"/>
  <c r="DH156" i="5"/>
  <c r="DI156" i="5" s="1"/>
  <c r="DM156" i="5" s="1"/>
  <c r="CN158" i="5"/>
  <c r="CV157" i="5" s="1"/>
  <c r="CM158" i="5"/>
  <c r="CO158" i="5"/>
  <c r="CP158" i="5"/>
  <c r="DP158" i="5"/>
  <c r="DX157" i="5" s="1"/>
  <c r="DO158" i="5"/>
  <c r="DR158" i="5"/>
  <c r="DQ158" i="5"/>
  <c r="DD158" i="5"/>
  <c r="DB158" i="5"/>
  <c r="DJ157" i="5" s="1"/>
  <c r="DA158" i="5"/>
  <c r="DC158" i="5"/>
  <c r="Z159" i="5"/>
  <c r="C174" i="5"/>
  <c r="BX158" i="5"/>
  <c r="CC158" i="5" s="1"/>
  <c r="CS158" i="5"/>
  <c r="DU158" i="5"/>
  <c r="CE158" i="5"/>
  <c r="DG158" i="5"/>
  <c r="AA158" i="5"/>
  <c r="L174" i="5" s="1"/>
  <c r="X174" i="5" s="1"/>
  <c r="DA153" i="4"/>
  <c r="DB153" i="4"/>
  <c r="DC153" i="4" s="1"/>
  <c r="C175" i="4"/>
  <c r="W157" i="4"/>
  <c r="CU156" i="4"/>
  <c r="AE151" i="4" l="1"/>
  <c r="AG151" i="4" s="1"/>
  <c r="BQ147" i="5"/>
  <c r="BR147" i="5" s="1"/>
  <c r="BV147" i="5" s="1"/>
  <c r="F163" i="5" s="1"/>
  <c r="R163" i="5" s="1"/>
  <c r="BP159" i="5"/>
  <c r="BJ160" i="5" s="1"/>
  <c r="BK149" i="5"/>
  <c r="BS148" i="5" s="1"/>
  <c r="BU147" i="5"/>
  <c r="BL149" i="5"/>
  <c r="BO148" i="5"/>
  <c r="K174" i="5"/>
  <c r="W174" i="5" s="1"/>
  <c r="AQ156" i="4"/>
  <c r="AD156" i="4"/>
  <c r="AT156" i="5"/>
  <c r="BA156" i="5" s="1"/>
  <c r="BY149" i="5"/>
  <c r="CF148" i="5"/>
  <c r="BN156" i="4"/>
  <c r="AE152" i="4"/>
  <c r="AG152" i="4" s="1"/>
  <c r="AB153" i="4"/>
  <c r="Z157" i="4"/>
  <c r="AA157" i="4"/>
  <c r="AT156" i="4" s="1"/>
  <c r="AW155" i="4"/>
  <c r="CE157" i="4"/>
  <c r="AF157" i="4"/>
  <c r="AU157" i="4"/>
  <c r="Y157" i="4"/>
  <c r="CT157" i="4"/>
  <c r="CZ156" i="4" s="1"/>
  <c r="AU159" i="5"/>
  <c r="AZ159" i="5"/>
  <c r="BD159" i="5"/>
  <c r="BT159" i="5"/>
  <c r="AJ159" i="5"/>
  <c r="AN159" i="5"/>
  <c r="AX159" i="5"/>
  <c r="AH159" i="5"/>
  <c r="CQ87" i="4"/>
  <c r="G106" i="4" s="1"/>
  <c r="AM149" i="5"/>
  <c r="AO149" i="5" s="1"/>
  <c r="AL149" i="5"/>
  <c r="AP149" i="5" s="1"/>
  <c r="D165" i="5" s="1"/>
  <c r="P165" i="5" s="1"/>
  <c r="BY88" i="4"/>
  <c r="CO88" i="4" s="1"/>
  <c r="CP88" i="4" s="1"/>
  <c r="AF151" i="5"/>
  <c r="AG151" i="5" s="1"/>
  <c r="AI151" i="5" s="1"/>
  <c r="AG150" i="5"/>
  <c r="AI150" i="5" s="1"/>
  <c r="CB147" i="5"/>
  <c r="CD147" i="5" s="1"/>
  <c r="CA148" i="5"/>
  <c r="CG89" i="4"/>
  <c r="CH146" i="5"/>
  <c r="CJ146" i="5" s="1"/>
  <c r="CG146" i="5"/>
  <c r="CK146" i="5" s="1"/>
  <c r="G162" i="5" s="1"/>
  <c r="S162" i="5" s="1"/>
  <c r="BB154" i="5"/>
  <c r="BF154" i="5" s="1"/>
  <c r="E170" i="5" s="1"/>
  <c r="Q170" i="5" s="1"/>
  <c r="BC154" i="5"/>
  <c r="BE154" i="5" s="1"/>
  <c r="BK113" i="4"/>
  <c r="CD112" i="4" s="1"/>
  <c r="BL113" i="4"/>
  <c r="BM112" i="4"/>
  <c r="BO112" i="4" s="1"/>
  <c r="AW155" i="5"/>
  <c r="AY155" i="5" s="1"/>
  <c r="AV156" i="5"/>
  <c r="BR89" i="4"/>
  <c r="BS101" i="4" s="1"/>
  <c r="BT113" i="4" s="1"/>
  <c r="BU125" i="4" s="1"/>
  <c r="BJ114" i="4"/>
  <c r="CM88" i="4"/>
  <c r="CC100" i="4"/>
  <c r="BZ100" i="4"/>
  <c r="CB100" i="4" s="1"/>
  <c r="AC162" i="5"/>
  <c r="AB163" i="5"/>
  <c r="AS163" i="5"/>
  <c r="BI163" i="5"/>
  <c r="J175" i="4"/>
  <c r="CW156" i="4"/>
  <c r="CX156" i="4" s="1"/>
  <c r="DF156" i="4" s="1"/>
  <c r="CV157" i="4"/>
  <c r="BP157" i="4"/>
  <c r="CY157" i="4"/>
  <c r="BI157" i="4"/>
  <c r="X157" i="4"/>
  <c r="K176" i="4" s="1"/>
  <c r="CS157" i="4"/>
  <c r="DK159" i="5"/>
  <c r="DY159" i="5"/>
  <c r="DZ157" i="5"/>
  <c r="J172" i="5"/>
  <c r="V172" i="5" s="1"/>
  <c r="DL157" i="5"/>
  <c r="I172" i="5"/>
  <c r="U172" i="5" s="1"/>
  <c r="CX156" i="5"/>
  <c r="CY156" i="5"/>
  <c r="H172" i="5" s="1"/>
  <c r="T172" i="5" s="1"/>
  <c r="CI159" i="5"/>
  <c r="CW159" i="5"/>
  <c r="O174" i="5"/>
  <c r="DH152" i="4"/>
  <c r="I171" i="4" s="1"/>
  <c r="DE152" i="4"/>
  <c r="H171" i="4" s="1"/>
  <c r="DD153" i="4"/>
  <c r="DE158" i="5"/>
  <c r="DF158" i="5" s="1"/>
  <c r="CO159" i="5"/>
  <c r="CN159" i="5"/>
  <c r="CV158" i="5" s="1"/>
  <c r="CM159" i="5"/>
  <c r="CP159" i="5"/>
  <c r="DG159" i="5"/>
  <c r="CE159" i="5"/>
  <c r="BX159" i="5"/>
  <c r="CC159" i="5" s="1"/>
  <c r="C175" i="5"/>
  <c r="Z160" i="5"/>
  <c r="DU159" i="5"/>
  <c r="CS159" i="5"/>
  <c r="AA159" i="5"/>
  <c r="L175" i="5" s="1"/>
  <c r="X175" i="5" s="1"/>
  <c r="DC159" i="5"/>
  <c r="DD159" i="5"/>
  <c r="DA159" i="5"/>
  <c r="DB159" i="5"/>
  <c r="DJ158" i="5" s="1"/>
  <c r="CQ158" i="5"/>
  <c r="CR158" i="5" s="1"/>
  <c r="DV157" i="5"/>
  <c r="DW157" i="5" s="1"/>
  <c r="EA157" i="5" s="1"/>
  <c r="CT157" i="5"/>
  <c r="CU157" i="5" s="1"/>
  <c r="DS158" i="5"/>
  <c r="DT158" i="5" s="1"/>
  <c r="DH157" i="5"/>
  <c r="DI157" i="5" s="1"/>
  <c r="DM157" i="5" s="1"/>
  <c r="DQ159" i="5"/>
  <c r="DP159" i="5"/>
  <c r="DX158" i="5" s="1"/>
  <c r="DO159" i="5"/>
  <c r="DR159" i="5"/>
  <c r="DG155" i="4"/>
  <c r="DA154" i="4"/>
  <c r="DB154" i="4"/>
  <c r="DC154" i="4" s="1"/>
  <c r="C176" i="4"/>
  <c r="W158" i="4"/>
  <c r="CU157" i="4"/>
  <c r="BQ148" i="5" l="1"/>
  <c r="BR148" i="5" s="1"/>
  <c r="BV148" i="5" s="1"/>
  <c r="F164" i="5" s="1"/>
  <c r="R164" i="5" s="1"/>
  <c r="BP160" i="5"/>
  <c r="BJ161" i="5" s="1"/>
  <c r="BO149" i="5"/>
  <c r="BL150" i="5"/>
  <c r="BU148" i="5"/>
  <c r="BK150" i="5"/>
  <c r="BS149" i="5" s="1"/>
  <c r="K175" i="5"/>
  <c r="W175" i="5" s="1"/>
  <c r="AQ157" i="4"/>
  <c r="AD157" i="4"/>
  <c r="AT157" i="5"/>
  <c r="BA157" i="5" s="1"/>
  <c r="BY150" i="5"/>
  <c r="CF149" i="5"/>
  <c r="BN157" i="4"/>
  <c r="AE153" i="4"/>
  <c r="AG153" i="4" s="1"/>
  <c r="AB154" i="4"/>
  <c r="AU158" i="4"/>
  <c r="AF158" i="4"/>
  <c r="CE158" i="4"/>
  <c r="Y158" i="4"/>
  <c r="Z158" i="4"/>
  <c r="AA158" i="4"/>
  <c r="AT157" i="4" s="1"/>
  <c r="CQ88" i="4"/>
  <c r="G107" i="4" s="1"/>
  <c r="AU160" i="5"/>
  <c r="CT158" i="4"/>
  <c r="CZ157" i="4" s="1"/>
  <c r="BD160" i="5"/>
  <c r="BT160" i="5"/>
  <c r="AN160" i="5"/>
  <c r="AJ160" i="5"/>
  <c r="AZ160" i="5"/>
  <c r="AX160" i="5"/>
  <c r="AH160" i="5"/>
  <c r="AL151" i="5"/>
  <c r="AD152" i="5" s="1"/>
  <c r="AL150" i="5"/>
  <c r="AP150" i="5" s="1"/>
  <c r="D166" i="5" s="1"/>
  <c r="P166" i="5" s="1"/>
  <c r="AM150" i="5"/>
  <c r="AO150" i="5" s="1"/>
  <c r="BK114" i="4"/>
  <c r="CD113" i="4" s="1"/>
  <c r="CB148" i="5"/>
  <c r="CD148" i="5" s="1"/>
  <c r="CA149" i="5"/>
  <c r="CH147" i="5"/>
  <c r="CJ147" i="5" s="1"/>
  <c r="CG147" i="5"/>
  <c r="CK147" i="5" s="1"/>
  <c r="G163" i="5" s="1"/>
  <c r="S163" i="5" s="1"/>
  <c r="BV89" i="4"/>
  <c r="BX89" i="4" s="1"/>
  <c r="CK89" i="4" s="1"/>
  <c r="CL89" i="4" s="1"/>
  <c r="CN88" i="4"/>
  <c r="F107" i="4" s="1"/>
  <c r="AW156" i="5"/>
  <c r="AY156" i="5" s="1"/>
  <c r="AV157" i="5"/>
  <c r="BB155" i="5"/>
  <c r="BF155" i="5" s="1"/>
  <c r="E171" i="5" s="1"/>
  <c r="Q171" i="5" s="1"/>
  <c r="BC155" i="5"/>
  <c r="BE155" i="5" s="1"/>
  <c r="BM113" i="4"/>
  <c r="BO113" i="4" s="1"/>
  <c r="BL114" i="4"/>
  <c r="BM114" i="4" s="1"/>
  <c r="BO114" i="4" s="1"/>
  <c r="BJ115" i="4" s="1"/>
  <c r="CH89" i="4"/>
  <c r="CI89" i="4" s="1"/>
  <c r="CJ89" i="4" s="1"/>
  <c r="AC163" i="5"/>
  <c r="CQ159" i="5"/>
  <c r="CR159" i="5" s="1"/>
  <c r="J176" i="4"/>
  <c r="CS158" i="4"/>
  <c r="CY158" i="4"/>
  <c r="BP158" i="4"/>
  <c r="BI158" i="4"/>
  <c r="BN158" i="4" s="1"/>
  <c r="X158" i="4"/>
  <c r="K177" i="4" s="1"/>
  <c r="CW157" i="4"/>
  <c r="CX157" i="4" s="1"/>
  <c r="DF157" i="4" s="1"/>
  <c r="CA157" i="4"/>
  <c r="CV158" i="4"/>
  <c r="DK160" i="5"/>
  <c r="DY160" i="5"/>
  <c r="J173" i="5"/>
  <c r="V173" i="5" s="1"/>
  <c r="DZ158" i="5"/>
  <c r="DL158" i="5"/>
  <c r="I173" i="5"/>
  <c r="U173" i="5" s="1"/>
  <c r="CI160" i="5"/>
  <c r="CW160" i="5"/>
  <c r="CX157" i="5"/>
  <c r="CY157" i="5"/>
  <c r="H173" i="5" s="1"/>
  <c r="T173" i="5" s="1"/>
  <c r="O175" i="5"/>
  <c r="DE153" i="4"/>
  <c r="H172" i="4" s="1"/>
  <c r="DH153" i="4"/>
  <c r="I172" i="4" s="1"/>
  <c r="DD154" i="4"/>
  <c r="DV158" i="5"/>
  <c r="DW158" i="5" s="1"/>
  <c r="CT158" i="5"/>
  <c r="CU158" i="5" s="1"/>
  <c r="CP160" i="5"/>
  <c r="CO160" i="5"/>
  <c r="CN160" i="5"/>
  <c r="CV159" i="5" s="1"/>
  <c r="CM160" i="5"/>
  <c r="DD160" i="5"/>
  <c r="DA160" i="5"/>
  <c r="DB160" i="5"/>
  <c r="DJ159" i="5" s="1"/>
  <c r="DC160" i="5"/>
  <c r="DR160" i="5"/>
  <c r="DQ160" i="5"/>
  <c r="DP160" i="5"/>
  <c r="DX159" i="5" s="1"/>
  <c r="DO160" i="5"/>
  <c r="DH158" i="5"/>
  <c r="DI158" i="5" s="1"/>
  <c r="DS159" i="5"/>
  <c r="DT159" i="5" s="1"/>
  <c r="DE159" i="5"/>
  <c r="DF159" i="5" s="1"/>
  <c r="DG160" i="5"/>
  <c r="CE160" i="5"/>
  <c r="BX160" i="5"/>
  <c r="CC160" i="5" s="1"/>
  <c r="CS160" i="5"/>
  <c r="C176" i="5"/>
  <c r="Z161" i="5"/>
  <c r="DU160" i="5"/>
  <c r="AA160" i="5"/>
  <c r="L176" i="5" s="1"/>
  <c r="X176" i="5" s="1"/>
  <c r="DB155" i="4"/>
  <c r="DC155" i="4" s="1"/>
  <c r="DA155" i="4"/>
  <c r="DG156" i="4"/>
  <c r="C177" i="4"/>
  <c r="W159" i="4"/>
  <c r="CU158" i="4"/>
  <c r="BQ149" i="5" l="1"/>
  <c r="BR149" i="5" s="1"/>
  <c r="BV149" i="5" s="1"/>
  <c r="F165" i="5" s="1"/>
  <c r="R165" i="5" s="1"/>
  <c r="BP161" i="5"/>
  <c r="BJ162" i="5" s="1"/>
  <c r="BK151" i="5"/>
  <c r="BS150" i="5" s="1"/>
  <c r="BU149" i="5"/>
  <c r="BO150" i="5"/>
  <c r="BL151" i="5"/>
  <c r="K176" i="5"/>
  <c r="W176" i="5" s="1"/>
  <c r="AQ158" i="4"/>
  <c r="AD158" i="4"/>
  <c r="AT158" i="5"/>
  <c r="BA158" i="5" s="1"/>
  <c r="BY151" i="5"/>
  <c r="CF151" i="5" s="1"/>
  <c r="CF150" i="5"/>
  <c r="AF159" i="4"/>
  <c r="CE159" i="4"/>
  <c r="AU159" i="4"/>
  <c r="Y159" i="4"/>
  <c r="AW157" i="4"/>
  <c r="Z159" i="4"/>
  <c r="AA159" i="4"/>
  <c r="AT158" i="4" s="1"/>
  <c r="AE154" i="4"/>
  <c r="AG154" i="4" s="1"/>
  <c r="AB155" i="4"/>
  <c r="CT159" i="4"/>
  <c r="CZ158" i="4" s="1"/>
  <c r="AZ161" i="5"/>
  <c r="BD161" i="5"/>
  <c r="BT161" i="5"/>
  <c r="AJ161" i="5"/>
  <c r="AN161" i="5"/>
  <c r="AX161" i="5"/>
  <c r="AH161" i="5"/>
  <c r="AU161" i="5"/>
  <c r="AP151" i="5"/>
  <c r="D167" i="5" s="1"/>
  <c r="P167" i="5" s="1"/>
  <c r="AD153" i="5"/>
  <c r="AK153" i="5" s="1"/>
  <c r="AF152" i="5"/>
  <c r="AE152" i="5"/>
  <c r="BB156" i="5"/>
  <c r="BF156" i="5" s="1"/>
  <c r="E172" i="5" s="1"/>
  <c r="Q172" i="5" s="1"/>
  <c r="BC156" i="5"/>
  <c r="BE156" i="5" s="1"/>
  <c r="BJ116" i="4"/>
  <c r="BJ117" i="4" s="1"/>
  <c r="BJ118" i="4" s="1"/>
  <c r="BJ119" i="4" s="1"/>
  <c r="BJ120" i="4" s="1"/>
  <c r="BJ121" i="4" s="1"/>
  <c r="BJ122" i="4" s="1"/>
  <c r="BJ123" i="4" s="1"/>
  <c r="BJ124" i="4" s="1"/>
  <c r="BJ125" i="4" s="1"/>
  <c r="BJ126" i="4" s="1"/>
  <c r="BK115" i="4"/>
  <c r="CD114" i="4" s="1"/>
  <c r="BY89" i="4"/>
  <c r="CO89" i="4" s="1"/>
  <c r="CP89" i="4" s="1"/>
  <c r="CB149" i="5"/>
  <c r="CD149" i="5" s="1"/>
  <c r="CA150" i="5"/>
  <c r="BR90" i="4"/>
  <c r="BS102" i="4" s="1"/>
  <c r="BT114" i="4" s="1"/>
  <c r="BU126" i="4" s="1"/>
  <c r="CM89" i="4"/>
  <c r="CH148" i="5"/>
  <c r="CJ148" i="5" s="1"/>
  <c r="CG148" i="5"/>
  <c r="CK148" i="5" s="1"/>
  <c r="G164" i="5" s="1"/>
  <c r="S164" i="5" s="1"/>
  <c r="AW157" i="5"/>
  <c r="AY157" i="5" s="1"/>
  <c r="AV158" i="5"/>
  <c r="CC101" i="4"/>
  <c r="BZ101" i="4"/>
  <c r="CB101" i="4" s="1"/>
  <c r="CQ160" i="5"/>
  <c r="CR160" i="5" s="1"/>
  <c r="J177" i="4"/>
  <c r="CW158" i="4"/>
  <c r="CX158" i="4" s="1"/>
  <c r="DF158" i="4" s="1"/>
  <c r="CA158" i="4"/>
  <c r="CV159" i="4"/>
  <c r="CS159" i="4"/>
  <c r="CY159" i="4"/>
  <c r="BP159" i="4"/>
  <c r="BI159" i="4"/>
  <c r="BN159" i="4" s="1"/>
  <c r="X159" i="4"/>
  <c r="K178" i="4" s="1"/>
  <c r="DK161" i="5"/>
  <c r="DY161" i="5"/>
  <c r="EA158" i="5"/>
  <c r="J174" i="5" s="1"/>
  <c r="V174" i="5" s="1"/>
  <c r="DZ159" i="5"/>
  <c r="DL159" i="5"/>
  <c r="DM158" i="5"/>
  <c r="I174" i="5" s="1"/>
  <c r="U174" i="5" s="1"/>
  <c r="CX158" i="5"/>
  <c r="CY158" i="5"/>
  <c r="H174" i="5" s="1"/>
  <c r="T174" i="5" s="1"/>
  <c r="CI161" i="5"/>
  <c r="CW161" i="5"/>
  <c r="O176" i="5"/>
  <c r="DE154" i="4"/>
  <c r="H173" i="4" s="1"/>
  <c r="DH154" i="4"/>
  <c r="I173" i="4" s="1"/>
  <c r="DD155" i="4"/>
  <c r="DE160" i="5"/>
  <c r="DF160" i="5" s="1"/>
  <c r="DH159" i="5"/>
  <c r="DI159" i="5" s="1"/>
  <c r="DR161" i="5"/>
  <c r="DQ161" i="5"/>
  <c r="DO161" i="5"/>
  <c r="DP161" i="5"/>
  <c r="DX160" i="5" s="1"/>
  <c r="DS160" i="5"/>
  <c r="DT160" i="5" s="1"/>
  <c r="CT159" i="5"/>
  <c r="CU159" i="5" s="1"/>
  <c r="C177" i="5"/>
  <c r="DG161" i="5"/>
  <c r="CE161" i="5"/>
  <c r="BX161" i="5"/>
  <c r="CC161" i="5" s="1"/>
  <c r="Z162" i="5"/>
  <c r="CS161" i="5"/>
  <c r="DU161" i="5"/>
  <c r="AA161" i="5"/>
  <c r="L177" i="5" s="1"/>
  <c r="X177" i="5" s="1"/>
  <c r="DA161" i="5"/>
  <c r="DB161" i="5"/>
  <c r="DJ160" i="5" s="1"/>
  <c r="DC161" i="5"/>
  <c r="DD161" i="5"/>
  <c r="DV159" i="5"/>
  <c r="DW159" i="5" s="1"/>
  <c r="CP161" i="5"/>
  <c r="CO161" i="5"/>
  <c r="CM161" i="5"/>
  <c r="CN161" i="5"/>
  <c r="CV160" i="5" s="1"/>
  <c r="DG157" i="4"/>
  <c r="DB156" i="4"/>
  <c r="DC156" i="4" s="1"/>
  <c r="DA156" i="4"/>
  <c r="W160" i="4"/>
  <c r="C178" i="4"/>
  <c r="CU159" i="4"/>
  <c r="BQ150" i="5" l="1"/>
  <c r="BR150" i="5" s="1"/>
  <c r="BV150" i="5" s="1"/>
  <c r="F166" i="5" s="1"/>
  <c r="R166" i="5" s="1"/>
  <c r="BP162" i="5"/>
  <c r="BJ163" i="5" s="1"/>
  <c r="K177" i="5"/>
  <c r="W177" i="5" s="1"/>
  <c r="BL152" i="5"/>
  <c r="BO151" i="5"/>
  <c r="BM152" i="5" s="1"/>
  <c r="BM153" i="5" s="1"/>
  <c r="BM154" i="5" s="1"/>
  <c r="BM155" i="5" s="1"/>
  <c r="BM156" i="5" s="1"/>
  <c r="BM157" i="5" s="1"/>
  <c r="BM158" i="5" s="1"/>
  <c r="BM159" i="5" s="1"/>
  <c r="BM160" i="5" s="1"/>
  <c r="BM161" i="5" s="1"/>
  <c r="BM162" i="5" s="1"/>
  <c r="BM163" i="5" s="1"/>
  <c r="BU150" i="5"/>
  <c r="BK152" i="5"/>
  <c r="BS151" i="5" s="1"/>
  <c r="AQ159" i="4"/>
  <c r="AD159" i="4"/>
  <c r="AD154" i="5"/>
  <c r="AK154" i="5" s="1"/>
  <c r="AT159" i="5"/>
  <c r="BA159" i="5" s="1"/>
  <c r="AW158" i="4"/>
  <c r="AE155" i="4"/>
  <c r="AG155" i="4" s="1"/>
  <c r="AB156" i="4"/>
  <c r="Z160" i="4"/>
  <c r="AA160" i="4"/>
  <c r="AT159" i="4" s="1"/>
  <c r="CE160" i="4"/>
  <c r="AF160" i="4"/>
  <c r="AU160" i="4"/>
  <c r="Y160" i="4"/>
  <c r="CT160" i="4"/>
  <c r="CZ159" i="4" s="1"/>
  <c r="AZ162" i="5"/>
  <c r="AN162" i="5"/>
  <c r="BT162" i="5"/>
  <c r="AJ162" i="5"/>
  <c r="BD162" i="5"/>
  <c r="AX162" i="5"/>
  <c r="AH162" i="5"/>
  <c r="AU162" i="5"/>
  <c r="CQ89" i="4"/>
  <c r="G108" i="4" s="1"/>
  <c r="AE153" i="5"/>
  <c r="AE154" i="5" s="1"/>
  <c r="AE155" i="5" s="1"/>
  <c r="AE156" i="5" s="1"/>
  <c r="AE157" i="5" s="1"/>
  <c r="AE158" i="5" s="1"/>
  <c r="AE159" i="5" s="1"/>
  <c r="AE160" i="5" s="1"/>
  <c r="AE161" i="5" s="1"/>
  <c r="AE162" i="5" s="1"/>
  <c r="AM151" i="5"/>
  <c r="AO151" i="5" s="1"/>
  <c r="AG152" i="5"/>
  <c r="AI152" i="5" s="1"/>
  <c r="AK152" i="5" s="1"/>
  <c r="AF153" i="5"/>
  <c r="CN89" i="4"/>
  <c r="F108" i="4" s="1"/>
  <c r="CH149" i="5"/>
  <c r="CJ149" i="5" s="1"/>
  <c r="CG149" i="5"/>
  <c r="CK149" i="5" s="1"/>
  <c r="G165" i="5" s="1"/>
  <c r="S165" i="5" s="1"/>
  <c r="BK116" i="4"/>
  <c r="AW158" i="5"/>
  <c r="AY158" i="5" s="1"/>
  <c r="AV159" i="5"/>
  <c r="BB157" i="5"/>
  <c r="BF157" i="5" s="1"/>
  <c r="E173" i="5" s="1"/>
  <c r="Q173" i="5" s="1"/>
  <c r="BC157" i="5"/>
  <c r="BE157" i="5" s="1"/>
  <c r="BV90" i="4"/>
  <c r="BX90" i="4" s="1"/>
  <c r="CE90" i="4" s="1"/>
  <c r="CB150" i="5"/>
  <c r="CD150" i="5" s="1"/>
  <c r="CA151" i="5"/>
  <c r="CB151" i="5" s="1"/>
  <c r="CD151" i="5" s="1"/>
  <c r="DS161" i="5"/>
  <c r="DT161" i="5" s="1"/>
  <c r="J178" i="4"/>
  <c r="CW159" i="4"/>
  <c r="CX159" i="4" s="1"/>
  <c r="DF159" i="4" s="1"/>
  <c r="CA159" i="4"/>
  <c r="CY160" i="4"/>
  <c r="BP160" i="4"/>
  <c r="BI160" i="4"/>
  <c r="CA160" i="4" s="1"/>
  <c r="X160" i="4"/>
  <c r="K179" i="4" s="1"/>
  <c r="CS160" i="4"/>
  <c r="CV160" i="4"/>
  <c r="DK162" i="5"/>
  <c r="DY162" i="5"/>
  <c r="DZ160" i="5"/>
  <c r="EA159" i="5"/>
  <c r="J175" i="5" s="1"/>
  <c r="V175" i="5" s="1"/>
  <c r="DM159" i="5"/>
  <c r="I175" i="5" s="1"/>
  <c r="U175" i="5" s="1"/>
  <c r="DL160" i="5"/>
  <c r="CI162" i="5"/>
  <c r="CW162" i="5"/>
  <c r="CY159" i="5"/>
  <c r="H175" i="5" s="1"/>
  <c r="T175" i="5" s="1"/>
  <c r="CX159" i="5"/>
  <c r="O177" i="5"/>
  <c r="DE155" i="4"/>
  <c r="H174" i="4" s="1"/>
  <c r="DH155" i="4"/>
  <c r="I174" i="4" s="1"/>
  <c r="DD156" i="4"/>
  <c r="DG158" i="4"/>
  <c r="CQ161" i="5"/>
  <c r="CR161" i="5" s="1"/>
  <c r="DE161" i="5"/>
  <c r="DF161" i="5" s="1"/>
  <c r="DH161" i="5" s="1"/>
  <c r="DI161" i="5" s="1"/>
  <c r="DR162" i="5"/>
  <c r="DP162" i="5"/>
  <c r="DX161" i="5" s="1"/>
  <c r="DQ162" i="5"/>
  <c r="DO162" i="5"/>
  <c r="CP162" i="5"/>
  <c r="CN162" i="5"/>
  <c r="CV161" i="5" s="1"/>
  <c r="CO162" i="5"/>
  <c r="CM162" i="5"/>
  <c r="DB162" i="5"/>
  <c r="DJ161" i="5" s="1"/>
  <c r="DA162" i="5"/>
  <c r="DC162" i="5"/>
  <c r="DD162" i="5"/>
  <c r="DV160" i="5"/>
  <c r="DW160" i="5" s="1"/>
  <c r="DH160" i="5"/>
  <c r="DI160" i="5" s="1"/>
  <c r="DU162" i="5"/>
  <c r="CE162" i="5"/>
  <c r="CS162" i="5"/>
  <c r="C178" i="5"/>
  <c r="K178" i="5" s="1"/>
  <c r="W178" i="5" s="1"/>
  <c r="DG162" i="5"/>
  <c r="BX162" i="5"/>
  <c r="CC162" i="5" s="1"/>
  <c r="Z163" i="5"/>
  <c r="BP163" i="5" s="1"/>
  <c r="AA162" i="5"/>
  <c r="L178" i="5" s="1"/>
  <c r="X178" i="5" s="1"/>
  <c r="CT160" i="5"/>
  <c r="CU160" i="5" s="1"/>
  <c r="DA157" i="4"/>
  <c r="DB157" i="4"/>
  <c r="DC157" i="4" s="1"/>
  <c r="C179" i="4"/>
  <c r="W161" i="4"/>
  <c r="CU160" i="4"/>
  <c r="BQ151" i="5" l="1"/>
  <c r="BR151" i="5" s="1"/>
  <c r="BV151" i="5" s="1"/>
  <c r="BU151" i="5"/>
  <c r="BK153" i="5"/>
  <c r="BS152" i="5" s="1"/>
  <c r="BL153" i="5"/>
  <c r="BO152" i="5"/>
  <c r="AK163" i="5"/>
  <c r="CF163" i="5"/>
  <c r="BQ163" i="5"/>
  <c r="BA163" i="5"/>
  <c r="AQ160" i="4"/>
  <c r="AD160" i="4"/>
  <c r="AD155" i="5"/>
  <c r="AK155" i="5" s="1"/>
  <c r="AT160" i="5"/>
  <c r="BA160" i="5" s="1"/>
  <c r="AU163" i="5"/>
  <c r="AE163" i="5"/>
  <c r="Z161" i="4"/>
  <c r="AA161" i="4"/>
  <c r="AT160" i="4" s="1"/>
  <c r="AE156" i="4"/>
  <c r="AB157" i="4"/>
  <c r="AU161" i="4"/>
  <c r="AF161" i="4"/>
  <c r="CE161" i="4"/>
  <c r="Y161" i="4"/>
  <c r="J179" i="4"/>
  <c r="AW159" i="4"/>
  <c r="BN160" i="4"/>
  <c r="CT161" i="4"/>
  <c r="CZ160" i="4" s="1"/>
  <c r="BK117" i="4"/>
  <c r="CD115" i="4"/>
  <c r="D22" i="5"/>
  <c r="P22" i="5" s="1"/>
  <c r="D13" i="5"/>
  <c r="P32" i="5" s="1"/>
  <c r="D23" i="5"/>
  <c r="P23" i="5" s="1"/>
  <c r="E24" i="5"/>
  <c r="Q24" i="5" s="1"/>
  <c r="D27" i="5"/>
  <c r="P27" i="5" s="1"/>
  <c r="D28" i="5"/>
  <c r="P28" i="5" s="1"/>
  <c r="E21" i="5"/>
  <c r="Q21" i="5" s="1"/>
  <c r="E25" i="5"/>
  <c r="Q25" i="5" s="1"/>
  <c r="E29" i="5"/>
  <c r="Q29" i="5" s="1"/>
  <c r="D25" i="5"/>
  <c r="P25" i="5" s="1"/>
  <c r="E30" i="5"/>
  <c r="Q30" i="5" s="1"/>
  <c r="E28" i="5"/>
  <c r="Q28" i="5" s="1"/>
  <c r="D26" i="5"/>
  <c r="P26" i="5" s="1"/>
  <c r="E23" i="5"/>
  <c r="Q23" i="5" s="1"/>
  <c r="D20" i="5"/>
  <c r="P20" i="5" s="1"/>
  <c r="E20" i="5"/>
  <c r="Q20" i="5" s="1"/>
  <c r="D29" i="5"/>
  <c r="P29" i="5" s="1"/>
  <c r="E22" i="5"/>
  <c r="Q22" i="5" s="1"/>
  <c r="E27" i="5"/>
  <c r="Q27" i="5" s="1"/>
  <c r="E26" i="5"/>
  <c r="Q26" i="5" s="1"/>
  <c r="D30" i="5"/>
  <c r="P30" i="5" s="1"/>
  <c r="E13" i="5"/>
  <c r="Q32" i="5" s="1"/>
  <c r="D21" i="5"/>
  <c r="P21" i="5" s="1"/>
  <c r="D24" i="5"/>
  <c r="P24" i="5" s="1"/>
  <c r="BT163" i="5"/>
  <c r="BD163" i="5"/>
  <c r="AJ163" i="5"/>
  <c r="AZ163" i="5"/>
  <c r="AN163" i="5"/>
  <c r="AX163" i="5"/>
  <c r="AH163" i="5"/>
  <c r="CG151" i="5"/>
  <c r="BY152" i="5" s="1"/>
  <c r="CF152" i="5" s="1"/>
  <c r="AF154" i="5"/>
  <c r="AG153" i="5"/>
  <c r="AI153" i="5" s="1"/>
  <c r="AL152" i="5"/>
  <c r="AP152" i="5" s="1"/>
  <c r="D168" i="5" s="1"/>
  <c r="P168" i="5" s="1"/>
  <c r="AM152" i="5"/>
  <c r="AO152" i="5" s="1"/>
  <c r="CH150" i="5"/>
  <c r="CJ150" i="5" s="1"/>
  <c r="CG150" i="5"/>
  <c r="CK150" i="5" s="1"/>
  <c r="G166" i="5" s="1"/>
  <c r="S166" i="5" s="1"/>
  <c r="AW159" i="5"/>
  <c r="AY159" i="5" s="1"/>
  <c r="AV160" i="5"/>
  <c r="CC102" i="4"/>
  <c r="BZ102" i="4"/>
  <c r="CB102" i="4" s="1"/>
  <c r="BB158" i="5"/>
  <c r="BF158" i="5" s="1"/>
  <c r="E174" i="5" s="1"/>
  <c r="Q174" i="5" s="1"/>
  <c r="BC158" i="5"/>
  <c r="BE158" i="5" s="1"/>
  <c r="BY90" i="4"/>
  <c r="CO90" i="4" s="1"/>
  <c r="CF90" i="4"/>
  <c r="CG90" i="4" s="1"/>
  <c r="CK90" i="4"/>
  <c r="CL90" i="4" s="1"/>
  <c r="CW160" i="4"/>
  <c r="CX160" i="4" s="1"/>
  <c r="DF160" i="4" s="1"/>
  <c r="CY161" i="4"/>
  <c r="BP161" i="4"/>
  <c r="BI161" i="4"/>
  <c r="BN161" i="4" s="1"/>
  <c r="X161" i="4"/>
  <c r="K180" i="4" s="1"/>
  <c r="CV161" i="4"/>
  <c r="CS161" i="4"/>
  <c r="DK163" i="5"/>
  <c r="DY163" i="5"/>
  <c r="DZ161" i="5"/>
  <c r="EA160" i="5"/>
  <c r="J176" i="5" s="1"/>
  <c r="V176" i="5" s="1"/>
  <c r="DM160" i="5"/>
  <c r="I176" i="5" s="1"/>
  <c r="U176" i="5" s="1"/>
  <c r="DM161" i="5"/>
  <c r="I177" i="5" s="1"/>
  <c r="U177" i="5" s="1"/>
  <c r="DL161" i="5"/>
  <c r="CI163" i="5"/>
  <c r="CW163" i="5"/>
  <c r="CX160" i="5"/>
  <c r="CY160" i="5"/>
  <c r="H176" i="5" s="1"/>
  <c r="T176" i="5" s="1"/>
  <c r="O178" i="5"/>
  <c r="DE156" i="4"/>
  <c r="H175" i="4" s="1"/>
  <c r="DH156" i="4"/>
  <c r="I175" i="4" s="1"/>
  <c r="DD157" i="4"/>
  <c r="DG159" i="4"/>
  <c r="CT161" i="5"/>
  <c r="CU161" i="5" s="1"/>
  <c r="DE162" i="5"/>
  <c r="DF162" i="5" s="1"/>
  <c r="DR163" i="5"/>
  <c r="DQ163" i="5"/>
  <c r="DP163" i="5"/>
  <c r="DX162" i="5" s="1"/>
  <c r="DO163" i="5"/>
  <c r="DD163" i="5"/>
  <c r="DC163" i="5"/>
  <c r="DB163" i="5"/>
  <c r="DJ162" i="5" s="1"/>
  <c r="DA163" i="5"/>
  <c r="CQ162" i="5"/>
  <c r="CR162" i="5" s="1"/>
  <c r="CP163" i="5"/>
  <c r="CM163" i="5"/>
  <c r="CO163" i="5"/>
  <c r="CN163" i="5"/>
  <c r="CV162" i="5" s="1"/>
  <c r="DS162" i="5"/>
  <c r="DT162" i="5" s="1"/>
  <c r="DV163" i="5"/>
  <c r="DU163" i="5"/>
  <c r="DX163" i="5" s="1"/>
  <c r="CS163" i="5"/>
  <c r="CV163" i="5" s="1"/>
  <c r="C179" i="5"/>
  <c r="B168" i="5" s="1"/>
  <c r="DH163" i="5"/>
  <c r="CE163" i="5"/>
  <c r="BX163" i="5"/>
  <c r="CC163" i="5" s="1"/>
  <c r="DG163" i="5"/>
  <c r="DJ163" i="5" s="1"/>
  <c r="AA163" i="5"/>
  <c r="L179" i="5" s="1"/>
  <c r="X179" i="5" s="1"/>
  <c r="J22" i="5"/>
  <c r="V22" i="5" s="1"/>
  <c r="J24" i="5"/>
  <c r="V24" i="5" s="1"/>
  <c r="J20" i="5"/>
  <c r="V20" i="5" s="1"/>
  <c r="I25" i="5"/>
  <c r="U25" i="5" s="1"/>
  <c r="I26" i="5"/>
  <c r="U26" i="5" s="1"/>
  <c r="J21" i="5"/>
  <c r="V21" i="5" s="1"/>
  <c r="G21" i="5"/>
  <c r="H25" i="5"/>
  <c r="T25" i="5" s="1"/>
  <c r="J28" i="5"/>
  <c r="V28" i="5" s="1"/>
  <c r="H27" i="5"/>
  <c r="T27" i="5" s="1"/>
  <c r="L30" i="5"/>
  <c r="X30" i="5" s="1"/>
  <c r="G23" i="5"/>
  <c r="H29" i="5"/>
  <c r="T29" i="5" s="1"/>
  <c r="J26" i="5"/>
  <c r="V26" i="5" s="1"/>
  <c r="G27" i="5"/>
  <c r="L26" i="5"/>
  <c r="X26" i="5" s="1"/>
  <c r="L23" i="5"/>
  <c r="X23" i="5" s="1"/>
  <c r="L24" i="5"/>
  <c r="X24" i="5" s="1"/>
  <c r="L29" i="5"/>
  <c r="X29" i="5" s="1"/>
  <c r="J25" i="5"/>
  <c r="V25" i="5" s="1"/>
  <c r="I23" i="5"/>
  <c r="U23" i="5" s="1"/>
  <c r="G29" i="5"/>
  <c r="L28" i="5"/>
  <c r="X28" i="5" s="1"/>
  <c r="G24" i="5"/>
  <c r="J29" i="5"/>
  <c r="V29" i="5" s="1"/>
  <c r="I29" i="5"/>
  <c r="U29" i="5" s="1"/>
  <c r="J30" i="5"/>
  <c r="V30" i="5" s="1"/>
  <c r="H28" i="5"/>
  <c r="T28" i="5" s="1"/>
  <c r="H21" i="5"/>
  <c r="T21" i="5" s="1"/>
  <c r="I22" i="5"/>
  <c r="U22" i="5" s="1"/>
  <c r="H30" i="5"/>
  <c r="T30" i="5" s="1"/>
  <c r="L27" i="5"/>
  <c r="X27" i="5" s="1"/>
  <c r="H23" i="5"/>
  <c r="T23" i="5" s="1"/>
  <c r="L20" i="5"/>
  <c r="X20" i="5" s="1"/>
  <c r="I21" i="5"/>
  <c r="U21" i="5" s="1"/>
  <c r="I24" i="5"/>
  <c r="U24" i="5" s="1"/>
  <c r="H26" i="5"/>
  <c r="T26" i="5" s="1"/>
  <c r="G26" i="5"/>
  <c r="L22" i="5"/>
  <c r="X22" i="5" s="1"/>
  <c r="I28" i="5"/>
  <c r="U28" i="5" s="1"/>
  <c r="J27" i="5"/>
  <c r="V27" i="5" s="1"/>
  <c r="I27" i="5"/>
  <c r="U27" i="5" s="1"/>
  <c r="I30" i="5"/>
  <c r="U30" i="5" s="1"/>
  <c r="L21" i="5"/>
  <c r="X21" i="5" s="1"/>
  <c r="L25" i="5"/>
  <c r="X25" i="5" s="1"/>
  <c r="J23" i="5"/>
  <c r="V23" i="5" s="1"/>
  <c r="G25" i="5"/>
  <c r="G22" i="5"/>
  <c r="H22" i="5"/>
  <c r="T22" i="5" s="1"/>
  <c r="G28" i="5"/>
  <c r="H24" i="5"/>
  <c r="T24" i="5" s="1"/>
  <c r="DV161" i="5"/>
  <c r="DW161" i="5" s="1"/>
  <c r="EA161" i="5" s="1"/>
  <c r="DB158" i="4"/>
  <c r="DC158" i="4" s="1"/>
  <c r="DA158" i="4"/>
  <c r="CU161" i="4"/>
  <c r="C180" i="4"/>
  <c r="J180" i="4" s="1"/>
  <c r="W162" i="4"/>
  <c r="AG156" i="4" l="1"/>
  <c r="BQ152" i="5"/>
  <c r="BR152" i="5" s="1"/>
  <c r="BV152" i="5" s="1"/>
  <c r="F168" i="5" s="1"/>
  <c r="R168" i="5" s="1"/>
  <c r="BL154" i="5"/>
  <c r="BO153" i="5"/>
  <c r="F30" i="5"/>
  <c r="R30" i="5" s="1"/>
  <c r="F167" i="5"/>
  <c r="R167" i="5" s="1"/>
  <c r="BU152" i="5"/>
  <c r="BK154" i="5"/>
  <c r="BS153" i="5" s="1"/>
  <c r="BQ162" i="4"/>
  <c r="AG162" i="4"/>
  <c r="AQ161" i="4"/>
  <c r="AD161" i="4"/>
  <c r="AD156" i="5"/>
  <c r="AK156" i="5" s="1"/>
  <c r="AT161" i="5"/>
  <c r="BA161" i="5" s="1"/>
  <c r="CT162" i="4"/>
  <c r="CZ161" i="4" s="1"/>
  <c r="AW160" i="4"/>
  <c r="Z162" i="4"/>
  <c r="AA162" i="4"/>
  <c r="AT161" i="4" s="1"/>
  <c r="AE157" i="4"/>
  <c r="AG157" i="4" s="1"/>
  <c r="AB158" i="4"/>
  <c r="AF162" i="4"/>
  <c r="Y162" i="4"/>
  <c r="BK118" i="4"/>
  <c r="CD116" i="4"/>
  <c r="AL153" i="5"/>
  <c r="AP153" i="5" s="1"/>
  <c r="D169" i="5" s="1"/>
  <c r="P169" i="5" s="1"/>
  <c r="AM153" i="5"/>
  <c r="AO153" i="5" s="1"/>
  <c r="AG154" i="5"/>
  <c r="AI154" i="5" s="1"/>
  <c r="AF155" i="5"/>
  <c r="CK151" i="5"/>
  <c r="CM90" i="4"/>
  <c r="CN90" i="4" s="1"/>
  <c r="CP90" i="4"/>
  <c r="CA152" i="5"/>
  <c r="BZ152" i="5"/>
  <c r="BY153" i="5"/>
  <c r="CH90" i="4"/>
  <c r="CI90" i="4" s="1"/>
  <c r="CJ90" i="4" s="1"/>
  <c r="CF91" i="4" s="1"/>
  <c r="AV161" i="5"/>
  <c r="AW160" i="5"/>
  <c r="AY160" i="5" s="1"/>
  <c r="BB159" i="5"/>
  <c r="BF159" i="5" s="1"/>
  <c r="E175" i="5" s="1"/>
  <c r="Q175" i="5" s="1"/>
  <c r="BC159" i="5"/>
  <c r="BE159" i="5" s="1"/>
  <c r="S23" i="5"/>
  <c r="S28" i="5"/>
  <c r="S25" i="5"/>
  <c r="S22" i="5"/>
  <c r="S24" i="5"/>
  <c r="S26" i="5"/>
  <c r="S21" i="5"/>
  <c r="S29" i="5"/>
  <c r="S27" i="5"/>
  <c r="DE163" i="5"/>
  <c r="DF163" i="5" s="1"/>
  <c r="DI163" i="5" s="1"/>
  <c r="K13" i="5"/>
  <c r="W32" i="5" s="1"/>
  <c r="K179" i="5"/>
  <c r="W179" i="5" s="1"/>
  <c r="CS162" i="4"/>
  <c r="CV162" i="4"/>
  <c r="CW161" i="4"/>
  <c r="CX161" i="4" s="1"/>
  <c r="DF161" i="4" s="1"/>
  <c r="CA161" i="4"/>
  <c r="CY162" i="4"/>
  <c r="CZ162" i="4" s="1"/>
  <c r="BP162" i="4"/>
  <c r="BI162" i="4"/>
  <c r="BN162" i="4" s="1"/>
  <c r="X162" i="4"/>
  <c r="K181" i="4" s="1"/>
  <c r="DZ162" i="5"/>
  <c r="J177" i="5"/>
  <c r="V177" i="5" s="1"/>
  <c r="DL162" i="5"/>
  <c r="CY161" i="5"/>
  <c r="H177" i="5" s="1"/>
  <c r="T177" i="5" s="1"/>
  <c r="CX161" i="5"/>
  <c r="O179" i="5"/>
  <c r="DH157" i="4"/>
  <c r="I176" i="4" s="1"/>
  <c r="DE157" i="4"/>
  <c r="H176" i="4" s="1"/>
  <c r="DD158" i="4"/>
  <c r="L13" i="5"/>
  <c r="X32" i="5" s="1"/>
  <c r="L31" i="5"/>
  <c r="X31" i="5" s="1"/>
  <c r="CT162" i="5"/>
  <c r="CU162" i="5" s="1"/>
  <c r="DH162" i="5"/>
  <c r="DI162" i="5" s="1"/>
  <c r="DM162" i="5" s="1"/>
  <c r="CQ163" i="5"/>
  <c r="CR163" i="5" s="1"/>
  <c r="DS163" i="5"/>
  <c r="DT163" i="5" s="1"/>
  <c r="DW163" i="5" s="1"/>
  <c r="DV162" i="5"/>
  <c r="DW162" i="5" s="1"/>
  <c r="I17" i="4"/>
  <c r="S34" i="4" s="1"/>
  <c r="H31" i="4"/>
  <c r="R31" i="4" s="1"/>
  <c r="H25" i="4"/>
  <c r="R25" i="4" s="1"/>
  <c r="H28" i="4"/>
  <c r="R28" i="4" s="1"/>
  <c r="I27" i="4"/>
  <c r="S27" i="4" s="1"/>
  <c r="H17" i="4"/>
  <c r="R34" i="4" s="1"/>
  <c r="G23" i="4"/>
  <c r="Q23" i="4" s="1"/>
  <c r="F25" i="4"/>
  <c r="P25" i="4" s="1"/>
  <c r="I31" i="4"/>
  <c r="S31" i="4" s="1"/>
  <c r="H22" i="4"/>
  <c r="R22" i="4" s="1"/>
  <c r="F26" i="4"/>
  <c r="P26" i="4" s="1"/>
  <c r="G26" i="4"/>
  <c r="Q26" i="4" s="1"/>
  <c r="H30" i="4"/>
  <c r="R30" i="4" s="1"/>
  <c r="I23" i="4"/>
  <c r="S23" i="4" s="1"/>
  <c r="F22" i="4"/>
  <c r="P22" i="4" s="1"/>
  <c r="F24" i="4"/>
  <c r="P24" i="4" s="1"/>
  <c r="I26" i="4"/>
  <c r="S26" i="4" s="1"/>
  <c r="I30" i="4"/>
  <c r="S30" i="4" s="1"/>
  <c r="G24" i="4"/>
  <c r="Q24" i="4" s="1"/>
  <c r="F23" i="4"/>
  <c r="P23" i="4" s="1"/>
  <c r="I25" i="4"/>
  <c r="S25" i="4" s="1"/>
  <c r="I28" i="4"/>
  <c r="S28" i="4" s="1"/>
  <c r="H24" i="4"/>
  <c r="R24" i="4" s="1"/>
  <c r="I32" i="4"/>
  <c r="S32" i="4" s="1"/>
  <c r="G25" i="4"/>
  <c r="Q25" i="4" s="1"/>
  <c r="H27" i="4"/>
  <c r="R27" i="4" s="1"/>
  <c r="I24" i="4"/>
  <c r="S24" i="4" s="1"/>
  <c r="K17" i="4"/>
  <c r="U34" i="4" s="1"/>
  <c r="G22" i="4"/>
  <c r="Q22" i="4" s="1"/>
  <c r="H26" i="4"/>
  <c r="R26" i="4" s="1"/>
  <c r="I22" i="4"/>
  <c r="S22" i="4" s="1"/>
  <c r="H32" i="4"/>
  <c r="R32" i="4" s="1"/>
  <c r="H29" i="4"/>
  <c r="R29" i="4" s="1"/>
  <c r="I29" i="4"/>
  <c r="S29" i="4" s="1"/>
  <c r="H23" i="4"/>
  <c r="R23" i="4" s="1"/>
  <c r="DG160" i="4"/>
  <c r="DB159" i="4"/>
  <c r="DC159" i="4" s="1"/>
  <c r="DA159" i="4"/>
  <c r="C181" i="4"/>
  <c r="K28" i="4"/>
  <c r="U28" i="4" s="1"/>
  <c r="K25" i="4"/>
  <c r="U25" i="4" s="1"/>
  <c r="K22" i="4"/>
  <c r="U22" i="4" s="1"/>
  <c r="K27" i="4"/>
  <c r="U27" i="4" s="1"/>
  <c r="K23" i="4"/>
  <c r="U23" i="4" s="1"/>
  <c r="K30" i="4"/>
  <c r="U30" i="4" s="1"/>
  <c r="K29" i="4"/>
  <c r="U29" i="4" s="1"/>
  <c r="K26" i="4"/>
  <c r="U26" i="4" s="1"/>
  <c r="K31" i="4"/>
  <c r="U31" i="4" s="1"/>
  <c r="K24" i="4"/>
  <c r="U24" i="4" s="1"/>
  <c r="K32" i="4"/>
  <c r="U32" i="4" s="1"/>
  <c r="CU162" i="4"/>
  <c r="BQ153" i="5" l="1"/>
  <c r="BR153" i="5" s="1"/>
  <c r="BV153" i="5" s="1"/>
  <c r="F169" i="5" s="1"/>
  <c r="R169" i="5" s="1"/>
  <c r="BU153" i="5"/>
  <c r="BK155" i="5"/>
  <c r="BS154" i="5" s="1"/>
  <c r="BL155" i="5"/>
  <c r="BO154" i="5"/>
  <c r="AQ162" i="4"/>
  <c r="AD162" i="4"/>
  <c r="AD157" i="5"/>
  <c r="AK157" i="5" s="1"/>
  <c r="AT162" i="5"/>
  <c r="BA162" i="5" s="1"/>
  <c r="BY154" i="5"/>
  <c r="CF153" i="5"/>
  <c r="AW161" i="4"/>
  <c r="AE158" i="4"/>
  <c r="AG158" i="4" s="1"/>
  <c r="AB159" i="4"/>
  <c r="AW156" i="4"/>
  <c r="BK119" i="4"/>
  <c r="CD117" i="4"/>
  <c r="AG155" i="5"/>
  <c r="AI155" i="5" s="1"/>
  <c r="AF156" i="5"/>
  <c r="AM154" i="5"/>
  <c r="AO154" i="5" s="1"/>
  <c r="AL154" i="5"/>
  <c r="AP154" i="5" s="1"/>
  <c r="D170" i="5" s="1"/>
  <c r="P170" i="5" s="1"/>
  <c r="BR91" i="4"/>
  <c r="BS103" i="4" s="1"/>
  <c r="BT115" i="4" s="1"/>
  <c r="BU127" i="4" s="1"/>
  <c r="F109" i="4"/>
  <c r="F27" i="4"/>
  <c r="P27" i="4" s="1"/>
  <c r="BB160" i="5"/>
  <c r="BF160" i="5" s="1"/>
  <c r="E176" i="5" s="1"/>
  <c r="Q176" i="5" s="1"/>
  <c r="BC160" i="5"/>
  <c r="BE160" i="5" s="1"/>
  <c r="CQ90" i="4"/>
  <c r="AW161" i="5"/>
  <c r="AY161" i="5" s="1"/>
  <c r="AV162" i="5"/>
  <c r="CG91" i="4"/>
  <c r="G167" i="5"/>
  <c r="S167" i="5" s="1"/>
  <c r="G30" i="5"/>
  <c r="S30" i="5" s="1"/>
  <c r="BZ153" i="5"/>
  <c r="BZ154" i="5" s="1"/>
  <c r="BZ155" i="5" s="1"/>
  <c r="BZ156" i="5" s="1"/>
  <c r="BZ157" i="5" s="1"/>
  <c r="BZ158" i="5" s="1"/>
  <c r="BZ159" i="5" s="1"/>
  <c r="BZ160" i="5" s="1"/>
  <c r="BZ161" i="5" s="1"/>
  <c r="BZ162" i="5" s="1"/>
  <c r="BZ163" i="5" s="1"/>
  <c r="CH151" i="5"/>
  <c r="CJ151" i="5" s="1"/>
  <c r="CB152" i="5"/>
  <c r="CD152" i="5" s="1"/>
  <c r="CA153" i="5"/>
  <c r="J181" i="4"/>
  <c r="CW162" i="4"/>
  <c r="CX162" i="4" s="1"/>
  <c r="DF162" i="4" s="1"/>
  <c r="CA162" i="4"/>
  <c r="EA162" i="5"/>
  <c r="J178" i="5" s="1"/>
  <c r="V178" i="5" s="1"/>
  <c r="DZ163" i="5"/>
  <c r="EA163" i="5"/>
  <c r="I178" i="5"/>
  <c r="U178" i="5" s="1"/>
  <c r="DL163" i="5"/>
  <c r="DM163" i="5"/>
  <c r="CX162" i="5"/>
  <c r="CY162" i="5"/>
  <c r="H178" i="5" s="1"/>
  <c r="T178" i="5" s="1"/>
  <c r="DE158" i="4"/>
  <c r="H177" i="4" s="1"/>
  <c r="DH158" i="4"/>
  <c r="I177" i="4" s="1"/>
  <c r="DD159" i="4"/>
  <c r="I13" i="5"/>
  <c r="U32" i="5" s="1"/>
  <c r="J13" i="5"/>
  <c r="V32" i="5" s="1"/>
  <c r="CT163" i="5"/>
  <c r="CU163" i="5" s="1"/>
  <c r="DG161" i="4"/>
  <c r="DB160" i="4"/>
  <c r="DC160" i="4" s="1"/>
  <c r="DA160" i="4"/>
  <c r="K33" i="4"/>
  <c r="U33" i="4" s="1"/>
  <c r="BQ154" i="5" l="1"/>
  <c r="BR154" i="5" s="1"/>
  <c r="BV154" i="5" s="1"/>
  <c r="F170" i="5" s="1"/>
  <c r="R170" i="5" s="1"/>
  <c r="BO155" i="5"/>
  <c r="BL156" i="5"/>
  <c r="BU154" i="5"/>
  <c r="BK156" i="5"/>
  <c r="BS155" i="5" s="1"/>
  <c r="AD158" i="5"/>
  <c r="AK158" i="5" s="1"/>
  <c r="AT163" i="5"/>
  <c r="BY155" i="5"/>
  <c r="CF154" i="5"/>
  <c r="AE159" i="4"/>
  <c r="AG159" i="4" s="1"/>
  <c r="AB160" i="4"/>
  <c r="BK120" i="4"/>
  <c r="CD118" i="4"/>
  <c r="BV91" i="4"/>
  <c r="BX91" i="4" s="1"/>
  <c r="CK91" i="4" s="1"/>
  <c r="AG156" i="5"/>
  <c r="AI156" i="5" s="1"/>
  <c r="AF157" i="5"/>
  <c r="AL155" i="5"/>
  <c r="AP155" i="5" s="1"/>
  <c r="D171" i="5" s="1"/>
  <c r="P171" i="5" s="1"/>
  <c r="AM155" i="5"/>
  <c r="AO155" i="5" s="1"/>
  <c r="G109" i="4"/>
  <c r="G27" i="4"/>
  <c r="Q27" i="4" s="1"/>
  <c r="CH91" i="4"/>
  <c r="CI91" i="4" s="1"/>
  <c r="CJ91" i="4" s="1"/>
  <c r="CF92" i="4" s="1"/>
  <c r="CB153" i="5"/>
  <c r="CD153" i="5" s="1"/>
  <c r="CA154" i="5"/>
  <c r="CH152" i="5"/>
  <c r="CJ152" i="5" s="1"/>
  <c r="CG152" i="5"/>
  <c r="CK152" i="5" s="1"/>
  <c r="G168" i="5" s="1"/>
  <c r="S168" i="5" s="1"/>
  <c r="CC103" i="4"/>
  <c r="BZ103" i="4"/>
  <c r="CB103" i="4" s="1"/>
  <c r="AV163" i="5"/>
  <c r="AW163" i="5" s="1"/>
  <c r="AY163" i="5" s="1"/>
  <c r="AW162" i="5"/>
  <c r="AY162" i="5" s="1"/>
  <c r="BB161" i="5"/>
  <c r="BF161" i="5" s="1"/>
  <c r="E177" i="5" s="1"/>
  <c r="Q177" i="5" s="1"/>
  <c r="BC161" i="5"/>
  <c r="BE161" i="5" s="1"/>
  <c r="CX163" i="5"/>
  <c r="CY163" i="5"/>
  <c r="H31" i="5" s="1"/>
  <c r="T31" i="5" s="1"/>
  <c r="DH159" i="4"/>
  <c r="I178" i="4" s="1"/>
  <c r="DE159" i="4"/>
  <c r="H178" i="4" s="1"/>
  <c r="DD160" i="4"/>
  <c r="DG162" i="4"/>
  <c r="H20" i="5"/>
  <c r="T20" i="5" s="1"/>
  <c r="G13" i="5"/>
  <c r="J179" i="5"/>
  <c r="V179" i="5" s="1"/>
  <c r="J31" i="5"/>
  <c r="V31" i="5" s="1"/>
  <c r="I179" i="5"/>
  <c r="U179" i="5" s="1"/>
  <c r="I20" i="5"/>
  <c r="U20" i="5" s="1"/>
  <c r="I31" i="5"/>
  <c r="U31" i="5" s="1"/>
  <c r="DA161" i="4"/>
  <c r="DB161" i="4"/>
  <c r="DC161" i="4" s="1"/>
  <c r="BQ155" i="5" l="1"/>
  <c r="BR155" i="5" s="1"/>
  <c r="BV155" i="5" s="1"/>
  <c r="F171" i="5" s="1"/>
  <c r="R171" i="5" s="1"/>
  <c r="BK157" i="5"/>
  <c r="BS156" i="5" s="1"/>
  <c r="BU155" i="5"/>
  <c r="BL157" i="5"/>
  <c r="BO156" i="5"/>
  <c r="AD159" i="5"/>
  <c r="AK159" i="5" s="1"/>
  <c r="BY156" i="5"/>
  <c r="CF155" i="5"/>
  <c r="AE160" i="4"/>
  <c r="AG160" i="4" s="1"/>
  <c r="AB161" i="4"/>
  <c r="CD119" i="4"/>
  <c r="BK121" i="4"/>
  <c r="CL91" i="4"/>
  <c r="CM91" i="4" s="1"/>
  <c r="CN91" i="4" s="1"/>
  <c r="F110" i="4" s="1"/>
  <c r="BY91" i="4"/>
  <c r="CO91" i="4" s="1"/>
  <c r="CP91" i="4" s="1"/>
  <c r="BB163" i="5"/>
  <c r="AG157" i="5"/>
  <c r="AI157" i="5" s="1"/>
  <c r="AF158" i="5"/>
  <c r="AL156" i="5"/>
  <c r="AP156" i="5" s="1"/>
  <c r="D172" i="5" s="1"/>
  <c r="P172" i="5" s="1"/>
  <c r="AM156" i="5"/>
  <c r="AO156" i="5" s="1"/>
  <c r="CB154" i="5"/>
  <c r="CD154" i="5" s="1"/>
  <c r="CA155" i="5"/>
  <c r="CH153" i="5"/>
  <c r="CJ153" i="5" s="1"/>
  <c r="CG153" i="5"/>
  <c r="CK153" i="5" s="1"/>
  <c r="G169" i="5" s="1"/>
  <c r="S169" i="5" s="1"/>
  <c r="CG92" i="4"/>
  <c r="BB162" i="5"/>
  <c r="BF162" i="5" s="1"/>
  <c r="E178" i="5" s="1"/>
  <c r="Q178" i="5" s="1"/>
  <c r="BC162" i="5"/>
  <c r="BE162" i="5" s="1"/>
  <c r="BR92" i="4"/>
  <c r="BS104" i="4" s="1"/>
  <c r="BT116" i="4" s="1"/>
  <c r="BU128" i="4" s="1"/>
  <c r="S32" i="5"/>
  <c r="H13" i="5"/>
  <c r="T32" i="5" s="1"/>
  <c r="H179" i="5"/>
  <c r="T179" i="5" s="1"/>
  <c r="DH160" i="4"/>
  <c r="I179" i="4" s="1"/>
  <c r="DE160" i="4"/>
  <c r="H179" i="4" s="1"/>
  <c r="DD161" i="4"/>
  <c r="G20" i="5"/>
  <c r="DB162" i="4"/>
  <c r="DC162" i="4" s="1"/>
  <c r="DA162" i="4"/>
  <c r="BQ156" i="5" l="1"/>
  <c r="BR156" i="5" s="1"/>
  <c r="BV156" i="5" s="1"/>
  <c r="F172" i="5" s="1"/>
  <c r="R172" i="5" s="1"/>
  <c r="BL158" i="5"/>
  <c r="BO157" i="5"/>
  <c r="BU156" i="5"/>
  <c r="BK158" i="5"/>
  <c r="BS157" i="5" s="1"/>
  <c r="AD160" i="5"/>
  <c r="AK160" i="5" s="1"/>
  <c r="BY157" i="5"/>
  <c r="CF156" i="5"/>
  <c r="AE161" i="4"/>
  <c r="AG161" i="4" s="1"/>
  <c r="AB162" i="4"/>
  <c r="AE162" i="4" s="1"/>
  <c r="BK122" i="4"/>
  <c r="CQ91" i="4"/>
  <c r="G110" i="4" s="1"/>
  <c r="AG158" i="5"/>
  <c r="AI158" i="5" s="1"/>
  <c r="AF159" i="5"/>
  <c r="AL157" i="5"/>
  <c r="AP157" i="5" s="1"/>
  <c r="D173" i="5" s="1"/>
  <c r="P173" i="5" s="1"/>
  <c r="AM157" i="5"/>
  <c r="AO157" i="5" s="1"/>
  <c r="BF163" i="5"/>
  <c r="BE163" i="5"/>
  <c r="BV92" i="4"/>
  <c r="BX92" i="4" s="1"/>
  <c r="CK92" i="4" s="1"/>
  <c r="CL92" i="4" s="1"/>
  <c r="CB155" i="5"/>
  <c r="CD155" i="5" s="1"/>
  <c r="CA156" i="5"/>
  <c r="CH154" i="5"/>
  <c r="CJ154" i="5" s="1"/>
  <c r="CG154" i="5"/>
  <c r="CK154" i="5" s="1"/>
  <c r="G170" i="5" s="1"/>
  <c r="S170" i="5" s="1"/>
  <c r="CH92" i="4"/>
  <c r="CI92" i="4" s="1"/>
  <c r="CJ92" i="4" s="1"/>
  <c r="CF93" i="4" s="1"/>
  <c r="S20" i="5"/>
  <c r="DH161" i="4"/>
  <c r="I180" i="4" s="1"/>
  <c r="DE161" i="4"/>
  <c r="H180" i="4" s="1"/>
  <c r="DD162" i="4"/>
  <c r="BQ157" i="5" l="1"/>
  <c r="BR157" i="5" s="1"/>
  <c r="BV157" i="5" s="1"/>
  <c r="F173" i="5" s="1"/>
  <c r="R173" i="5" s="1"/>
  <c r="BK159" i="5"/>
  <c r="BS158" i="5" s="1"/>
  <c r="BU157" i="5"/>
  <c r="BO158" i="5"/>
  <c r="BL159" i="5"/>
  <c r="AD161" i="5"/>
  <c r="AK161" i="5" s="1"/>
  <c r="BY158" i="5"/>
  <c r="CF157" i="5"/>
  <c r="CD121" i="4"/>
  <c r="BK123" i="4"/>
  <c r="E179" i="5"/>
  <c r="Q179" i="5" s="1"/>
  <c r="E31" i="5"/>
  <c r="Q31" i="5" s="1"/>
  <c r="AF160" i="5"/>
  <c r="AG159" i="5"/>
  <c r="AI159" i="5" s="1"/>
  <c r="AL158" i="5"/>
  <c r="AP158" i="5" s="1"/>
  <c r="D174" i="5" s="1"/>
  <c r="P174" i="5" s="1"/>
  <c r="AM158" i="5"/>
  <c r="AO158" i="5" s="1"/>
  <c r="BY92" i="4"/>
  <c r="CO92" i="4" s="1"/>
  <c r="CP92" i="4" s="1"/>
  <c r="CH155" i="5"/>
  <c r="CJ155" i="5" s="1"/>
  <c r="CG155" i="5"/>
  <c r="CK155" i="5" s="1"/>
  <c r="G171" i="5" s="1"/>
  <c r="S171" i="5" s="1"/>
  <c r="CG93" i="4"/>
  <c r="CH93" i="4" s="1"/>
  <c r="CI93" i="4" s="1"/>
  <c r="CJ93" i="4" s="1"/>
  <c r="CF94" i="4" s="1"/>
  <c r="CM92" i="4"/>
  <c r="CN92" i="4" s="1"/>
  <c r="F111" i="4" s="1"/>
  <c r="BR93" i="4"/>
  <c r="BS105" i="4" s="1"/>
  <c r="BT117" i="4" s="1"/>
  <c r="BU129" i="4" s="1"/>
  <c r="BZ104" i="4"/>
  <c r="CB104" i="4" s="1"/>
  <c r="CC104" i="4"/>
  <c r="CB156" i="5"/>
  <c r="CD156" i="5" s="1"/>
  <c r="CA157" i="5"/>
  <c r="DH162" i="4"/>
  <c r="DE162" i="4"/>
  <c r="H181" i="4" s="1"/>
  <c r="BQ158" i="5" l="1"/>
  <c r="BR158" i="5" s="1"/>
  <c r="BV158" i="5" s="1"/>
  <c r="F174" i="5" s="1"/>
  <c r="R174" i="5" s="1"/>
  <c r="BL160" i="5"/>
  <c r="BO159" i="5"/>
  <c r="BU158" i="5"/>
  <c r="BK160" i="5"/>
  <c r="BS159" i="5" s="1"/>
  <c r="AD162" i="5"/>
  <c r="AK162" i="5" s="1"/>
  <c r="BY159" i="5"/>
  <c r="CF158" i="5"/>
  <c r="CD122" i="4"/>
  <c r="BK124" i="4"/>
  <c r="AL159" i="5"/>
  <c r="AP159" i="5" s="1"/>
  <c r="D175" i="5" s="1"/>
  <c r="P175" i="5" s="1"/>
  <c r="AM159" i="5"/>
  <c r="AO159" i="5" s="1"/>
  <c r="AF161" i="5"/>
  <c r="AG160" i="5"/>
  <c r="AI160" i="5" s="1"/>
  <c r="CG94" i="4"/>
  <c r="CB157" i="5"/>
  <c r="CD157" i="5" s="1"/>
  <c r="CA158" i="5"/>
  <c r="BV93" i="4"/>
  <c r="BX93" i="4" s="1"/>
  <c r="CK93" i="4" s="1"/>
  <c r="CL93" i="4" s="1"/>
  <c r="CH156" i="5"/>
  <c r="CJ156" i="5" s="1"/>
  <c r="CG156" i="5"/>
  <c r="CK156" i="5" s="1"/>
  <c r="G172" i="5" s="1"/>
  <c r="S172" i="5" s="1"/>
  <c r="CQ92" i="4"/>
  <c r="G111" i="4" s="1"/>
  <c r="BR94" i="4"/>
  <c r="BS106" i="4" s="1"/>
  <c r="BT118" i="4" s="1"/>
  <c r="BU130" i="4" s="1"/>
  <c r="H33" i="4"/>
  <c r="R33" i="4" s="1"/>
  <c r="I181" i="4"/>
  <c r="I33" i="4"/>
  <c r="S33" i="4" s="1"/>
  <c r="BQ159" i="5" l="1"/>
  <c r="BR159" i="5" s="1"/>
  <c r="BV159" i="5" s="1"/>
  <c r="F175" i="5" s="1"/>
  <c r="R175" i="5" s="1"/>
  <c r="BK161" i="5"/>
  <c r="BS160" i="5" s="1"/>
  <c r="BU159" i="5"/>
  <c r="BO160" i="5"/>
  <c r="BL161" i="5"/>
  <c r="AD163" i="5"/>
  <c r="BY160" i="5"/>
  <c r="CF159" i="5"/>
  <c r="CD123" i="4"/>
  <c r="BK125" i="4"/>
  <c r="AL160" i="5"/>
  <c r="AP160" i="5" s="1"/>
  <c r="D176" i="5" s="1"/>
  <c r="P176" i="5" s="1"/>
  <c r="AM160" i="5"/>
  <c r="AO160" i="5" s="1"/>
  <c r="AG161" i="5"/>
  <c r="AI161" i="5" s="1"/>
  <c r="AF162" i="5"/>
  <c r="CC105" i="4"/>
  <c r="BZ105" i="4"/>
  <c r="CB105" i="4" s="1"/>
  <c r="CM93" i="4"/>
  <c r="BV94" i="4"/>
  <c r="BX94" i="4" s="1"/>
  <c r="CK94" i="4" s="1"/>
  <c r="CL94" i="4" s="1"/>
  <c r="CB158" i="5"/>
  <c r="CD158" i="5" s="1"/>
  <c r="CA159" i="5"/>
  <c r="CH157" i="5"/>
  <c r="CJ157" i="5" s="1"/>
  <c r="CG157" i="5"/>
  <c r="CK157" i="5" s="1"/>
  <c r="G173" i="5" s="1"/>
  <c r="S173" i="5" s="1"/>
  <c r="BY93" i="4"/>
  <c r="CO93" i="4" s="1"/>
  <c r="CP93" i="4" s="1"/>
  <c r="CH94" i="4"/>
  <c r="CI94" i="4" s="1"/>
  <c r="CJ94" i="4" s="1"/>
  <c r="CF95" i="4" s="1"/>
  <c r="BQ160" i="5" l="1"/>
  <c r="BR160" i="5" s="1"/>
  <c r="BV160" i="5" s="1"/>
  <c r="F176" i="5" s="1"/>
  <c r="R176" i="5" s="1"/>
  <c r="BL162" i="5"/>
  <c r="BO161" i="5"/>
  <c r="BU160" i="5"/>
  <c r="BK162" i="5"/>
  <c r="BS161" i="5" s="1"/>
  <c r="BY161" i="5"/>
  <c r="CF160" i="5"/>
  <c r="CD124" i="4"/>
  <c r="BK126" i="4"/>
  <c r="CD125" i="4" s="1"/>
  <c r="AG162" i="5"/>
  <c r="AI162" i="5" s="1"/>
  <c r="AF163" i="5"/>
  <c r="AG163" i="5" s="1"/>
  <c r="AI163" i="5" s="1"/>
  <c r="AL161" i="5"/>
  <c r="AP161" i="5" s="1"/>
  <c r="D177" i="5" s="1"/>
  <c r="P177" i="5" s="1"/>
  <c r="AM161" i="5"/>
  <c r="AO161" i="5" s="1"/>
  <c r="CQ93" i="4"/>
  <c r="G112" i="4" s="1"/>
  <c r="BR95" i="4"/>
  <c r="BS107" i="4" s="1"/>
  <c r="BT119" i="4" s="1"/>
  <c r="BU131" i="4" s="1"/>
  <c r="CN93" i="4"/>
  <c r="F112" i="4" s="1"/>
  <c r="CB159" i="5"/>
  <c r="CD159" i="5" s="1"/>
  <c r="CA160" i="5"/>
  <c r="CH158" i="5"/>
  <c r="CJ158" i="5" s="1"/>
  <c r="CG158" i="5"/>
  <c r="CK158" i="5" s="1"/>
  <c r="G174" i="5" s="1"/>
  <c r="S174" i="5" s="1"/>
  <c r="CG95" i="4"/>
  <c r="CC106" i="4"/>
  <c r="BZ106" i="4"/>
  <c r="CB106" i="4" s="1"/>
  <c r="BY94" i="4"/>
  <c r="CO94" i="4" s="1"/>
  <c r="CP94" i="4" s="1"/>
  <c r="CM94" i="4"/>
  <c r="CN94" i="4" s="1"/>
  <c r="F113" i="4" s="1"/>
  <c r="BQ161" i="5" l="1"/>
  <c r="BR161" i="5" s="1"/>
  <c r="BV161" i="5" s="1"/>
  <c r="F177" i="5" s="1"/>
  <c r="R177" i="5" s="1"/>
  <c r="BU161" i="5"/>
  <c r="BK163" i="5"/>
  <c r="BS162" i="5" s="1"/>
  <c r="BL163" i="5"/>
  <c r="BO163" i="5" s="1"/>
  <c r="BO162" i="5"/>
  <c r="BY162" i="5"/>
  <c r="CF161" i="5"/>
  <c r="BV95" i="4"/>
  <c r="BX95" i="4" s="1"/>
  <c r="CK95" i="4" s="1"/>
  <c r="AL163" i="5"/>
  <c r="AL162" i="5"/>
  <c r="AP162" i="5" s="1"/>
  <c r="D178" i="5" s="1"/>
  <c r="P178" i="5" s="1"/>
  <c r="AM162" i="5"/>
  <c r="AO162" i="5" s="1"/>
  <c r="CB160" i="5"/>
  <c r="CD160" i="5" s="1"/>
  <c r="CA161" i="5"/>
  <c r="CH159" i="5"/>
  <c r="CJ159" i="5" s="1"/>
  <c r="CG159" i="5"/>
  <c r="CK159" i="5" s="1"/>
  <c r="G175" i="5" s="1"/>
  <c r="S175" i="5" s="1"/>
  <c r="CQ94" i="4"/>
  <c r="G113" i="4" s="1"/>
  <c r="CH95" i="4"/>
  <c r="CI95" i="4" s="1"/>
  <c r="CJ95" i="4" s="1"/>
  <c r="CF96" i="4" s="1"/>
  <c r="BQ162" i="5" l="1"/>
  <c r="BR162" i="5" s="1"/>
  <c r="BV162" i="5" s="1"/>
  <c r="F178" i="5" s="1"/>
  <c r="R178" i="5" s="1"/>
  <c r="BU162" i="5"/>
  <c r="BU163" i="5" s="1"/>
  <c r="BR163" i="5"/>
  <c r="BY163" i="5"/>
  <c r="CF162" i="5"/>
  <c r="BY95" i="4"/>
  <c r="CO95" i="4" s="1"/>
  <c r="CP95" i="4" s="1"/>
  <c r="CC107" i="4"/>
  <c r="CL95" i="4"/>
  <c r="CM95" i="4" s="1"/>
  <c r="BZ107" i="4"/>
  <c r="CB107" i="4" s="1"/>
  <c r="AP163" i="5"/>
  <c r="AO163" i="5"/>
  <c r="CG96" i="4"/>
  <c r="CB161" i="5"/>
  <c r="CD161" i="5" s="1"/>
  <c r="CA162" i="5"/>
  <c r="CH160" i="5"/>
  <c r="CJ160" i="5" s="1"/>
  <c r="CG160" i="5"/>
  <c r="CK160" i="5" s="1"/>
  <c r="G176" i="5" s="1"/>
  <c r="S176" i="5" s="1"/>
  <c r="BR96" i="4"/>
  <c r="BS108" i="4" s="1"/>
  <c r="BT120" i="4" s="1"/>
  <c r="BU132" i="4" s="1"/>
  <c r="BV163" i="5" l="1"/>
  <c r="F179" i="5" s="1"/>
  <c r="R179" i="5" s="1"/>
  <c r="F31" i="5"/>
  <c r="R31" i="5" s="1"/>
  <c r="CN95" i="4"/>
  <c r="F114" i="4" s="1"/>
  <c r="CQ95" i="4"/>
  <c r="G114" i="4" s="1"/>
  <c r="D179" i="5"/>
  <c r="P179" i="5" s="1"/>
  <c r="D31" i="5"/>
  <c r="P31" i="5" s="1"/>
  <c r="CB162" i="5"/>
  <c r="CD162" i="5" s="1"/>
  <c r="CA163" i="5"/>
  <c r="CB163" i="5" s="1"/>
  <c r="CD163" i="5" s="1"/>
  <c r="CH161" i="5"/>
  <c r="CJ161" i="5" s="1"/>
  <c r="CG161" i="5"/>
  <c r="CK161" i="5" s="1"/>
  <c r="G177" i="5" s="1"/>
  <c r="S177" i="5" s="1"/>
  <c r="CH96" i="4"/>
  <c r="CI96" i="4" s="1"/>
  <c r="CJ96" i="4" s="1"/>
  <c r="CF97" i="4" s="1"/>
  <c r="BV96" i="4"/>
  <c r="BX96" i="4" s="1"/>
  <c r="CK96" i="4" s="1"/>
  <c r="CL96" i="4" s="1"/>
  <c r="CG163" i="5" l="1"/>
  <c r="BR97" i="4"/>
  <c r="BS109" i="4" s="1"/>
  <c r="BT121" i="4" s="1"/>
  <c r="BU133" i="4" s="1"/>
  <c r="CH162" i="5"/>
  <c r="CJ162" i="5" s="1"/>
  <c r="CG162" i="5"/>
  <c r="CK162" i="5" s="1"/>
  <c r="G178" i="5" s="1"/>
  <c r="S178" i="5" s="1"/>
  <c r="CM96" i="4"/>
  <c r="CN96" i="4" s="1"/>
  <c r="F115" i="4" s="1"/>
  <c r="CC108" i="4"/>
  <c r="BZ108" i="4"/>
  <c r="CB108" i="4" s="1"/>
  <c r="BY96" i="4"/>
  <c r="CO96" i="4" s="1"/>
  <c r="CP96" i="4" s="1"/>
  <c r="CG97" i="4"/>
  <c r="BV97" i="4" l="1"/>
  <c r="BX97" i="4" s="1"/>
  <c r="CK97" i="4" s="1"/>
  <c r="CH97" i="4"/>
  <c r="CI97" i="4" s="1"/>
  <c r="CJ97" i="4" s="1"/>
  <c r="CF98" i="4" s="1"/>
  <c r="CJ163" i="5"/>
  <c r="CK163" i="5"/>
  <c r="CG98" i="4"/>
  <c r="CC109" i="4"/>
  <c r="BZ109" i="4"/>
  <c r="CB109" i="4" s="1"/>
  <c r="CQ96" i="4"/>
  <c r="G115" i="4" s="1"/>
  <c r="CL97" i="4" l="1"/>
  <c r="CM97" i="4" s="1"/>
  <c r="CN97" i="4" s="1"/>
  <c r="F116" i="4" s="1"/>
  <c r="BY97" i="4"/>
  <c r="CO97" i="4" s="1"/>
  <c r="CP97" i="4" s="1"/>
  <c r="CH98" i="4"/>
  <c r="CI98" i="4" s="1"/>
  <c r="CJ98" i="4" s="1"/>
  <c r="CF99" i="4" s="1"/>
  <c r="BR98" i="4"/>
  <c r="BS110" i="4" s="1"/>
  <c r="BT122" i="4" s="1"/>
  <c r="BU134" i="4" s="1"/>
  <c r="CG99" i="4"/>
  <c r="G179" i="5"/>
  <c r="S179" i="5" s="1"/>
  <c r="G31" i="5"/>
  <c r="S31" i="5" s="1"/>
  <c r="BR99" i="4" l="1"/>
  <c r="BS111" i="4" s="1"/>
  <c r="BT123" i="4" s="1"/>
  <c r="BU135" i="4" s="1"/>
  <c r="CQ97" i="4"/>
  <c r="G116" i="4" s="1"/>
  <c r="BV98" i="4"/>
  <c r="BX98" i="4" s="1"/>
  <c r="CK98" i="4" s="1"/>
  <c r="CH99" i="4"/>
  <c r="CI99" i="4" s="1"/>
  <c r="CJ99" i="4" s="1"/>
  <c r="CF100" i="4" s="1"/>
  <c r="BV99" i="4" l="1"/>
  <c r="BX99" i="4" s="1"/>
  <c r="CK99" i="4" s="1"/>
  <c r="CL99" i="4" s="1"/>
  <c r="CL98" i="4"/>
  <c r="CM98" i="4" s="1"/>
  <c r="BY98" i="4"/>
  <c r="CO98" i="4" s="1"/>
  <c r="CP98" i="4" s="1"/>
  <c r="CC110" i="4"/>
  <c r="BZ110" i="4"/>
  <c r="CB110" i="4" s="1"/>
  <c r="CG100" i="4"/>
  <c r="BR100" i="4"/>
  <c r="BS112" i="4" s="1"/>
  <c r="BT124" i="4" s="1"/>
  <c r="BU136" i="4" s="1"/>
  <c r="CC111" i="4"/>
  <c r="BZ111" i="4"/>
  <c r="CB111" i="4" s="1"/>
  <c r="BY99" i="4" l="1"/>
  <c r="CO99" i="4" s="1"/>
  <c r="CP99" i="4" s="1"/>
  <c r="CN98" i="4"/>
  <c r="F117" i="4" s="1"/>
  <c r="CM99" i="4"/>
  <c r="CN99" i="4" s="1"/>
  <c r="F118" i="4" s="1"/>
  <c r="CQ98" i="4"/>
  <c r="G117" i="4" s="1"/>
  <c r="BV100" i="4"/>
  <c r="BX100" i="4" s="1"/>
  <c r="CK100" i="4" s="1"/>
  <c r="CL100" i="4" s="1"/>
  <c r="CH100" i="4"/>
  <c r="CI100" i="4" s="1"/>
  <c r="CJ100" i="4" s="1"/>
  <c r="CF101" i="4" s="1"/>
  <c r="BL115" i="4"/>
  <c r="CQ99" i="4" l="1"/>
  <c r="G118" i="4" s="1"/>
  <c r="BY100" i="4"/>
  <c r="CO100" i="4" s="1"/>
  <c r="CP100" i="4" s="1"/>
  <c r="CG101" i="4"/>
  <c r="BR101" i="4"/>
  <c r="BS113" i="4" s="1"/>
  <c r="BT125" i="4" s="1"/>
  <c r="BU137" i="4" s="1"/>
  <c r="CC112" i="4"/>
  <c r="BZ112" i="4"/>
  <c r="CB112" i="4" s="1"/>
  <c r="CM100" i="4"/>
  <c r="CN100" i="4" s="1"/>
  <c r="F119" i="4" s="1"/>
  <c r="BM115" i="4"/>
  <c r="BO115" i="4" s="1"/>
  <c r="BQ115" i="4" s="1"/>
  <c r="BL116" i="4"/>
  <c r="CQ100" i="4" l="1"/>
  <c r="G119" i="4" s="1"/>
  <c r="BV101" i="4"/>
  <c r="BX101" i="4" s="1"/>
  <c r="CK101" i="4" s="1"/>
  <c r="CL101" i="4" s="1"/>
  <c r="CH101" i="4"/>
  <c r="CI101" i="4" s="1"/>
  <c r="CJ101" i="4" s="1"/>
  <c r="BM116" i="4"/>
  <c r="BO116" i="4" s="1"/>
  <c r="BQ116" i="4" s="1"/>
  <c r="BL117" i="4"/>
  <c r="BY101" i="4" l="1"/>
  <c r="CO101" i="4" s="1"/>
  <c r="CP101" i="4" s="1"/>
  <c r="BR102" i="4"/>
  <c r="BS114" i="4" s="1"/>
  <c r="BT126" i="4" s="1"/>
  <c r="BU138" i="4" s="1"/>
  <c r="CM101" i="4"/>
  <c r="CC113" i="4"/>
  <c r="BZ113" i="4"/>
  <c r="CB113" i="4" s="1"/>
  <c r="BM117" i="4"/>
  <c r="BO117" i="4" s="1"/>
  <c r="BQ117" i="4" s="1"/>
  <c r="BL118" i="4"/>
  <c r="CQ101" i="4" l="1"/>
  <c r="G120" i="4" s="1"/>
  <c r="CN101" i="4"/>
  <c r="F120" i="4" s="1"/>
  <c r="BV102" i="4"/>
  <c r="BX102" i="4" s="1"/>
  <c r="CE102" i="4" s="1"/>
  <c r="BM118" i="4"/>
  <c r="BO118" i="4" s="1"/>
  <c r="BQ118" i="4" s="1"/>
  <c r="BL119" i="4"/>
  <c r="CC114" i="4" l="1"/>
  <c r="BZ114" i="4"/>
  <c r="CB114" i="4" s="1"/>
  <c r="BY102" i="4"/>
  <c r="CO102" i="4" s="1"/>
  <c r="CF102" i="4"/>
  <c r="CG102" i="4" s="1"/>
  <c r="CK102" i="4"/>
  <c r="CL102" i="4" s="1"/>
  <c r="BM119" i="4"/>
  <c r="BO119" i="4" s="1"/>
  <c r="BQ119" i="4" s="1"/>
  <c r="BL120" i="4"/>
  <c r="CM102" i="4" l="1"/>
  <c r="CN102" i="4" s="1"/>
  <c r="CP102" i="4"/>
  <c r="CH102" i="4"/>
  <c r="CI102" i="4" s="1"/>
  <c r="CJ102" i="4" s="1"/>
  <c r="CF103" i="4" s="1"/>
  <c r="BM120" i="4"/>
  <c r="BO120" i="4" s="1"/>
  <c r="BL121" i="4"/>
  <c r="CD120" i="4" l="1"/>
  <c r="BQ120" i="4"/>
  <c r="F121" i="4"/>
  <c r="F28" i="4"/>
  <c r="P28" i="4" s="1"/>
  <c r="CQ102" i="4"/>
  <c r="CG103" i="4"/>
  <c r="BR103" i="4"/>
  <c r="BS115" i="4" s="1"/>
  <c r="BT127" i="4" s="1"/>
  <c r="BU139" i="4" s="1"/>
  <c r="BM121" i="4"/>
  <c r="BO121" i="4" s="1"/>
  <c r="BQ121" i="4" s="1"/>
  <c r="BL122" i="4"/>
  <c r="BV103" i="4" l="1"/>
  <c r="BX103" i="4" s="1"/>
  <c r="CH103" i="4"/>
  <c r="CI103" i="4" s="1"/>
  <c r="CJ103" i="4" s="1"/>
  <c r="CF104" i="4" s="1"/>
  <c r="G121" i="4"/>
  <c r="G28" i="4"/>
  <c r="Q28" i="4" s="1"/>
  <c r="BM122" i="4"/>
  <c r="BO122" i="4" s="1"/>
  <c r="BQ122" i="4" s="1"/>
  <c r="BL123" i="4"/>
  <c r="CG104" i="4" l="1"/>
  <c r="CH104" i="4" s="1"/>
  <c r="CI104" i="4" s="1"/>
  <c r="CJ104" i="4" s="1"/>
  <c r="CF105" i="4" s="1"/>
  <c r="BR104" i="4"/>
  <c r="BS116" i="4" s="1"/>
  <c r="BT128" i="4" s="1"/>
  <c r="BU140" i="4" s="1"/>
  <c r="BY103" i="4"/>
  <c r="CO103" i="4" s="1"/>
  <c r="CK103" i="4"/>
  <c r="CL103" i="4" s="1"/>
  <c r="CC115" i="4"/>
  <c r="BZ115" i="4"/>
  <c r="CB115" i="4" s="1"/>
  <c r="BM123" i="4"/>
  <c r="BO123" i="4" s="1"/>
  <c r="BQ123" i="4" s="1"/>
  <c r="BL124" i="4"/>
  <c r="CG105" i="4" l="1"/>
  <c r="CM103" i="4"/>
  <c r="CN103" i="4" s="1"/>
  <c r="F122" i="4" s="1"/>
  <c r="CP103" i="4"/>
  <c r="BR105" i="4"/>
  <c r="BS117" i="4" s="1"/>
  <c r="BT129" i="4" s="1"/>
  <c r="BU141" i="4" s="1"/>
  <c r="BV104" i="4"/>
  <c r="BX104" i="4" s="1"/>
  <c r="CK104" i="4" s="1"/>
  <c r="CL104" i="4" s="1"/>
  <c r="BM124" i="4"/>
  <c r="BO124" i="4" s="1"/>
  <c r="BQ124" i="4" s="1"/>
  <c r="BL125" i="4"/>
  <c r="CM104" i="4" l="1"/>
  <c r="CN104" i="4" s="1"/>
  <c r="F123" i="4" s="1"/>
  <c r="BV105" i="4"/>
  <c r="BX105" i="4" s="1"/>
  <c r="CK105" i="4" s="1"/>
  <c r="CL105" i="4" s="1"/>
  <c r="CQ103" i="4"/>
  <c r="G122" i="4" s="1"/>
  <c r="BY104" i="4"/>
  <c r="CO104" i="4" s="1"/>
  <c r="CP104" i="4" s="1"/>
  <c r="CC116" i="4"/>
  <c r="BZ116" i="4"/>
  <c r="CB116" i="4" s="1"/>
  <c r="CH105" i="4"/>
  <c r="CI105" i="4" s="1"/>
  <c r="CJ105" i="4" s="1"/>
  <c r="CF106" i="4" s="1"/>
  <c r="BM125" i="4"/>
  <c r="BO125" i="4" s="1"/>
  <c r="BQ125" i="4" s="1"/>
  <c r="BL126" i="4"/>
  <c r="BY105" i="4" l="1"/>
  <c r="CO105" i="4" s="1"/>
  <c r="CP105" i="4" s="1"/>
  <c r="CM105" i="4"/>
  <c r="CN105" i="4" s="1"/>
  <c r="F124" i="4" s="1"/>
  <c r="CG106" i="4"/>
  <c r="CC117" i="4"/>
  <c r="BZ117" i="4"/>
  <c r="CB117" i="4" s="1"/>
  <c r="BR106" i="4"/>
  <c r="BS118" i="4" s="1"/>
  <c r="BT130" i="4" s="1"/>
  <c r="BU142" i="4" s="1"/>
  <c r="CQ104" i="4"/>
  <c r="G123" i="4" s="1"/>
  <c r="BM126" i="4"/>
  <c r="BO126" i="4" s="1"/>
  <c r="BJ127" i="4" l="1"/>
  <c r="BJ128" i="4" s="1"/>
  <c r="BQ126" i="4"/>
  <c r="CH106" i="4"/>
  <c r="CI106" i="4" s="1"/>
  <c r="CJ106" i="4" s="1"/>
  <c r="CF107" i="4" s="1"/>
  <c r="CQ105" i="4"/>
  <c r="G124" i="4" s="1"/>
  <c r="BV106" i="4"/>
  <c r="BX106" i="4" s="1"/>
  <c r="CK106" i="4" s="1"/>
  <c r="CL106" i="4" s="1"/>
  <c r="BK127" i="4"/>
  <c r="BJ129" i="4" l="1"/>
  <c r="BQ128" i="4"/>
  <c r="BL127" i="4"/>
  <c r="BQ127" i="4"/>
  <c r="BK128" i="4"/>
  <c r="CD126" i="4"/>
  <c r="BY106" i="4"/>
  <c r="CO106" i="4" s="1"/>
  <c r="CP106" i="4" s="1"/>
  <c r="CM106" i="4"/>
  <c r="CC118" i="4"/>
  <c r="BZ118" i="4"/>
  <c r="CB118" i="4" s="1"/>
  <c r="CG107" i="4"/>
  <c r="CH107" i="4" s="1"/>
  <c r="CI107" i="4" s="1"/>
  <c r="CJ107" i="4" s="1"/>
  <c r="CF108" i="4" s="1"/>
  <c r="BR107" i="4"/>
  <c r="BS119" i="4" s="1"/>
  <c r="BT131" i="4" s="1"/>
  <c r="BU143" i="4" s="1"/>
  <c r="BL128" i="4" l="1"/>
  <c r="BM127" i="4"/>
  <c r="BO127" i="4" s="1"/>
  <c r="BJ130" i="4"/>
  <c r="BQ129" i="4"/>
  <c r="BK129" i="4"/>
  <c r="CD127" i="4"/>
  <c r="CQ106" i="4"/>
  <c r="G125" i="4" s="1"/>
  <c r="BV107" i="4"/>
  <c r="BX107" i="4" s="1"/>
  <c r="CK107" i="4" s="1"/>
  <c r="CL107" i="4" s="1"/>
  <c r="CN106" i="4"/>
  <c r="F125" i="4" s="1"/>
  <c r="CG108" i="4"/>
  <c r="CH108" i="4" s="1"/>
  <c r="CI108" i="4" s="1"/>
  <c r="CJ108" i="4" s="1"/>
  <c r="CF109" i="4" s="1"/>
  <c r="BR108" i="4"/>
  <c r="BS120" i="4" s="1"/>
  <c r="BT132" i="4" s="1"/>
  <c r="BU144" i="4" s="1"/>
  <c r="BJ131" i="4" l="1"/>
  <c r="BQ130" i="4"/>
  <c r="BL129" i="4"/>
  <c r="BM128" i="4"/>
  <c r="BO128" i="4" s="1"/>
  <c r="BK130" i="4"/>
  <c r="CD128" i="4"/>
  <c r="BY107" i="4"/>
  <c r="CO107" i="4" s="1"/>
  <c r="CP107" i="4" s="1"/>
  <c r="CG109" i="4"/>
  <c r="CC119" i="4"/>
  <c r="BZ119" i="4"/>
  <c r="CB119" i="4" s="1"/>
  <c r="CM107" i="4"/>
  <c r="BV108" i="4"/>
  <c r="BX108" i="4" s="1"/>
  <c r="CK108" i="4" s="1"/>
  <c r="CL108" i="4" s="1"/>
  <c r="BR109" i="4"/>
  <c r="BS121" i="4" s="1"/>
  <c r="BT133" i="4" s="1"/>
  <c r="BU145" i="4" s="1"/>
  <c r="BM129" i="4" l="1"/>
  <c r="BO129" i="4" s="1"/>
  <c r="BL130" i="4"/>
  <c r="BJ132" i="4"/>
  <c r="BQ131" i="4"/>
  <c r="BK131" i="4"/>
  <c r="CD129" i="4"/>
  <c r="CQ107" i="4"/>
  <c r="G126" i="4" s="1"/>
  <c r="BY108" i="4"/>
  <c r="CO108" i="4" s="1"/>
  <c r="CP108" i="4" s="1"/>
  <c r="CM108" i="4"/>
  <c r="CN107" i="4"/>
  <c r="F126" i="4" s="1"/>
  <c r="BV109" i="4"/>
  <c r="BX109" i="4" s="1"/>
  <c r="CK109" i="4" s="1"/>
  <c r="CL109" i="4" s="1"/>
  <c r="CC120" i="4"/>
  <c r="BZ120" i="4"/>
  <c r="CB120" i="4" s="1"/>
  <c r="CH109" i="4"/>
  <c r="CI109" i="4" s="1"/>
  <c r="CJ109" i="4" s="1"/>
  <c r="CF110" i="4" s="1"/>
  <c r="BL131" i="4" l="1"/>
  <c r="BM130" i="4"/>
  <c r="BO130" i="4" s="1"/>
  <c r="BJ133" i="4"/>
  <c r="BQ132" i="4"/>
  <c r="BK132" i="4"/>
  <c r="CD130" i="4"/>
  <c r="BY109" i="4"/>
  <c r="CO109" i="4" s="1"/>
  <c r="CP109" i="4" s="1"/>
  <c r="CQ108" i="4"/>
  <c r="G127" i="4" s="1"/>
  <c r="CG110" i="4"/>
  <c r="CM109" i="4"/>
  <c r="CC121" i="4"/>
  <c r="BZ121" i="4"/>
  <c r="CB121" i="4" s="1"/>
  <c r="BR110" i="4"/>
  <c r="BS122" i="4" s="1"/>
  <c r="BT134" i="4" s="1"/>
  <c r="BU146" i="4" s="1"/>
  <c r="CN108" i="4"/>
  <c r="F127" i="4" s="1"/>
  <c r="BM131" i="4" l="1"/>
  <c r="BO131" i="4" s="1"/>
  <c r="BL132" i="4"/>
  <c r="BJ134" i="4"/>
  <c r="BQ133" i="4"/>
  <c r="BK133" i="4"/>
  <c r="CD131" i="4"/>
  <c r="CQ109" i="4"/>
  <c r="G128" i="4" s="1"/>
  <c r="CN109" i="4"/>
  <c r="F128" i="4" s="1"/>
  <c r="BV110" i="4"/>
  <c r="BX110" i="4" s="1"/>
  <c r="CK110" i="4" s="1"/>
  <c r="CL110" i="4" s="1"/>
  <c r="CH110" i="4"/>
  <c r="CI110" i="4" s="1"/>
  <c r="CJ110" i="4" s="1"/>
  <c r="CF111" i="4" s="1"/>
  <c r="BJ135" i="4" l="1"/>
  <c r="BQ134" i="4"/>
  <c r="BM132" i="4"/>
  <c r="BO132" i="4" s="1"/>
  <c r="BL133" i="4"/>
  <c r="BK134" i="4"/>
  <c r="CD132" i="4"/>
  <c r="BY110" i="4"/>
  <c r="CO110" i="4" s="1"/>
  <c r="CP110" i="4" s="1"/>
  <c r="CM110" i="4"/>
  <c r="CN110" i="4" s="1"/>
  <c r="F129" i="4" s="1"/>
  <c r="BR111" i="4"/>
  <c r="BS123" i="4" s="1"/>
  <c r="BT135" i="4" s="1"/>
  <c r="BU147" i="4" s="1"/>
  <c r="CG111" i="4"/>
  <c r="CC122" i="4"/>
  <c r="BZ122" i="4"/>
  <c r="CB122" i="4" s="1"/>
  <c r="BM133" i="4" l="1"/>
  <c r="BO133" i="4" s="1"/>
  <c r="BL134" i="4"/>
  <c r="BJ136" i="4"/>
  <c r="BQ135" i="4"/>
  <c r="BK135" i="4"/>
  <c r="CD133" i="4"/>
  <c r="CQ110" i="4"/>
  <c r="G129" i="4" s="1"/>
  <c r="CH111" i="4"/>
  <c r="CI111" i="4" s="1"/>
  <c r="CJ111" i="4" s="1"/>
  <c r="CF112" i="4" s="1"/>
  <c r="BV111" i="4"/>
  <c r="BX111" i="4" s="1"/>
  <c r="CK111" i="4" s="1"/>
  <c r="CL111" i="4" s="1"/>
  <c r="BJ137" i="4" l="1"/>
  <c r="BQ136" i="4"/>
  <c r="BM134" i="4"/>
  <c r="BO134" i="4" s="1"/>
  <c r="BL135" i="4"/>
  <c r="BK136" i="4"/>
  <c r="CD134" i="4"/>
  <c r="BY111" i="4"/>
  <c r="CO111" i="4" s="1"/>
  <c r="CP111" i="4" s="1"/>
  <c r="CM111" i="4"/>
  <c r="CN111" i="4" s="1"/>
  <c r="F130" i="4" s="1"/>
  <c r="CC123" i="4"/>
  <c r="BZ123" i="4"/>
  <c r="CB123" i="4" s="1"/>
  <c r="CG112" i="4"/>
  <c r="BR112" i="4"/>
  <c r="BS124" i="4" s="1"/>
  <c r="BT136" i="4" s="1"/>
  <c r="BU148" i="4" s="1"/>
  <c r="BM135" i="4" l="1"/>
  <c r="BO135" i="4" s="1"/>
  <c r="BL136" i="4"/>
  <c r="BJ138" i="4"/>
  <c r="BQ138" i="4" s="1"/>
  <c r="BQ137" i="4"/>
  <c r="BK137" i="4"/>
  <c r="CD135" i="4"/>
  <c r="CQ111" i="4"/>
  <c r="G130" i="4" s="1"/>
  <c r="BV112" i="4"/>
  <c r="BX112" i="4" s="1"/>
  <c r="CK112" i="4" s="1"/>
  <c r="CL112" i="4" s="1"/>
  <c r="CH112" i="4"/>
  <c r="CI112" i="4" s="1"/>
  <c r="CJ112" i="4" s="1"/>
  <c r="CF113" i="4" s="1"/>
  <c r="BM136" i="4" l="1"/>
  <c r="BO136" i="4" s="1"/>
  <c r="BL137" i="4"/>
  <c r="BK138" i="4"/>
  <c r="CD137" i="4" s="1"/>
  <c r="CD136" i="4"/>
  <c r="BY112" i="4"/>
  <c r="CO112" i="4" s="1"/>
  <c r="CP112" i="4" s="1"/>
  <c r="CC124" i="4"/>
  <c r="BZ124" i="4"/>
  <c r="CB124" i="4" s="1"/>
  <c r="BR113" i="4"/>
  <c r="BS125" i="4" s="1"/>
  <c r="BT137" i="4" s="1"/>
  <c r="BU149" i="4" s="1"/>
  <c r="CM112" i="4"/>
  <c r="CN112" i="4" s="1"/>
  <c r="F131" i="4" s="1"/>
  <c r="CG113" i="4"/>
  <c r="BM137" i="4" l="1"/>
  <c r="BO137" i="4" s="1"/>
  <c r="BL138" i="4"/>
  <c r="BM138" i="4" s="1"/>
  <c r="BO138" i="4" s="1"/>
  <c r="CQ112" i="4"/>
  <c r="G131" i="4" s="1"/>
  <c r="BV113" i="4"/>
  <c r="BX113" i="4" s="1"/>
  <c r="CK113" i="4" s="1"/>
  <c r="CL113" i="4" s="1"/>
  <c r="CH113" i="4"/>
  <c r="CI113" i="4" s="1"/>
  <c r="CJ113" i="4" s="1"/>
  <c r="BJ139" i="4"/>
  <c r="BQ139" i="4" s="1"/>
  <c r="BY113" i="4" l="1"/>
  <c r="CO113" i="4" s="1"/>
  <c r="CP113" i="4" s="1"/>
  <c r="BR114" i="4"/>
  <c r="BS126" i="4" s="1"/>
  <c r="BT138" i="4" s="1"/>
  <c r="BU150" i="4" s="1"/>
  <c r="BJ140" i="4"/>
  <c r="BK139" i="4"/>
  <c r="CD138" i="4" s="1"/>
  <c r="BL139" i="4"/>
  <c r="CM113" i="4"/>
  <c r="CC125" i="4"/>
  <c r="BZ125" i="4"/>
  <c r="CB125" i="4" s="1"/>
  <c r="BJ141" i="4" l="1"/>
  <c r="BQ140" i="4"/>
  <c r="CQ113" i="4"/>
  <c r="G132" i="4" s="1"/>
  <c r="CN113" i="4"/>
  <c r="F132" i="4" s="1"/>
  <c r="BM139" i="4"/>
  <c r="BO139" i="4" s="1"/>
  <c r="BL140" i="4"/>
  <c r="BK140" i="4"/>
  <c r="BV114" i="4"/>
  <c r="BX114" i="4" s="1"/>
  <c r="BJ142" i="4" l="1"/>
  <c r="BQ141" i="4"/>
  <c r="BK141" i="4"/>
  <c r="CD139" i="4"/>
  <c r="BY114" i="4"/>
  <c r="CO114" i="4" s="1"/>
  <c r="CE114" i="4"/>
  <c r="CF114" i="4" s="1"/>
  <c r="CG114" i="4" s="1"/>
  <c r="CK114" i="4"/>
  <c r="BM140" i="4"/>
  <c r="BO140" i="4" s="1"/>
  <c r="BL141" i="4"/>
  <c r="CC126" i="4"/>
  <c r="BZ126" i="4"/>
  <c r="CB126" i="4" s="1"/>
  <c r="BJ143" i="4" l="1"/>
  <c r="BQ142" i="4"/>
  <c r="BK142" i="4"/>
  <c r="CD140" i="4"/>
  <c r="CP114" i="4"/>
  <c r="CL114" i="4"/>
  <c r="CM114" i="4" s="1"/>
  <c r="BL142" i="4"/>
  <c r="BM141" i="4"/>
  <c r="BO141" i="4" s="1"/>
  <c r="CH114" i="4"/>
  <c r="CI114" i="4" s="1"/>
  <c r="CJ114" i="4" s="1"/>
  <c r="CF115" i="4" s="1"/>
  <c r="BJ144" i="4" l="1"/>
  <c r="BQ143" i="4"/>
  <c r="CQ114" i="4"/>
  <c r="BK143" i="4"/>
  <c r="CD141" i="4"/>
  <c r="G133" i="4"/>
  <c r="G29" i="4"/>
  <c r="Q29" i="4" s="1"/>
  <c r="BR115" i="4"/>
  <c r="BS127" i="4" s="1"/>
  <c r="BT139" i="4" s="1"/>
  <c r="BU151" i="4" s="1"/>
  <c r="CG115" i="4"/>
  <c r="CN114" i="4"/>
  <c r="BM142" i="4"/>
  <c r="BO142" i="4" s="1"/>
  <c r="BL143" i="4"/>
  <c r="BJ145" i="4" l="1"/>
  <c r="BQ144" i="4"/>
  <c r="BK144" i="4"/>
  <c r="CD142" i="4"/>
  <c r="BL144" i="4"/>
  <c r="BM143" i="4"/>
  <c r="BO143" i="4" s="1"/>
  <c r="BV115" i="4"/>
  <c r="BX115" i="4" s="1"/>
  <c r="CK115" i="4" s="1"/>
  <c r="CL115" i="4" s="1"/>
  <c r="CH115" i="4"/>
  <c r="CI115" i="4" s="1"/>
  <c r="CJ115" i="4" s="1"/>
  <c r="CF116" i="4" s="1"/>
  <c r="F133" i="4"/>
  <c r="F29" i="4"/>
  <c r="P29" i="4" s="1"/>
  <c r="BJ146" i="4" l="1"/>
  <c r="BQ145" i="4"/>
  <c r="BK145" i="4"/>
  <c r="CD143" i="4"/>
  <c r="BY115" i="4"/>
  <c r="CO115" i="4" s="1"/>
  <c r="CP115" i="4" s="1"/>
  <c r="CG116" i="4"/>
  <c r="CM115" i="4"/>
  <c r="CC127" i="4"/>
  <c r="BZ127" i="4"/>
  <c r="CB127" i="4" s="1"/>
  <c r="BL145" i="4"/>
  <c r="BM144" i="4"/>
  <c r="BO144" i="4" s="1"/>
  <c r="BR116" i="4"/>
  <c r="BS128" i="4" s="1"/>
  <c r="BT140" i="4" s="1"/>
  <c r="BU152" i="4" s="1"/>
  <c r="BJ147" i="4" l="1"/>
  <c r="BQ146" i="4"/>
  <c r="BK146" i="4"/>
  <c r="CD144" i="4"/>
  <c r="CQ115" i="4"/>
  <c r="G134" i="4" s="1"/>
  <c r="BV116" i="4"/>
  <c r="BX116" i="4" s="1"/>
  <c r="CK116" i="4" s="1"/>
  <c r="CL116" i="4" s="1"/>
  <c r="CN115" i="4"/>
  <c r="F134" i="4" s="1"/>
  <c r="BM145" i="4"/>
  <c r="BO145" i="4" s="1"/>
  <c r="BL146" i="4"/>
  <c r="CH116" i="4"/>
  <c r="CI116" i="4" s="1"/>
  <c r="CJ116" i="4" s="1"/>
  <c r="CF117" i="4" s="1"/>
  <c r="BJ148" i="4" l="1"/>
  <c r="BQ147" i="4"/>
  <c r="BK147" i="4"/>
  <c r="CD145" i="4"/>
  <c r="BY116" i="4"/>
  <c r="CO116" i="4" s="1"/>
  <c r="CP116" i="4" s="1"/>
  <c r="CG117" i="4"/>
  <c r="CC128" i="4"/>
  <c r="BZ128" i="4"/>
  <c r="CB128" i="4" s="1"/>
  <c r="BM146" i="4"/>
  <c r="BO146" i="4" s="1"/>
  <c r="BL147" i="4"/>
  <c r="BR117" i="4"/>
  <c r="BS129" i="4" s="1"/>
  <c r="BT141" i="4" s="1"/>
  <c r="BU153" i="4" s="1"/>
  <c r="CM116" i="4"/>
  <c r="BJ149" i="4" l="1"/>
  <c r="BQ148" i="4"/>
  <c r="BK148" i="4"/>
  <c r="CD146" i="4"/>
  <c r="CH117" i="4"/>
  <c r="CI117" i="4" s="1"/>
  <c r="CJ117" i="4" s="1"/>
  <c r="CF118" i="4" s="1"/>
  <c r="CQ116" i="4"/>
  <c r="G135" i="4" s="1"/>
  <c r="CN116" i="4"/>
  <c r="F135" i="4" s="1"/>
  <c r="BV117" i="4"/>
  <c r="BX117" i="4" s="1"/>
  <c r="CK117" i="4" s="1"/>
  <c r="CL117" i="4" s="1"/>
  <c r="BM147" i="4"/>
  <c r="BO147" i="4" s="1"/>
  <c r="BL148" i="4"/>
  <c r="BJ150" i="4" l="1"/>
  <c r="BQ150" i="4" s="1"/>
  <c r="BQ149" i="4"/>
  <c r="BK149" i="4"/>
  <c r="CD147" i="4"/>
  <c r="CM117" i="4"/>
  <c r="CN117" i="4" s="1"/>
  <c r="F136" i="4" s="1"/>
  <c r="CC129" i="4"/>
  <c r="BZ129" i="4"/>
  <c r="CB129" i="4" s="1"/>
  <c r="CG118" i="4"/>
  <c r="BL149" i="4"/>
  <c r="BM148" i="4"/>
  <c r="BO148" i="4" s="1"/>
  <c r="BY117" i="4"/>
  <c r="CO117" i="4" s="1"/>
  <c r="CP117" i="4" s="1"/>
  <c r="BR118" i="4"/>
  <c r="BS130" i="4" s="1"/>
  <c r="BT142" i="4" s="1"/>
  <c r="BU154" i="4" s="1"/>
  <c r="BK150" i="4" l="1"/>
  <c r="CD149" i="4" s="1"/>
  <c r="CD148" i="4"/>
  <c r="CH118" i="4"/>
  <c r="CI118" i="4" s="1"/>
  <c r="CJ118" i="4" s="1"/>
  <c r="CF119" i="4" s="1"/>
  <c r="BV118" i="4"/>
  <c r="BX118" i="4" s="1"/>
  <c r="CK118" i="4" s="1"/>
  <c r="CL118" i="4" s="1"/>
  <c r="BM149" i="4"/>
  <c r="BO149" i="4" s="1"/>
  <c r="BL150" i="4"/>
  <c r="BM150" i="4" s="1"/>
  <c r="BO150" i="4" s="1"/>
  <c r="CQ117" i="4"/>
  <c r="G136" i="4" s="1"/>
  <c r="BY118" i="4" l="1"/>
  <c r="CO118" i="4" s="1"/>
  <c r="CP118" i="4" s="1"/>
  <c r="CC130" i="4"/>
  <c r="BZ130" i="4"/>
  <c r="CB130" i="4" s="1"/>
  <c r="CM118" i="4"/>
  <c r="CG119" i="4"/>
  <c r="BJ151" i="4"/>
  <c r="BQ151" i="4" s="1"/>
  <c r="BR119" i="4"/>
  <c r="BS131" i="4" s="1"/>
  <c r="BT143" i="4" s="1"/>
  <c r="BU155" i="4" s="1"/>
  <c r="CQ118" i="4" l="1"/>
  <c r="G137" i="4" s="1"/>
  <c r="CN118" i="4"/>
  <c r="F137" i="4" s="1"/>
  <c r="BJ152" i="4"/>
  <c r="BK151" i="4"/>
  <c r="CD150" i="4" s="1"/>
  <c r="BL151" i="4"/>
  <c r="BV119" i="4"/>
  <c r="BX119" i="4" s="1"/>
  <c r="CK119" i="4" s="1"/>
  <c r="CL119" i="4" s="1"/>
  <c r="CH119" i="4"/>
  <c r="CI119" i="4" s="1"/>
  <c r="CJ119" i="4" s="1"/>
  <c r="CF120" i="4" s="1"/>
  <c r="BJ153" i="4" l="1"/>
  <c r="BQ152" i="4"/>
  <c r="CG120" i="4"/>
  <c r="CM119" i="4"/>
  <c r="CN119" i="4" s="1"/>
  <c r="F138" i="4" s="1"/>
  <c r="BR120" i="4"/>
  <c r="BS132" i="4" s="1"/>
  <c r="BT144" i="4" s="1"/>
  <c r="BU156" i="4" s="1"/>
  <c r="CC131" i="4"/>
  <c r="BZ131" i="4"/>
  <c r="CB131" i="4" s="1"/>
  <c r="BL152" i="4"/>
  <c r="BM151" i="4"/>
  <c r="BO151" i="4" s="1"/>
  <c r="BY119" i="4"/>
  <c r="CO119" i="4" s="1"/>
  <c r="CP119" i="4" s="1"/>
  <c r="BK152" i="4"/>
  <c r="BJ154" i="4" l="1"/>
  <c r="BQ153" i="4"/>
  <c r="BK153" i="4"/>
  <c r="CD151" i="4"/>
  <c r="CQ119" i="4"/>
  <c r="G138" i="4" s="1"/>
  <c r="BV120" i="4"/>
  <c r="BX120" i="4" s="1"/>
  <c r="CK120" i="4" s="1"/>
  <c r="CL120" i="4" s="1"/>
  <c r="BR121" i="4"/>
  <c r="BS133" i="4" s="1"/>
  <c r="BT145" i="4" s="1"/>
  <c r="BU157" i="4" s="1"/>
  <c r="BM152" i="4"/>
  <c r="BO152" i="4" s="1"/>
  <c r="BL153" i="4"/>
  <c r="CH120" i="4"/>
  <c r="CI120" i="4" s="1"/>
  <c r="CJ120" i="4" s="1"/>
  <c r="CF121" i="4" s="1"/>
  <c r="BJ155" i="4" l="1"/>
  <c r="BQ154" i="4"/>
  <c r="BK154" i="4"/>
  <c r="CD152" i="4"/>
  <c r="BY120" i="4"/>
  <c r="CO120" i="4" s="1"/>
  <c r="CP120" i="4" s="1"/>
  <c r="CM120" i="4"/>
  <c r="CG121" i="4"/>
  <c r="CH121" i="4" s="1"/>
  <c r="CI121" i="4" s="1"/>
  <c r="CJ121" i="4" s="1"/>
  <c r="CF122" i="4" s="1"/>
  <c r="BM153" i="4"/>
  <c r="BO153" i="4" s="1"/>
  <c r="BL154" i="4"/>
  <c r="CC132" i="4"/>
  <c r="BZ132" i="4"/>
  <c r="CB132" i="4" s="1"/>
  <c r="BV121" i="4"/>
  <c r="BX121" i="4" s="1"/>
  <c r="CK121" i="4" s="1"/>
  <c r="CL121" i="4" s="1"/>
  <c r="BJ156" i="4" l="1"/>
  <c r="BQ155" i="4"/>
  <c r="BK155" i="4"/>
  <c r="CD153" i="4"/>
  <c r="CQ120" i="4"/>
  <c r="G139" i="4" s="1"/>
  <c r="CN120" i="4"/>
  <c r="F139" i="4" s="1"/>
  <c r="CG122" i="4"/>
  <c r="BM154" i="4"/>
  <c r="BO154" i="4" s="1"/>
  <c r="BL155" i="4"/>
  <c r="BY121" i="4"/>
  <c r="CO121" i="4" s="1"/>
  <c r="CP121" i="4" s="1"/>
  <c r="CC133" i="4"/>
  <c r="BZ133" i="4"/>
  <c r="CB133" i="4" s="1"/>
  <c r="CM121" i="4"/>
  <c r="CN121" i="4" s="1"/>
  <c r="F140" i="4" s="1"/>
  <c r="BR122" i="4"/>
  <c r="BS134" i="4" s="1"/>
  <c r="BT146" i="4" s="1"/>
  <c r="BU158" i="4" s="1"/>
  <c r="BJ157" i="4" l="1"/>
  <c r="BQ156" i="4"/>
  <c r="BK156" i="4"/>
  <c r="CD154" i="4"/>
  <c r="BV122" i="4"/>
  <c r="BX122" i="4" s="1"/>
  <c r="CK122" i="4" s="1"/>
  <c r="CL122" i="4" s="1"/>
  <c r="BM155" i="4"/>
  <c r="BO155" i="4" s="1"/>
  <c r="BL156" i="4"/>
  <c r="CQ121" i="4"/>
  <c r="G140" i="4" s="1"/>
  <c r="CH122" i="4"/>
  <c r="CI122" i="4" s="1"/>
  <c r="CJ122" i="4" s="1"/>
  <c r="CF123" i="4" s="1"/>
  <c r="BJ158" i="4" l="1"/>
  <c r="BQ157" i="4"/>
  <c r="BK157" i="4"/>
  <c r="CD155" i="4"/>
  <c r="BY122" i="4"/>
  <c r="CO122" i="4" s="1"/>
  <c r="CP122" i="4" s="1"/>
  <c r="BL157" i="4"/>
  <c r="BM156" i="4"/>
  <c r="BO156" i="4" s="1"/>
  <c r="CG123" i="4"/>
  <c r="BR123" i="4"/>
  <c r="BS135" i="4" s="1"/>
  <c r="BT147" i="4" s="1"/>
  <c r="BU159" i="4" s="1"/>
  <c r="CM122" i="4"/>
  <c r="CC134" i="4"/>
  <c r="BZ134" i="4"/>
  <c r="CB134" i="4" s="1"/>
  <c r="BJ159" i="4" l="1"/>
  <c r="BQ158" i="4"/>
  <c r="BK158" i="4"/>
  <c r="CD156" i="4"/>
  <c r="CH123" i="4"/>
  <c r="CI123" i="4" s="1"/>
  <c r="CJ123" i="4" s="1"/>
  <c r="CF124" i="4" s="1"/>
  <c r="BV123" i="4"/>
  <c r="BX123" i="4" s="1"/>
  <c r="CK123" i="4" s="1"/>
  <c r="CL123" i="4" s="1"/>
  <c r="CN122" i="4"/>
  <c r="F141" i="4" s="1"/>
  <c r="CQ122" i="4"/>
  <c r="G141" i="4" s="1"/>
  <c r="BM157" i="4"/>
  <c r="BO157" i="4" s="1"/>
  <c r="BL158" i="4"/>
  <c r="BJ160" i="4" l="1"/>
  <c r="BQ159" i="4"/>
  <c r="BK159" i="4"/>
  <c r="CD157" i="4"/>
  <c r="BY123" i="4"/>
  <c r="CO123" i="4" s="1"/>
  <c r="CP123" i="4" s="1"/>
  <c r="CM123" i="4"/>
  <c r="CN123" i="4" s="1"/>
  <c r="F142" i="4" s="1"/>
  <c r="CC135" i="4"/>
  <c r="BZ135" i="4"/>
  <c r="CB135" i="4" s="1"/>
  <c r="BM158" i="4"/>
  <c r="BO158" i="4" s="1"/>
  <c r="BL159" i="4"/>
  <c r="CG124" i="4"/>
  <c r="BR124" i="4"/>
  <c r="BS136" i="4" s="1"/>
  <c r="BT148" i="4" s="1"/>
  <c r="BU160" i="4" s="1"/>
  <c r="BJ161" i="4" l="1"/>
  <c r="BQ160" i="4"/>
  <c r="BK160" i="4"/>
  <c r="CD158" i="4"/>
  <c r="CQ123" i="4"/>
  <c r="G142" i="4" s="1"/>
  <c r="BV124" i="4"/>
  <c r="BX124" i="4" s="1"/>
  <c r="CK124" i="4" s="1"/>
  <c r="CL124" i="4" s="1"/>
  <c r="BM159" i="4"/>
  <c r="BO159" i="4" s="1"/>
  <c r="BL160" i="4"/>
  <c r="CH124" i="4"/>
  <c r="CI124" i="4" s="1"/>
  <c r="CJ124" i="4" s="1"/>
  <c r="CF125" i="4" s="1"/>
  <c r="BJ162" i="4" l="1"/>
  <c r="BQ161" i="4"/>
  <c r="BK161" i="4"/>
  <c r="CD159" i="4"/>
  <c r="BY124" i="4"/>
  <c r="CO124" i="4" s="1"/>
  <c r="CP124" i="4" s="1"/>
  <c r="BR125" i="4"/>
  <c r="BS137" i="4" s="1"/>
  <c r="BT149" i="4" s="1"/>
  <c r="BU161" i="4" s="1"/>
  <c r="CG125" i="4"/>
  <c r="BL161" i="4"/>
  <c r="BM160" i="4"/>
  <c r="BO160" i="4" s="1"/>
  <c r="CC136" i="4"/>
  <c r="BZ136" i="4"/>
  <c r="CB136" i="4" s="1"/>
  <c r="CM124" i="4"/>
  <c r="BK162" i="4" l="1"/>
  <c r="CD161" i="4" s="1"/>
  <c r="CD160" i="4"/>
  <c r="CQ124" i="4"/>
  <c r="G143" i="4" s="1"/>
  <c r="CN124" i="4"/>
  <c r="F143" i="4" s="1"/>
  <c r="CH125" i="4"/>
  <c r="CI125" i="4" s="1"/>
  <c r="CJ125" i="4" s="1"/>
  <c r="BM161" i="4"/>
  <c r="BO161" i="4" s="1"/>
  <c r="BL162" i="4"/>
  <c r="BM162" i="4" s="1"/>
  <c r="BO162" i="4" s="1"/>
  <c r="BV125" i="4"/>
  <c r="BX125" i="4" s="1"/>
  <c r="CK125" i="4" s="1"/>
  <c r="CL125" i="4" s="1"/>
  <c r="BY125" i="4" l="1"/>
  <c r="CO125" i="4" s="1"/>
  <c r="CP125" i="4" s="1"/>
  <c r="CC137" i="4"/>
  <c r="BZ137" i="4"/>
  <c r="CB137" i="4" s="1"/>
  <c r="CM125" i="4"/>
  <c r="CN125" i="4" s="1"/>
  <c r="F144" i="4" s="1"/>
  <c r="BR126" i="4"/>
  <c r="BS138" i="4" s="1"/>
  <c r="BT150" i="4" s="1"/>
  <c r="BU162" i="4" s="1"/>
  <c r="BV126" i="4" l="1"/>
  <c r="BX126" i="4" s="1"/>
  <c r="CE126" i="4" s="1"/>
  <c r="CQ125" i="4"/>
  <c r="G144" i="4" s="1"/>
  <c r="BY126" i="4" l="1"/>
  <c r="CO126" i="4" s="1"/>
  <c r="CK126" i="4"/>
  <c r="CL126" i="4" s="1"/>
  <c r="CF126" i="4"/>
  <c r="CG126" i="4" s="1"/>
  <c r="CH126" i="4" s="1"/>
  <c r="CC138" i="4"/>
  <c r="BZ138" i="4"/>
  <c r="CB138" i="4" s="1"/>
  <c r="CM126" i="4" l="1"/>
  <c r="CN126" i="4" s="1"/>
  <c r="CP126" i="4"/>
  <c r="CI126" i="4"/>
  <c r="BR127" i="4" s="1"/>
  <c r="BS139" i="4" s="1"/>
  <c r="BT151" i="4" s="1"/>
  <c r="F145" i="4" l="1"/>
  <c r="F30" i="4"/>
  <c r="P30" i="4" s="1"/>
  <c r="BV127" i="4"/>
  <c r="BX127" i="4" s="1"/>
  <c r="CJ126" i="4"/>
  <c r="CF127" i="4" s="1"/>
  <c r="CQ126" i="4"/>
  <c r="G145" i="4" l="1"/>
  <c r="G30" i="4"/>
  <c r="Q30" i="4" s="1"/>
  <c r="CC139" i="4"/>
  <c r="BZ139" i="4"/>
  <c r="CB139" i="4" s="1"/>
  <c r="BY127" i="4"/>
  <c r="CO127" i="4" s="1"/>
  <c r="CK127" i="4"/>
  <c r="CL127" i="4" s="1"/>
  <c r="CG127" i="4"/>
  <c r="CH127" i="4" s="1"/>
  <c r="CI127" i="4" s="1"/>
  <c r="CJ127" i="4" s="1"/>
  <c r="CF128" i="4" s="1"/>
  <c r="CG128" i="4" l="1"/>
  <c r="CM127" i="4"/>
  <c r="CN127" i="4" s="1"/>
  <c r="F146" i="4" s="1"/>
  <c r="CP127" i="4"/>
  <c r="BR128" i="4"/>
  <c r="BS140" i="4" s="1"/>
  <c r="BT152" i="4" s="1"/>
  <c r="BV128" i="4" l="1"/>
  <c r="BX128" i="4" s="1"/>
  <c r="CQ127" i="4"/>
  <c r="G146" i="4" s="1"/>
  <c r="CH128" i="4"/>
  <c r="CI128" i="4" s="1"/>
  <c r="CJ128" i="4" s="1"/>
  <c r="CF129" i="4" s="1"/>
  <c r="CG129" i="4" l="1"/>
  <c r="BR129" i="4"/>
  <c r="BS141" i="4" s="1"/>
  <c r="BT153" i="4" s="1"/>
  <c r="BY128" i="4"/>
  <c r="CO128" i="4" s="1"/>
  <c r="CK128" i="4"/>
  <c r="CL128" i="4" s="1"/>
  <c r="CC140" i="4"/>
  <c r="BZ140" i="4"/>
  <c r="CB140" i="4" s="1"/>
  <c r="CM128" i="4" l="1"/>
  <c r="CN128" i="4" s="1"/>
  <c r="F147" i="4" s="1"/>
  <c r="CP128" i="4"/>
  <c r="BV129" i="4"/>
  <c r="BX129" i="4" s="1"/>
  <c r="CH129" i="4"/>
  <c r="CI129" i="4" s="1"/>
  <c r="CJ129" i="4" s="1"/>
  <c r="CF130" i="4" s="1"/>
  <c r="BY129" i="4" l="1"/>
  <c r="CO129" i="4" s="1"/>
  <c r="CK129" i="4"/>
  <c r="CL129" i="4" s="1"/>
  <c r="CQ128" i="4"/>
  <c r="G147" i="4" s="1"/>
  <c r="CG130" i="4"/>
  <c r="CH130" i="4" s="1"/>
  <c r="CI130" i="4" s="1"/>
  <c r="CJ130" i="4" s="1"/>
  <c r="CF131" i="4" s="1"/>
  <c r="CC141" i="4"/>
  <c r="BZ141" i="4"/>
  <c r="CB141" i="4" s="1"/>
  <c r="BR130" i="4"/>
  <c r="BS142" i="4" s="1"/>
  <c r="BT154" i="4" s="1"/>
  <c r="CG131" i="4" l="1"/>
  <c r="BR131" i="4"/>
  <c r="BS143" i="4" s="1"/>
  <c r="BT155" i="4" s="1"/>
  <c r="CM129" i="4"/>
  <c r="CN129" i="4" s="1"/>
  <c r="F148" i="4" s="1"/>
  <c r="CP129" i="4"/>
  <c r="BV130" i="4"/>
  <c r="BX130" i="4" s="1"/>
  <c r="BV131" i="4" l="1"/>
  <c r="BX131" i="4" s="1"/>
  <c r="BY130" i="4"/>
  <c r="CO130" i="4" s="1"/>
  <c r="CK130" i="4"/>
  <c r="CL130" i="4" s="1"/>
  <c r="CQ129" i="4"/>
  <c r="G148" i="4" s="1"/>
  <c r="CC142" i="4"/>
  <c r="BZ142" i="4"/>
  <c r="CB142" i="4" s="1"/>
  <c r="CH131" i="4"/>
  <c r="CI131" i="4" s="1"/>
  <c r="CJ131" i="4" s="1"/>
  <c r="CF132" i="4" s="1"/>
  <c r="BR132" i="4" l="1"/>
  <c r="BS144" i="4" s="1"/>
  <c r="BT156" i="4" s="1"/>
  <c r="CM130" i="4"/>
  <c r="CN130" i="4" s="1"/>
  <c r="F149" i="4" s="1"/>
  <c r="CP130" i="4"/>
  <c r="CG132" i="4"/>
  <c r="CH132" i="4" s="1"/>
  <c r="CI132" i="4" s="1"/>
  <c r="CJ132" i="4" s="1"/>
  <c r="CF133" i="4" s="1"/>
  <c r="BY131" i="4"/>
  <c r="CO131" i="4" s="1"/>
  <c r="CK131" i="4"/>
  <c r="CL131" i="4" s="1"/>
  <c r="CC143" i="4"/>
  <c r="BZ143" i="4"/>
  <c r="CB143" i="4" s="1"/>
  <c r="BV132" i="4" l="1"/>
  <c r="BX132" i="4" s="1"/>
  <c r="BY132" i="4" s="1"/>
  <c r="CO132" i="4" s="1"/>
  <c r="CQ130" i="4"/>
  <c r="G149" i="4" s="1"/>
  <c r="CG133" i="4"/>
  <c r="CM131" i="4"/>
  <c r="CN131" i="4" s="1"/>
  <c r="F150" i="4" s="1"/>
  <c r="CP131" i="4"/>
  <c r="BR133" i="4"/>
  <c r="BS145" i="4" s="1"/>
  <c r="BT157" i="4" s="1"/>
  <c r="CK132" i="4" l="1"/>
  <c r="CL132" i="4" s="1"/>
  <c r="CM132" i="4" s="1"/>
  <c r="CN132" i="4" s="1"/>
  <c r="F151" i="4" s="1"/>
  <c r="BZ144" i="4"/>
  <c r="CB144" i="4" s="1"/>
  <c r="CC144" i="4"/>
  <c r="BV133" i="4"/>
  <c r="BX133" i="4" s="1"/>
  <c r="CQ131" i="4"/>
  <c r="G150" i="4" s="1"/>
  <c r="CH133" i="4"/>
  <c r="CI133" i="4" s="1"/>
  <c r="CJ133" i="4" s="1"/>
  <c r="CF134" i="4" s="1"/>
  <c r="CP132" i="4" l="1"/>
  <c r="CQ132" i="4" s="1"/>
  <c r="G151" i="4" s="1"/>
  <c r="CG134" i="4"/>
  <c r="BR134" i="4"/>
  <c r="BS146" i="4" s="1"/>
  <c r="BT158" i="4" s="1"/>
  <c r="CC145" i="4"/>
  <c r="BZ145" i="4"/>
  <c r="CB145" i="4" s="1"/>
  <c r="BY133" i="4"/>
  <c r="CO133" i="4" s="1"/>
  <c r="CK133" i="4"/>
  <c r="CL133" i="4" s="1"/>
  <c r="CI162" i="4"/>
  <c r="CJ162" i="4" s="1"/>
  <c r="BV134" i="4" l="1"/>
  <c r="BX134" i="4" s="1"/>
  <c r="CM133" i="4"/>
  <c r="CN133" i="4" s="1"/>
  <c r="F152" i="4" s="1"/>
  <c r="CP133" i="4"/>
  <c r="CH134" i="4"/>
  <c r="CI134" i="4" s="1"/>
  <c r="CJ134" i="4" s="1"/>
  <c r="CF135" i="4" s="1"/>
  <c r="CG135" i="4" l="1"/>
  <c r="CQ133" i="4"/>
  <c r="G152" i="4" s="1"/>
  <c r="BR135" i="4"/>
  <c r="BS147" i="4" s="1"/>
  <c r="BT159" i="4" s="1"/>
  <c r="CC146" i="4"/>
  <c r="BZ146" i="4"/>
  <c r="CB146" i="4" s="1"/>
  <c r="BY134" i="4"/>
  <c r="CO134" i="4" s="1"/>
  <c r="CK134" i="4"/>
  <c r="CL134" i="4" s="1"/>
  <c r="BV135" i="4" l="1"/>
  <c r="BX135" i="4" s="1"/>
  <c r="CM134" i="4"/>
  <c r="CN134" i="4" s="1"/>
  <c r="F153" i="4" s="1"/>
  <c r="CP134" i="4"/>
  <c r="CH135" i="4"/>
  <c r="CI135" i="4" s="1"/>
  <c r="CJ135" i="4" s="1"/>
  <c r="CF136" i="4" s="1"/>
  <c r="CG136" i="4" l="1"/>
  <c r="CQ134" i="4"/>
  <c r="G153" i="4" s="1"/>
  <c r="BR136" i="4"/>
  <c r="BS148" i="4" s="1"/>
  <c r="BT160" i="4" s="1"/>
  <c r="CC147" i="4"/>
  <c r="BZ147" i="4"/>
  <c r="CB147" i="4" s="1"/>
  <c r="BY135" i="4"/>
  <c r="CO135" i="4" s="1"/>
  <c r="CK135" i="4"/>
  <c r="CL135" i="4" s="1"/>
  <c r="BV136" i="4" l="1"/>
  <c r="BX136" i="4" s="1"/>
  <c r="CM135" i="4"/>
  <c r="CN135" i="4" s="1"/>
  <c r="F154" i="4" s="1"/>
  <c r="CP135" i="4"/>
  <c r="CH136" i="4"/>
  <c r="CI136" i="4" s="1"/>
  <c r="CJ136" i="4" s="1"/>
  <c r="CF137" i="4" s="1"/>
  <c r="CG137" i="4" l="1"/>
  <c r="CQ135" i="4"/>
  <c r="G154" i="4" s="1"/>
  <c r="BY136" i="4"/>
  <c r="CO136" i="4" s="1"/>
  <c r="CK136" i="4"/>
  <c r="CL136" i="4" s="1"/>
  <c r="CC148" i="4"/>
  <c r="BZ148" i="4"/>
  <c r="CB148" i="4" s="1"/>
  <c r="BR137" i="4"/>
  <c r="BS149" i="4" s="1"/>
  <c r="BT161" i="4" s="1"/>
  <c r="CM136" i="4" l="1"/>
  <c r="CN136" i="4" s="1"/>
  <c r="F155" i="4" s="1"/>
  <c r="CP136" i="4"/>
  <c r="BV137" i="4"/>
  <c r="BX137" i="4" s="1"/>
  <c r="CH137" i="4"/>
  <c r="CI137" i="4" s="1"/>
  <c r="CJ137" i="4" s="1"/>
  <c r="CQ136" i="4" l="1"/>
  <c r="G155" i="4" s="1"/>
  <c r="CC149" i="4"/>
  <c r="BZ149" i="4"/>
  <c r="CB149" i="4" s="1"/>
  <c r="BY137" i="4"/>
  <c r="CO137" i="4" s="1"/>
  <c r="CK137" i="4"/>
  <c r="CL137" i="4" s="1"/>
  <c r="BR138" i="4"/>
  <c r="BS150" i="4" s="1"/>
  <c r="BT162" i="4" s="1"/>
  <c r="BV138" i="4" l="1"/>
  <c r="BX138" i="4" s="1"/>
  <c r="CE138" i="4" s="1"/>
  <c r="CM137" i="4"/>
  <c r="CN137" i="4" s="1"/>
  <c r="F156" i="4" s="1"/>
  <c r="CP137" i="4"/>
  <c r="CQ137" i="4" l="1"/>
  <c r="G156" i="4" s="1"/>
  <c r="BY138" i="4"/>
  <c r="CO138" i="4" s="1"/>
  <c r="CK138" i="4"/>
  <c r="CL138" i="4" s="1"/>
  <c r="CF138" i="4"/>
  <c r="CG138" i="4" s="1"/>
  <c r="CH138" i="4" s="1"/>
  <c r="CC150" i="4"/>
  <c r="BZ150" i="4"/>
  <c r="CB150" i="4" s="1"/>
  <c r="CI138" i="4" l="1"/>
  <c r="BR139" i="4" s="1"/>
  <c r="BS151" i="4" s="1"/>
  <c r="CM138" i="4"/>
  <c r="CN138" i="4" s="1"/>
  <c r="F17" i="4" s="1"/>
  <c r="P34" i="4" s="1"/>
  <c r="CP138" i="4"/>
  <c r="CJ138" i="4" l="1"/>
  <c r="CF139" i="4" s="1"/>
  <c r="F157" i="4"/>
  <c r="F31" i="4"/>
  <c r="P31" i="4" s="1"/>
  <c r="CQ138" i="4"/>
  <c r="G17" i="4" s="1"/>
  <c r="Q34" i="4" s="1"/>
  <c r="CG139" i="4"/>
  <c r="BV139" i="4"/>
  <c r="BX139" i="4" s="1"/>
  <c r="BY139" i="4" l="1"/>
  <c r="CO139" i="4" s="1"/>
  <c r="CK139" i="4"/>
  <c r="CL139" i="4" s="1"/>
  <c r="CC151" i="4"/>
  <c r="BZ151" i="4"/>
  <c r="CB151" i="4" s="1"/>
  <c r="CH139" i="4"/>
  <c r="CI139" i="4" s="1"/>
  <c r="CJ139" i="4" s="1"/>
  <c r="CF140" i="4" s="1"/>
  <c r="G157" i="4"/>
  <c r="G31" i="4"/>
  <c r="Q31" i="4" s="1"/>
  <c r="CG140" i="4" l="1"/>
  <c r="BR140" i="4"/>
  <c r="BS152" i="4" s="1"/>
  <c r="CM139" i="4"/>
  <c r="CN139" i="4" s="1"/>
  <c r="F158" i="4" s="1"/>
  <c r="CP139" i="4"/>
  <c r="CQ139" i="4" l="1"/>
  <c r="G158" i="4" s="1"/>
  <c r="BV140" i="4"/>
  <c r="BX140" i="4" s="1"/>
  <c r="CH140" i="4"/>
  <c r="CI140" i="4" s="1"/>
  <c r="CJ140" i="4" s="1"/>
  <c r="CF141" i="4" s="1"/>
  <c r="BR141" i="4" l="1"/>
  <c r="BS153" i="4" s="1"/>
  <c r="CC152" i="4"/>
  <c r="BZ152" i="4"/>
  <c r="CB152" i="4" s="1"/>
  <c r="CG141" i="4"/>
  <c r="BY140" i="4"/>
  <c r="CO140" i="4" s="1"/>
  <c r="CK140" i="4"/>
  <c r="CL140" i="4" s="1"/>
  <c r="CM140" i="4" l="1"/>
  <c r="CN140" i="4" s="1"/>
  <c r="F159" i="4" s="1"/>
  <c r="CP140" i="4"/>
  <c r="CH141" i="4"/>
  <c r="CI141" i="4" s="1"/>
  <c r="CJ141" i="4" s="1"/>
  <c r="CF142" i="4" s="1"/>
  <c r="BV141" i="4"/>
  <c r="BX141" i="4" s="1"/>
  <c r="CQ140" i="4" l="1"/>
  <c r="G159" i="4" s="1"/>
  <c r="CC153" i="4"/>
  <c r="BZ153" i="4"/>
  <c r="CB153" i="4" s="1"/>
  <c r="BR142" i="4"/>
  <c r="BS154" i="4" s="1"/>
  <c r="CG142" i="4"/>
  <c r="BY141" i="4"/>
  <c r="CO141" i="4" s="1"/>
  <c r="CK141" i="4"/>
  <c r="CL141" i="4" s="1"/>
  <c r="CM141" i="4" l="1"/>
  <c r="CN141" i="4" s="1"/>
  <c r="F160" i="4" s="1"/>
  <c r="CP141" i="4"/>
  <c r="CH142" i="4"/>
  <c r="CI142" i="4" s="1"/>
  <c r="CJ142" i="4" s="1"/>
  <c r="CF143" i="4" s="1"/>
  <c r="BV142" i="4"/>
  <c r="BX142" i="4" s="1"/>
  <c r="CQ141" i="4" l="1"/>
  <c r="G160" i="4" s="1"/>
  <c r="CC154" i="4"/>
  <c r="BZ154" i="4"/>
  <c r="CB154" i="4" s="1"/>
  <c r="BY142" i="4"/>
  <c r="CO142" i="4" s="1"/>
  <c r="CK142" i="4"/>
  <c r="CL142" i="4" s="1"/>
  <c r="CG143" i="4"/>
  <c r="BR143" i="4"/>
  <c r="BS155" i="4" s="1"/>
  <c r="CM142" i="4" l="1"/>
  <c r="CN142" i="4" s="1"/>
  <c r="F161" i="4" s="1"/>
  <c r="CP142" i="4"/>
  <c r="BV143" i="4"/>
  <c r="BX143" i="4" s="1"/>
  <c r="CH143" i="4"/>
  <c r="CI143" i="4" s="1"/>
  <c r="CJ143" i="4" s="1"/>
  <c r="CF144" i="4" s="1"/>
  <c r="CQ142" i="4" l="1"/>
  <c r="G161" i="4" s="1"/>
  <c r="CG144" i="4"/>
  <c r="BY143" i="4"/>
  <c r="CO143" i="4" s="1"/>
  <c r="CK143" i="4"/>
  <c r="CL143" i="4" s="1"/>
  <c r="BR144" i="4"/>
  <c r="BS156" i="4" s="1"/>
  <c r="CC155" i="4"/>
  <c r="BZ155" i="4"/>
  <c r="CB155" i="4" s="1"/>
  <c r="CM143" i="4" l="1"/>
  <c r="CN143" i="4" s="1"/>
  <c r="F162" i="4" s="1"/>
  <c r="CP143" i="4"/>
  <c r="BV144" i="4"/>
  <c r="BX144" i="4" s="1"/>
  <c r="CH144" i="4"/>
  <c r="CI144" i="4" s="1"/>
  <c r="CJ144" i="4" s="1"/>
  <c r="CF145" i="4" s="1"/>
  <c r="CQ143" i="4" l="1"/>
  <c r="G162" i="4" s="1"/>
  <c r="CG145" i="4"/>
  <c r="BR145" i="4"/>
  <c r="BS157" i="4" s="1"/>
  <c r="CC156" i="4"/>
  <c r="BZ156" i="4"/>
  <c r="CB156" i="4" s="1"/>
  <c r="BY144" i="4"/>
  <c r="CO144" i="4" s="1"/>
  <c r="CK144" i="4"/>
  <c r="CL144" i="4" s="1"/>
  <c r="CM144" i="4" l="1"/>
  <c r="CN144" i="4" s="1"/>
  <c r="F163" i="4" s="1"/>
  <c r="CP144" i="4"/>
  <c r="BV145" i="4"/>
  <c r="BX145" i="4" s="1"/>
  <c r="CH145" i="4"/>
  <c r="CI145" i="4" s="1"/>
  <c r="CJ145" i="4" s="1"/>
  <c r="CF146" i="4" s="1"/>
  <c r="CQ144" i="4" l="1"/>
  <c r="G163" i="4" s="1"/>
  <c r="BY145" i="4"/>
  <c r="CO145" i="4" s="1"/>
  <c r="CK145" i="4"/>
  <c r="CL145" i="4" s="1"/>
  <c r="CG146" i="4"/>
  <c r="CC157" i="4"/>
  <c r="BZ157" i="4"/>
  <c r="CB157" i="4" s="1"/>
  <c r="BR146" i="4"/>
  <c r="BS158" i="4" s="1"/>
  <c r="BV146" i="4" l="1"/>
  <c r="BX146" i="4" s="1"/>
  <c r="CH146" i="4"/>
  <c r="CI146" i="4" s="1"/>
  <c r="CJ146" i="4" s="1"/>
  <c r="CF147" i="4" s="1"/>
  <c r="CM145" i="4"/>
  <c r="CN145" i="4" s="1"/>
  <c r="F164" i="4" s="1"/>
  <c r="CP145" i="4"/>
  <c r="CQ145" i="4" l="1"/>
  <c r="G164" i="4" s="1"/>
  <c r="CG147" i="4"/>
  <c r="BR147" i="4"/>
  <c r="BS159" i="4" s="1"/>
  <c r="BY146" i="4"/>
  <c r="CO146" i="4" s="1"/>
  <c r="CK146" i="4"/>
  <c r="CL146" i="4" s="1"/>
  <c r="CC158" i="4"/>
  <c r="BZ158" i="4"/>
  <c r="CB158" i="4" s="1"/>
  <c r="CM146" i="4" l="1"/>
  <c r="CN146" i="4" s="1"/>
  <c r="F165" i="4" s="1"/>
  <c r="CP146" i="4"/>
  <c r="BV147" i="4"/>
  <c r="BX147" i="4" s="1"/>
  <c r="CH147" i="4"/>
  <c r="CI147" i="4" s="1"/>
  <c r="CJ147" i="4" s="1"/>
  <c r="CF148" i="4" s="1"/>
  <c r="BY147" i="4" l="1"/>
  <c r="CO147" i="4" s="1"/>
  <c r="CK147" i="4"/>
  <c r="CL147" i="4" s="1"/>
  <c r="BR148" i="4"/>
  <c r="BS160" i="4" s="1"/>
  <c r="CQ146" i="4"/>
  <c r="G165" i="4" s="1"/>
  <c r="CG148" i="4"/>
  <c r="CC159" i="4"/>
  <c r="BZ159" i="4"/>
  <c r="CB159" i="4" s="1"/>
  <c r="BV148" i="4" l="1"/>
  <c r="BX148" i="4" s="1"/>
  <c r="CH148" i="4"/>
  <c r="CI148" i="4" s="1"/>
  <c r="CJ148" i="4" s="1"/>
  <c r="CF149" i="4" s="1"/>
  <c r="CM147" i="4"/>
  <c r="CN147" i="4" s="1"/>
  <c r="F166" i="4" s="1"/>
  <c r="CP147" i="4"/>
  <c r="CQ147" i="4" l="1"/>
  <c r="G166" i="4" s="1"/>
  <c r="CG149" i="4"/>
  <c r="CH149" i="4" s="1"/>
  <c r="CI149" i="4" s="1"/>
  <c r="CJ149" i="4" s="1"/>
  <c r="BY148" i="4"/>
  <c r="CO148" i="4" s="1"/>
  <c r="CK148" i="4"/>
  <c r="CL148" i="4" s="1"/>
  <c r="CC160" i="4"/>
  <c r="BZ160" i="4"/>
  <c r="CB160" i="4" s="1"/>
  <c r="BR149" i="4"/>
  <c r="BS161" i="4" s="1"/>
  <c r="BV149" i="4" l="1"/>
  <c r="BX149" i="4" s="1"/>
  <c r="CM148" i="4"/>
  <c r="CN148" i="4" s="1"/>
  <c r="F167" i="4" s="1"/>
  <c r="CP148" i="4"/>
  <c r="BR150" i="4"/>
  <c r="BS162" i="4" s="1"/>
  <c r="BV150" i="4" l="1"/>
  <c r="BX150" i="4" s="1"/>
  <c r="CE150" i="4" s="1"/>
  <c r="CQ148" i="4"/>
  <c r="G167" i="4" s="1"/>
  <c r="CC161" i="4"/>
  <c r="BZ161" i="4"/>
  <c r="CB161" i="4" s="1"/>
  <c r="BY149" i="4"/>
  <c r="CO149" i="4" s="1"/>
  <c r="CK149" i="4"/>
  <c r="CL149" i="4" s="1"/>
  <c r="CM149" i="4" l="1"/>
  <c r="CN149" i="4" s="1"/>
  <c r="F168" i="4" s="1"/>
  <c r="CP149" i="4"/>
  <c r="CC162" i="4"/>
  <c r="BZ162" i="4"/>
  <c r="CB162" i="4" s="1"/>
  <c r="BY150" i="4"/>
  <c r="CO150" i="4" s="1"/>
  <c r="CF150" i="4"/>
  <c r="CG150" i="4" s="1"/>
  <c r="CH150" i="4" s="1"/>
  <c r="CK150" i="4"/>
  <c r="CL150" i="4" s="1"/>
  <c r="CQ149" i="4" l="1"/>
  <c r="G168" i="4" s="1"/>
  <c r="CI150" i="4"/>
  <c r="BR151" i="4" s="1"/>
  <c r="BV151" i="4" s="1"/>
  <c r="BX151" i="4" s="1"/>
  <c r="CM150" i="4"/>
  <c r="CP150" i="4"/>
  <c r="CQ150" i="4" l="1"/>
  <c r="G169" i="4" s="1"/>
  <c r="CJ150" i="4"/>
  <c r="CF151" i="4" s="1"/>
  <c r="G32" i="4"/>
  <c r="Q32" i="4" s="1"/>
  <c r="CN150" i="4"/>
  <c r="CG151" i="4"/>
  <c r="BY151" i="4"/>
  <c r="CO151" i="4" s="1"/>
  <c r="CK151" i="4" l="1"/>
  <c r="CH151" i="4"/>
  <c r="CI151" i="4" s="1"/>
  <c r="CJ151" i="4" s="1"/>
  <c r="CF152" i="4" s="1"/>
  <c r="F169" i="4"/>
  <c r="F32" i="4"/>
  <c r="P32" i="4" s="1"/>
  <c r="CL151" i="4" l="1"/>
  <c r="CM151" i="4" s="1"/>
  <c r="CN151" i="4" s="1"/>
  <c r="F170" i="4" s="1"/>
  <c r="CP151" i="4"/>
  <c r="BR152" i="4"/>
  <c r="BV152" i="4" s="1"/>
  <c r="BX152" i="4" s="1"/>
  <c r="CG152" i="4"/>
  <c r="CQ151" i="4" l="1"/>
  <c r="G170" i="4" s="1"/>
  <c r="CH152" i="4"/>
  <c r="CI152" i="4" s="1"/>
  <c r="CJ152" i="4" s="1"/>
  <c r="CF153" i="4" s="1"/>
  <c r="BY152" i="4"/>
  <c r="CO152" i="4" s="1"/>
  <c r="CK152" i="4"/>
  <c r="CL152" i="4" s="1"/>
  <c r="CM152" i="4" l="1"/>
  <c r="CN152" i="4" s="1"/>
  <c r="F171" i="4" s="1"/>
  <c r="CP152" i="4"/>
  <c r="CG153" i="4"/>
  <c r="BR153" i="4"/>
  <c r="BV153" i="4" s="1"/>
  <c r="BX153" i="4" s="1"/>
  <c r="CQ152" i="4" l="1"/>
  <c r="G171" i="4" s="1"/>
  <c r="BY153" i="4"/>
  <c r="CO153" i="4" s="1"/>
  <c r="CK153" i="4"/>
  <c r="CL153" i="4" s="1"/>
  <c r="CH153" i="4"/>
  <c r="CI153" i="4" s="1"/>
  <c r="CJ153" i="4" s="1"/>
  <c r="CF154" i="4" s="1"/>
  <c r="CG154" i="4" l="1"/>
  <c r="CM153" i="4"/>
  <c r="CN153" i="4" s="1"/>
  <c r="F172" i="4" s="1"/>
  <c r="CP153" i="4"/>
  <c r="BR154" i="4"/>
  <c r="BV154" i="4" s="1"/>
  <c r="BX154" i="4" s="1"/>
  <c r="CQ153" i="4" l="1"/>
  <c r="G172" i="4" s="1"/>
  <c r="BY154" i="4"/>
  <c r="CO154" i="4" s="1"/>
  <c r="CK154" i="4"/>
  <c r="CL154" i="4" s="1"/>
  <c r="CH154" i="4"/>
  <c r="CI154" i="4" s="1"/>
  <c r="CJ154" i="4" s="1"/>
  <c r="CF155" i="4" s="1"/>
  <c r="BR155" i="4" l="1"/>
  <c r="BV155" i="4" s="1"/>
  <c r="BX155" i="4" s="1"/>
  <c r="CM154" i="4"/>
  <c r="CN154" i="4" s="1"/>
  <c r="F173" i="4" s="1"/>
  <c r="CP154" i="4"/>
  <c r="CG155" i="4"/>
  <c r="CQ154" i="4" l="1"/>
  <c r="G173" i="4" s="1"/>
  <c r="CH155" i="4"/>
  <c r="CI155" i="4" s="1"/>
  <c r="CJ155" i="4" s="1"/>
  <c r="CF156" i="4" s="1"/>
  <c r="BY155" i="4"/>
  <c r="CO155" i="4" s="1"/>
  <c r="CK155" i="4"/>
  <c r="CL155" i="4" s="1"/>
  <c r="CM155" i="4" l="1"/>
  <c r="CN155" i="4" s="1"/>
  <c r="F174" i="4" s="1"/>
  <c r="CP155" i="4"/>
  <c r="CG156" i="4"/>
  <c r="CH156" i="4" s="1"/>
  <c r="CI156" i="4" s="1"/>
  <c r="CJ156" i="4" s="1"/>
  <c r="CF157" i="4" s="1"/>
  <c r="BR156" i="4"/>
  <c r="BV156" i="4" s="1"/>
  <c r="BX156" i="4" s="1"/>
  <c r="CQ155" i="4" l="1"/>
  <c r="G174" i="4" s="1"/>
  <c r="CG157" i="4"/>
  <c r="BY156" i="4"/>
  <c r="CO156" i="4" s="1"/>
  <c r="CK156" i="4"/>
  <c r="CL156" i="4" s="1"/>
  <c r="BR157" i="4"/>
  <c r="BV157" i="4" s="1"/>
  <c r="BX157" i="4" s="1"/>
  <c r="CM156" i="4" l="1"/>
  <c r="CN156" i="4" s="1"/>
  <c r="F175" i="4" s="1"/>
  <c r="CP156" i="4"/>
  <c r="BY157" i="4"/>
  <c r="CO157" i="4" s="1"/>
  <c r="CK157" i="4"/>
  <c r="CL157" i="4" s="1"/>
  <c r="CH157" i="4"/>
  <c r="CI157" i="4" s="1"/>
  <c r="CJ157" i="4" s="1"/>
  <c r="CF158" i="4" s="1"/>
  <c r="CQ156" i="4" l="1"/>
  <c r="G175" i="4" s="1"/>
  <c r="CG158" i="4"/>
  <c r="BR158" i="4"/>
  <c r="BV158" i="4" s="1"/>
  <c r="BX158" i="4" s="1"/>
  <c r="CM157" i="4"/>
  <c r="CN157" i="4" s="1"/>
  <c r="F176" i="4" s="1"/>
  <c r="CP157" i="4"/>
  <c r="CQ157" i="4" l="1"/>
  <c r="G176" i="4" s="1"/>
  <c r="BY158" i="4"/>
  <c r="CO158" i="4" s="1"/>
  <c r="CK158" i="4"/>
  <c r="CL158" i="4" s="1"/>
  <c r="CH158" i="4"/>
  <c r="CI158" i="4" s="1"/>
  <c r="CJ158" i="4" s="1"/>
  <c r="CF159" i="4" s="1"/>
  <c r="BR159" i="4" l="1"/>
  <c r="BV159" i="4" s="1"/>
  <c r="BX159" i="4" s="1"/>
  <c r="CM158" i="4"/>
  <c r="CN158" i="4" s="1"/>
  <c r="F177" i="4" s="1"/>
  <c r="CP158" i="4"/>
  <c r="CG159" i="4"/>
  <c r="CQ158" i="4" l="1"/>
  <c r="G177" i="4" s="1"/>
  <c r="CH159" i="4"/>
  <c r="CI159" i="4" s="1"/>
  <c r="CJ159" i="4" s="1"/>
  <c r="CF160" i="4" s="1"/>
  <c r="BY159" i="4"/>
  <c r="CO159" i="4" s="1"/>
  <c r="CK159" i="4"/>
  <c r="CL159" i="4" s="1"/>
  <c r="CM159" i="4" l="1"/>
  <c r="CN159" i="4" s="1"/>
  <c r="F178" i="4" s="1"/>
  <c r="CP159" i="4"/>
  <c r="CG160" i="4"/>
  <c r="CH160" i="4" s="1"/>
  <c r="CI160" i="4" s="1"/>
  <c r="CJ160" i="4" s="1"/>
  <c r="CF161" i="4" s="1"/>
  <c r="BR160" i="4"/>
  <c r="BV160" i="4" s="1"/>
  <c r="BX160" i="4" s="1"/>
  <c r="CQ159" i="4" l="1"/>
  <c r="G178" i="4" s="1"/>
  <c r="CG161" i="4"/>
  <c r="BR161" i="4"/>
  <c r="BV161" i="4" s="1"/>
  <c r="BX161" i="4" s="1"/>
  <c r="BY160" i="4"/>
  <c r="CO160" i="4" s="1"/>
  <c r="CK160" i="4"/>
  <c r="CL160" i="4" s="1"/>
  <c r="CM160" i="4" l="1"/>
  <c r="CN160" i="4" s="1"/>
  <c r="F179" i="4" s="1"/>
  <c r="CP160" i="4"/>
  <c r="BY161" i="4"/>
  <c r="CO161" i="4" s="1"/>
  <c r="CK161" i="4"/>
  <c r="CL161" i="4" s="1"/>
  <c r="CH161" i="4"/>
  <c r="CI161" i="4" s="1"/>
  <c r="CJ161" i="4" s="1"/>
  <c r="CQ160" i="4" l="1"/>
  <c r="G179" i="4" s="1"/>
  <c r="BR162" i="4"/>
  <c r="BV162" i="4" s="1"/>
  <c r="BX162" i="4" s="1"/>
  <c r="CM161" i="4"/>
  <c r="CN161" i="4" s="1"/>
  <c r="F180" i="4" s="1"/>
  <c r="CP161" i="4"/>
  <c r="CQ161" i="4" l="1"/>
  <c r="G180" i="4" s="1"/>
  <c r="BY162" i="4"/>
  <c r="CO162" i="4" s="1"/>
  <c r="CK162" i="4"/>
  <c r="CL162" i="4" s="1"/>
  <c r="CM162" i="4" l="1"/>
  <c r="CP162" i="4"/>
  <c r="CQ162" i="4" l="1"/>
  <c r="G181" i="4" s="1"/>
  <c r="G33" i="4"/>
  <c r="Q33" i="4" s="1"/>
  <c r="CN162" i="4"/>
  <c r="F181" i="4" l="1"/>
  <c r="F33" i="4"/>
  <c r="P33" i="4" s="1"/>
  <c r="AW150" i="4"/>
  <c r="AW144" i="4"/>
  <c r="AW138" i="4"/>
  <c r="AW132" i="4"/>
  <c r="AW120" i="4"/>
  <c r="AK151" i="4"/>
  <c r="AW114" i="4"/>
  <c r="AK139" i="4"/>
  <c r="AW102" i="4"/>
  <c r="AW96" i="4"/>
  <c r="AK127" i="4"/>
  <c r="AK121" i="4"/>
  <c r="AK115" i="4"/>
  <c r="AW78" i="4"/>
  <c r="AW72" i="4"/>
  <c r="AK103" i="4"/>
  <c r="AW66" i="4"/>
  <c r="AW60" i="4"/>
  <c r="AK91" i="4"/>
  <c r="AW48" i="4"/>
  <c r="AK79" i="4"/>
  <c r="AW42" i="4"/>
  <c r="AK77" i="4"/>
  <c r="AK76" i="4"/>
  <c r="AK75" i="4"/>
  <c r="AK74" i="4"/>
  <c r="AK73" i="4"/>
  <c r="AK72" i="4"/>
  <c r="AK71" i="4"/>
  <c r="AK70" i="4"/>
  <c r="AK68" i="4"/>
  <c r="AK69" i="4"/>
  <c r="AK67" i="4"/>
  <c r="AW31" i="4"/>
  <c r="AW32" i="4"/>
  <c r="AW30" i="4"/>
  <c r="AH31" i="4"/>
  <c r="AH32" i="4" s="1"/>
  <c r="AV30" i="4"/>
  <c r="AX30" i="4"/>
  <c r="AL31" i="4" l="1"/>
  <c r="AN31" i="4" s="1"/>
  <c r="AH33" i="4"/>
  <c r="AI44" i="4"/>
  <c r="AL32" i="4"/>
  <c r="AN32" i="4" s="1"/>
  <c r="AY30" i="4"/>
  <c r="AZ30" i="4" s="1"/>
  <c r="AO31" i="4"/>
  <c r="BE31" i="4" s="1"/>
  <c r="AI43" i="4"/>
  <c r="AV31" i="4" l="1"/>
  <c r="AX31" i="4" s="1"/>
  <c r="BA31" i="4"/>
  <c r="AJ55" i="4"/>
  <c r="AP43" i="4"/>
  <c r="AR43" i="4" s="1"/>
  <c r="AS43" i="4"/>
  <c r="AO32" i="4"/>
  <c r="BE32" i="4" s="1"/>
  <c r="AS44" i="4"/>
  <c r="AJ56" i="4"/>
  <c r="AP44" i="4"/>
  <c r="AR44" i="4" s="1"/>
  <c r="AI45" i="4"/>
  <c r="AL33" i="4"/>
  <c r="AN33" i="4" s="1"/>
  <c r="AO33" i="4" s="1"/>
  <c r="BE33" i="4" s="1"/>
  <c r="AS45" i="4" l="1"/>
  <c r="AP45" i="4"/>
  <c r="AR45" i="4" s="1"/>
  <c r="AJ57" i="4"/>
  <c r="BB31" i="4"/>
  <c r="BC31" i="4" s="1"/>
  <c r="BD31" i="4" s="1"/>
  <c r="D50" i="4" s="1"/>
  <c r="BF31" i="4"/>
  <c r="AY31" i="4"/>
  <c r="AZ31" i="4" s="1"/>
  <c r="AV32" i="4" l="1"/>
  <c r="AX32" i="4" s="1"/>
  <c r="BA32" i="4"/>
  <c r="BG31" i="4"/>
  <c r="E50" i="4" s="1"/>
  <c r="BF32" i="4" l="1"/>
  <c r="BB32" i="4"/>
  <c r="BC32" i="4" s="1"/>
  <c r="BG32" i="4" s="1"/>
  <c r="E51" i="4" s="1"/>
  <c r="AY32" i="4"/>
  <c r="AZ32" i="4" s="1"/>
  <c r="BA33" i="4" l="1"/>
  <c r="BD32" i="4"/>
  <c r="D51" i="4" s="1"/>
  <c r="BF33" i="4" l="1"/>
  <c r="BB33" i="4"/>
  <c r="BC33" i="4" s="1"/>
  <c r="BG33" i="4" s="1"/>
  <c r="E52" i="4" s="1"/>
  <c r="BD33" i="4" l="1"/>
  <c r="D52" i="4" s="1"/>
  <c r="AW36" i="4"/>
  <c r="AW35" i="4"/>
  <c r="AW38" i="4"/>
  <c r="AW33" i="4"/>
  <c r="AW37" i="4"/>
  <c r="AW39" i="4"/>
  <c r="AW34" i="4"/>
  <c r="AW40" i="4"/>
  <c r="AH34" i="4"/>
  <c r="AH35" i="4" s="1"/>
  <c r="AI47" i="4" s="1"/>
  <c r="AS47" i="4" s="1"/>
  <c r="AV33" i="4"/>
  <c r="AL34" i="4" l="1"/>
  <c r="AN34" i="4" s="1"/>
  <c r="AX33" i="4"/>
  <c r="AY33" i="4" s="1"/>
  <c r="AZ33" i="4" s="1"/>
  <c r="AV34" i="4" s="1"/>
  <c r="AX34" i="4" s="1"/>
  <c r="AY34" i="4" s="1"/>
  <c r="AZ34" i="4" s="1"/>
  <c r="AV35" i="4" s="1"/>
  <c r="AX35" i="4" s="1"/>
  <c r="AH36" i="4"/>
  <c r="AO34" i="4"/>
  <c r="BE34" i="4" s="1"/>
  <c r="AI46" i="4"/>
  <c r="AJ59" i="4"/>
  <c r="AP47" i="4"/>
  <c r="AR47" i="4" s="1"/>
  <c r="AI48" i="4"/>
  <c r="AS46" i="4"/>
  <c r="BA34" i="4"/>
  <c r="AL35" i="4"/>
  <c r="AN35" i="4" s="1"/>
  <c r="BA35" i="4" l="1"/>
  <c r="AJ58" i="4"/>
  <c r="AP46" i="4"/>
  <c r="AR46" i="4" s="1"/>
  <c r="AH37" i="4"/>
  <c r="AL36" i="4"/>
  <c r="AN36" i="4" s="1"/>
  <c r="AO36" i="4" s="1"/>
  <c r="BE36" i="4" s="1"/>
  <c r="BB35" i="4"/>
  <c r="AY35" i="4"/>
  <c r="AZ35" i="4" s="1"/>
  <c r="BB34" i="4"/>
  <c r="BC34" i="4" s="1"/>
  <c r="BD34" i="4" s="1"/>
  <c r="D53" i="4" s="1"/>
  <c r="BF34" i="4"/>
  <c r="AO35" i="4"/>
  <c r="BE35" i="4" s="1"/>
  <c r="BF35" i="4" s="1"/>
  <c r="AS48" i="4"/>
  <c r="AJ60" i="4"/>
  <c r="AP48" i="4"/>
  <c r="AR48" i="4" s="1"/>
  <c r="AH38" i="4" l="1"/>
  <c r="AL37" i="4"/>
  <c r="AN37" i="4" s="1"/>
  <c r="AO37" i="4" s="1"/>
  <c r="BE37" i="4" s="1"/>
  <c r="AI49" i="4"/>
  <c r="BG34" i="4"/>
  <c r="E53" i="4" s="1"/>
  <c r="BC35" i="4"/>
  <c r="AV36" i="4"/>
  <c r="AX36" i="4" s="1"/>
  <c r="BA36" i="4"/>
  <c r="AP49" i="4" l="1"/>
  <c r="AR49" i="4" s="1"/>
  <c r="AS49" i="4"/>
  <c r="AJ61" i="4"/>
  <c r="AI50" i="4"/>
  <c r="AH39" i="4"/>
  <c r="AL38" i="4"/>
  <c r="AN38" i="4" s="1"/>
  <c r="AO38" i="4" s="1"/>
  <c r="BE38" i="4" s="1"/>
  <c r="BD35" i="4"/>
  <c r="D54" i="4" s="1"/>
  <c r="BG35" i="4"/>
  <c r="E54" i="4" s="1"/>
  <c r="BF36" i="4"/>
  <c r="BB36" i="4"/>
  <c r="BC36" i="4" s="1"/>
  <c r="BD36" i="4" s="1"/>
  <c r="D55" i="4" s="1"/>
  <c r="AY36" i="4"/>
  <c r="AZ36" i="4" s="1"/>
  <c r="AH40" i="4" l="1"/>
  <c r="AL39" i="4"/>
  <c r="AN39" i="4" s="1"/>
  <c r="AI51" i="4"/>
  <c r="AO39" i="4"/>
  <c r="BE39" i="4" s="1"/>
  <c r="AJ62" i="4"/>
  <c r="AS50" i="4"/>
  <c r="AP50" i="4"/>
  <c r="AR50" i="4" s="1"/>
  <c r="AV37" i="4"/>
  <c r="AX37" i="4" s="1"/>
  <c r="BA37" i="4"/>
  <c r="BG36" i="4"/>
  <c r="E55" i="4" s="1"/>
  <c r="AS51" i="4" l="1"/>
  <c r="AP51" i="4"/>
  <c r="AR51" i="4" s="1"/>
  <c r="AJ63" i="4"/>
  <c r="AL40" i="4"/>
  <c r="AN40" i="4" s="1"/>
  <c r="AI52" i="4"/>
  <c r="AH41" i="4"/>
  <c r="AO40" i="4"/>
  <c r="BE40" i="4" s="1"/>
  <c r="BB37" i="4"/>
  <c r="BC37" i="4" s="1"/>
  <c r="BF37" i="4"/>
  <c r="AY37" i="4"/>
  <c r="AZ37" i="4" s="1"/>
  <c r="BG37" i="4" l="1"/>
  <c r="E56" i="4" s="1"/>
  <c r="AL41" i="4"/>
  <c r="AN41" i="4" s="1"/>
  <c r="AI53" i="4"/>
  <c r="AH42" i="4"/>
  <c r="AO41" i="4"/>
  <c r="BE41" i="4" s="1"/>
  <c r="AP52" i="4"/>
  <c r="AR52" i="4" s="1"/>
  <c r="AS52" i="4"/>
  <c r="AJ64" i="4"/>
  <c r="AV38" i="4"/>
  <c r="AX38" i="4" s="1"/>
  <c r="BA38" i="4"/>
  <c r="BD37" i="4"/>
  <c r="D56" i="4" s="1"/>
  <c r="AI54" i="4" l="1"/>
  <c r="AH43" i="4"/>
  <c r="AL42" i="4"/>
  <c r="AN42" i="4" s="1"/>
  <c r="AU42" i="4" s="1"/>
  <c r="AJ65" i="4"/>
  <c r="AP53" i="4"/>
  <c r="AR53" i="4" s="1"/>
  <c r="AS53" i="4"/>
  <c r="BB38" i="4"/>
  <c r="BC38" i="4" s="1"/>
  <c r="BD38" i="4" s="1"/>
  <c r="D57" i="4" s="1"/>
  <c r="BF38" i="4"/>
  <c r="AY38" i="4"/>
  <c r="AZ38" i="4" s="1"/>
  <c r="AJ66" i="4" l="1"/>
  <c r="AK78" i="4" s="1"/>
  <c r="AS54" i="4"/>
  <c r="AP54" i="4"/>
  <c r="AR54" i="4" s="1"/>
  <c r="AH44" i="4"/>
  <c r="AL43" i="4"/>
  <c r="AN43" i="4" s="1"/>
  <c r="AO43" i="4" s="1"/>
  <c r="BE43" i="4" s="1"/>
  <c r="AI55" i="4"/>
  <c r="AO42" i="4"/>
  <c r="BE42" i="4" s="1"/>
  <c r="BG38" i="4"/>
  <c r="E57" i="4" s="1"/>
  <c r="AV39" i="4"/>
  <c r="AX39" i="4" s="1"/>
  <c r="BA39" i="4"/>
  <c r="AS55" i="4" l="1"/>
  <c r="AP55" i="4"/>
  <c r="AR55" i="4" s="1"/>
  <c r="AJ67" i="4"/>
  <c r="AL44" i="4"/>
  <c r="AN44" i="4" s="1"/>
  <c r="AO44" i="4" s="1"/>
  <c r="BE44" i="4" s="1"/>
  <c r="AI56" i="4"/>
  <c r="AH45" i="4"/>
  <c r="AY39" i="4"/>
  <c r="AZ39" i="4" s="1"/>
  <c r="BB39" i="4"/>
  <c r="BC39" i="4" s="1"/>
  <c r="BD39" i="4" s="1"/>
  <c r="D58" i="4" s="1"/>
  <c r="BF39" i="4"/>
  <c r="AI57" i="4" l="1"/>
  <c r="AH46" i="4"/>
  <c r="AL45" i="4"/>
  <c r="AN45" i="4" s="1"/>
  <c r="AO45" i="4" s="1"/>
  <c r="BE45" i="4" s="1"/>
  <c r="AJ68" i="4"/>
  <c r="AK80" i="4" s="1"/>
  <c r="AP56" i="4"/>
  <c r="AR56" i="4" s="1"/>
  <c r="AS56" i="4"/>
  <c r="AV40" i="4"/>
  <c r="AX40" i="4" s="1"/>
  <c r="BA40" i="4"/>
  <c r="BG39" i="4"/>
  <c r="E58" i="4" s="1"/>
  <c r="AL46" i="4" l="1"/>
  <c r="AN46" i="4" s="1"/>
  <c r="AI58" i="4"/>
  <c r="AH47" i="4"/>
  <c r="AO46" i="4"/>
  <c r="BE46" i="4" s="1"/>
  <c r="AJ69" i="4"/>
  <c r="AK81" i="4" s="1"/>
  <c r="AS57" i="4"/>
  <c r="AP57" i="4"/>
  <c r="AR57" i="4" s="1"/>
  <c r="BB40" i="4"/>
  <c r="BC40" i="4" s="1"/>
  <c r="BD40" i="4" s="1"/>
  <c r="D59" i="4" s="1"/>
  <c r="BF40" i="4"/>
  <c r="AY40" i="4"/>
  <c r="AZ40" i="4" s="1"/>
  <c r="AP58" i="4" l="1"/>
  <c r="AR58" i="4" s="1"/>
  <c r="AJ70" i="4"/>
  <c r="AK82" i="4" s="1"/>
  <c r="AS58" i="4"/>
  <c r="AH48" i="4"/>
  <c r="AL47" i="4"/>
  <c r="AN47" i="4" s="1"/>
  <c r="AI59" i="4"/>
  <c r="AO47" i="4"/>
  <c r="BE47" i="4" s="1"/>
  <c r="AV41" i="4"/>
  <c r="AX41" i="4" s="1"/>
  <c r="BA41" i="4"/>
  <c r="BG40" i="4"/>
  <c r="E59" i="4" s="1"/>
  <c r="AH49" i="4" l="1"/>
  <c r="AI60" i="4"/>
  <c r="AL48" i="4"/>
  <c r="AN48" i="4" s="1"/>
  <c r="AO48" i="4" s="1"/>
  <c r="BE48" i="4" s="1"/>
  <c r="AP59" i="4"/>
  <c r="AR59" i="4" s="1"/>
  <c r="AS59" i="4"/>
  <c r="AJ71" i="4"/>
  <c r="AK83" i="4" s="1"/>
  <c r="BB41" i="4"/>
  <c r="BC41" i="4" s="1"/>
  <c r="BD41" i="4" s="1"/>
  <c r="D60" i="4" s="1"/>
  <c r="BF41" i="4"/>
  <c r="BG41" i="4" s="1"/>
  <c r="E60" i="4" s="1"/>
  <c r="AY41" i="4"/>
  <c r="AZ41" i="4" s="1"/>
  <c r="AJ72" i="4" l="1"/>
  <c r="AK84" i="4" s="1"/>
  <c r="AS60" i="4"/>
  <c r="AP60" i="4"/>
  <c r="AR60" i="4" s="1"/>
  <c r="AH50" i="4"/>
  <c r="AL49" i="4"/>
  <c r="AN49" i="4" s="1"/>
  <c r="AO49" i="4" s="1"/>
  <c r="BE49" i="4" s="1"/>
  <c r="AI61" i="4"/>
  <c r="AV42" i="4"/>
  <c r="AX42" i="4" s="1"/>
  <c r="BA42" i="4"/>
  <c r="AP61" i="4" l="1"/>
  <c r="AR61" i="4" s="1"/>
  <c r="AJ73" i="4"/>
  <c r="AK85" i="4" s="1"/>
  <c r="AS61" i="4"/>
  <c r="AI62" i="4"/>
  <c r="AH51" i="4"/>
  <c r="AL50" i="4"/>
  <c r="AN50" i="4" s="1"/>
  <c r="AO50" i="4" s="1"/>
  <c r="BE50" i="4" s="1"/>
  <c r="BB42" i="4"/>
  <c r="BC42" i="4" s="1"/>
  <c r="BG42" i="4" s="1"/>
  <c r="BF42" i="4"/>
  <c r="AY42" i="4"/>
  <c r="AZ42" i="4" s="1"/>
  <c r="AH52" i="4" l="1"/>
  <c r="AI63" i="4"/>
  <c r="AL51" i="4"/>
  <c r="AN51" i="4" s="1"/>
  <c r="AO51" i="4" s="1"/>
  <c r="BE51" i="4" s="1"/>
  <c r="AJ74" i="4"/>
  <c r="AK86" i="4" s="1"/>
  <c r="AS62" i="4"/>
  <c r="AP62" i="4"/>
  <c r="AR62" i="4" s="1"/>
  <c r="AV43" i="4"/>
  <c r="AX43" i="4" s="1"/>
  <c r="BA43" i="4"/>
  <c r="E23" i="4"/>
  <c r="O23" i="4" s="1"/>
  <c r="E61" i="4"/>
  <c r="BD42" i="4"/>
  <c r="AJ75" i="4" l="1"/>
  <c r="AK87" i="4" s="1"/>
  <c r="AP63" i="4"/>
  <c r="AR63" i="4" s="1"/>
  <c r="AS63" i="4"/>
  <c r="AL52" i="4"/>
  <c r="AN52" i="4" s="1"/>
  <c r="AO52" i="4" s="1"/>
  <c r="BE52" i="4" s="1"/>
  <c r="AH53" i="4"/>
  <c r="AI64" i="4"/>
  <c r="D23" i="4"/>
  <c r="N23" i="4" s="1"/>
  <c r="D61" i="4"/>
  <c r="BB43" i="4"/>
  <c r="BC43" i="4" s="1"/>
  <c r="BD43" i="4" s="1"/>
  <c r="D62" i="4" s="1"/>
  <c r="BF43" i="4"/>
  <c r="AY43" i="4"/>
  <c r="AZ43" i="4" s="1"/>
  <c r="AL53" i="4" l="1"/>
  <c r="AN53" i="4" s="1"/>
  <c r="AH54" i="4"/>
  <c r="AI65" i="4"/>
  <c r="AO53" i="4"/>
  <c r="BE53" i="4" s="1"/>
  <c r="AS64" i="4"/>
  <c r="AP64" i="4"/>
  <c r="AR64" i="4" s="1"/>
  <c r="AJ76" i="4"/>
  <c r="AK88" i="4" s="1"/>
  <c r="BG43" i="4"/>
  <c r="E62" i="4" s="1"/>
  <c r="AV44" i="4"/>
  <c r="AX44" i="4" s="1"/>
  <c r="BA44" i="4"/>
  <c r="AI66" i="4" l="1"/>
  <c r="AL54" i="4"/>
  <c r="AN54" i="4" s="1"/>
  <c r="AU54" i="4" s="1"/>
  <c r="AS65" i="4"/>
  <c r="AJ77" i="4"/>
  <c r="AK89" i="4" s="1"/>
  <c r="AP65" i="4"/>
  <c r="AR65" i="4" s="1"/>
  <c r="BF44" i="4"/>
  <c r="BB44" i="4"/>
  <c r="BC44" i="4" s="1"/>
  <c r="BD44" i="4" s="1"/>
  <c r="D63" i="4" s="1"/>
  <c r="AY44" i="4"/>
  <c r="AZ44" i="4" s="1"/>
  <c r="AO54" i="4" l="1"/>
  <c r="BE54" i="4" s="1"/>
  <c r="AJ78" i="4"/>
  <c r="AK90" i="4" s="1"/>
  <c r="AP66" i="4"/>
  <c r="AR66" i="4" s="1"/>
  <c r="AS66" i="4"/>
  <c r="AV45" i="4"/>
  <c r="AX45" i="4" s="1"/>
  <c r="BA45" i="4"/>
  <c r="BG44" i="4"/>
  <c r="E63" i="4" s="1"/>
  <c r="BB45" i="4" l="1"/>
  <c r="BC45" i="4" s="1"/>
  <c r="BD45" i="4"/>
  <c r="D64" i="4" s="1"/>
  <c r="BF45" i="4"/>
  <c r="BG45" i="4" s="1"/>
  <c r="E64" i="4" s="1"/>
  <c r="AY45" i="4"/>
  <c r="AZ45" i="4"/>
  <c r="AV46" i="4" l="1"/>
  <c r="AX46" i="4" s="1"/>
  <c r="BA46" i="4"/>
  <c r="BB46" i="4" l="1"/>
  <c r="BC46" i="4" s="1"/>
  <c r="BF46" i="4"/>
  <c r="BD46" i="4"/>
  <c r="D65" i="4" s="1"/>
  <c r="AY46" i="4"/>
  <c r="AZ46" i="4" s="1"/>
  <c r="BG46" i="4" l="1"/>
  <c r="E65" i="4" s="1"/>
  <c r="AV47" i="4"/>
  <c r="AX47" i="4" s="1"/>
  <c r="BA47" i="4"/>
  <c r="BB47" i="4" l="1"/>
  <c r="BC47" i="4" s="1"/>
  <c r="BF47" i="4"/>
  <c r="BD47" i="4"/>
  <c r="D66" i="4" s="1"/>
  <c r="AY47" i="4"/>
  <c r="AZ47" i="4" s="1"/>
  <c r="BG47" i="4" l="1"/>
  <c r="E66" i="4" s="1"/>
  <c r="AV48" i="4"/>
  <c r="AX48" i="4" s="1"/>
  <c r="BA48" i="4"/>
  <c r="BB48" i="4" l="1"/>
  <c r="BC48" i="4" s="1"/>
  <c r="BF48" i="4"/>
  <c r="BG48" i="4" s="1"/>
  <c r="E67" i="4" s="1"/>
  <c r="BD48" i="4"/>
  <c r="D67" i="4" s="1"/>
  <c r="AY48" i="4"/>
  <c r="AZ48" i="4" s="1"/>
  <c r="AV49" i="4" l="1"/>
  <c r="AX49" i="4" s="1"/>
  <c r="BA49" i="4"/>
  <c r="BB49" i="4" l="1"/>
  <c r="BC49" i="4" s="1"/>
  <c r="BD49" i="4" s="1"/>
  <c r="D68" i="4" s="1"/>
  <c r="BF49" i="4"/>
  <c r="AY49" i="4"/>
  <c r="AZ49" i="4" s="1"/>
  <c r="AV50" i="4" l="1"/>
  <c r="AX50" i="4" s="1"/>
  <c r="BA50" i="4"/>
  <c r="BG49" i="4"/>
  <c r="E68" i="4" s="1"/>
  <c r="BB50" i="4" l="1"/>
  <c r="BC50" i="4" s="1"/>
  <c r="BD50" i="4" s="1"/>
  <c r="D69" i="4" s="1"/>
  <c r="BF50" i="4"/>
  <c r="AY50" i="4"/>
  <c r="AZ50" i="4" s="1"/>
  <c r="AV51" i="4" l="1"/>
  <c r="AX51" i="4" s="1"/>
  <c r="BA51" i="4"/>
  <c r="BG50" i="4"/>
  <c r="E69" i="4" s="1"/>
  <c r="BF51" i="4" l="1"/>
  <c r="BB51" i="4"/>
  <c r="BC51" i="4" s="1"/>
  <c r="BD51" i="4" s="1"/>
  <c r="D70" i="4" s="1"/>
  <c r="AY51" i="4"/>
  <c r="AZ51" i="4" s="1"/>
  <c r="AV52" i="4" l="1"/>
  <c r="AX52" i="4" s="1"/>
  <c r="BA52" i="4"/>
  <c r="BG51" i="4"/>
  <c r="E70" i="4" s="1"/>
  <c r="BB52" i="4" l="1"/>
  <c r="BC52" i="4" s="1"/>
  <c r="BD52" i="4" s="1"/>
  <c r="D71" i="4" s="1"/>
  <c r="BF52" i="4"/>
  <c r="AY52" i="4"/>
  <c r="AZ52" i="4" s="1"/>
  <c r="AV53" i="4" l="1"/>
  <c r="AX53" i="4" s="1"/>
  <c r="BA53" i="4"/>
  <c r="BG52" i="4"/>
  <c r="E71" i="4" s="1"/>
  <c r="BB53" i="4" l="1"/>
  <c r="BC53" i="4" s="1"/>
  <c r="BD53" i="4" s="1"/>
  <c r="D72" i="4" s="1"/>
  <c r="BF53" i="4"/>
  <c r="BG53" i="4" s="1"/>
  <c r="E72" i="4" s="1"/>
  <c r="AY53" i="4"/>
  <c r="AZ53" i="4"/>
  <c r="AV54" i="4" l="1"/>
  <c r="BA54" i="4"/>
  <c r="AW54" i="4" l="1"/>
  <c r="BB54" i="4"/>
  <c r="BC54" i="4" s="1"/>
  <c r="BD54" i="4" s="1"/>
  <c r="BF54" i="4"/>
  <c r="AX54" i="4" l="1"/>
  <c r="D73" i="4"/>
  <c r="D24" i="4"/>
  <c r="N24" i="4" s="1"/>
  <c r="BG54" i="4"/>
  <c r="AY54" i="4" l="1"/>
  <c r="AH55" i="4" s="1"/>
  <c r="E24" i="4"/>
  <c r="O24" i="4" s="1"/>
  <c r="E73" i="4"/>
  <c r="AZ54" i="4" l="1"/>
  <c r="AV55" i="4" s="1"/>
  <c r="AX55" i="4" s="1"/>
  <c r="AY55" i="4" s="1"/>
  <c r="AZ55" i="4" s="1"/>
  <c r="AL55" i="4"/>
  <c r="AN55" i="4" s="1"/>
  <c r="AH56" i="4"/>
  <c r="AI67" i="4"/>
  <c r="AV56" i="4"/>
  <c r="AX56" i="4" s="1"/>
  <c r="AP67" i="4" l="1"/>
  <c r="AR67" i="4" s="1"/>
  <c r="AS67" i="4"/>
  <c r="AJ79" i="4"/>
  <c r="AH57" i="4"/>
  <c r="AI68" i="4"/>
  <c r="AL56" i="4"/>
  <c r="AN56" i="4" s="1"/>
  <c r="BA56" i="4" s="1"/>
  <c r="BB56" i="4" s="1"/>
  <c r="AO55" i="4"/>
  <c r="BE55" i="4" s="1"/>
  <c r="BA55" i="4"/>
  <c r="AY56" i="4"/>
  <c r="AZ56" i="4" s="1"/>
  <c r="AO56" i="4" l="1"/>
  <c r="BE56" i="4" s="1"/>
  <c r="BF56" i="4" s="1"/>
  <c r="BB55" i="4"/>
  <c r="BC55" i="4" s="1"/>
  <c r="BD55" i="4" s="1"/>
  <c r="D74" i="4" s="1"/>
  <c r="BF55" i="4"/>
  <c r="AH58" i="4"/>
  <c r="AL57" i="4"/>
  <c r="AN57" i="4" s="1"/>
  <c r="BA57" i="4" s="1"/>
  <c r="AI69" i="4"/>
  <c r="AP68" i="4"/>
  <c r="AR68" i="4" s="1"/>
  <c r="AS68" i="4"/>
  <c r="AJ80" i="4"/>
  <c r="AK92" i="4" s="1"/>
  <c r="BC56" i="4"/>
  <c r="BD56" i="4" s="1"/>
  <c r="D75" i="4" s="1"/>
  <c r="AV57" i="4"/>
  <c r="AX57" i="4" s="1"/>
  <c r="AO57" i="4" l="1"/>
  <c r="BE57" i="4" s="1"/>
  <c r="BG55" i="4"/>
  <c r="E74" i="4" s="1"/>
  <c r="AS69" i="4"/>
  <c r="AP69" i="4"/>
  <c r="AR69" i="4" s="1"/>
  <c r="AJ81" i="4"/>
  <c r="AK93" i="4" s="1"/>
  <c r="AL58" i="4"/>
  <c r="AN58" i="4" s="1"/>
  <c r="AO58" i="4" s="1"/>
  <c r="BE58" i="4" s="1"/>
  <c r="AI70" i="4"/>
  <c r="AH59" i="4"/>
  <c r="BG56" i="4"/>
  <c r="E75" i="4" s="1"/>
  <c r="BF57" i="4"/>
  <c r="BB57" i="4"/>
  <c r="BC57" i="4" s="1"/>
  <c r="BG57" i="4" s="1"/>
  <c r="E76" i="4" s="1"/>
  <c r="AY57" i="4"/>
  <c r="AZ57" i="4" s="1"/>
  <c r="AJ82" i="4" l="1"/>
  <c r="AK94" i="4" s="1"/>
  <c r="AS70" i="4"/>
  <c r="AP70" i="4"/>
  <c r="AR70" i="4" s="1"/>
  <c r="AH60" i="4"/>
  <c r="AL59" i="4"/>
  <c r="AN59" i="4" s="1"/>
  <c r="AO59" i="4" s="1"/>
  <c r="BE59" i="4" s="1"/>
  <c r="AI71" i="4"/>
  <c r="AV58" i="4"/>
  <c r="AX58" i="4" s="1"/>
  <c r="BA58" i="4"/>
  <c r="BD57" i="4"/>
  <c r="D76" i="4" s="1"/>
  <c r="AL60" i="4" l="1"/>
  <c r="AN60" i="4" s="1"/>
  <c r="AI72" i="4"/>
  <c r="AO60" i="4"/>
  <c r="BE60" i="4" s="1"/>
  <c r="AH61" i="4"/>
  <c r="AS71" i="4"/>
  <c r="AP71" i="4"/>
  <c r="AR71" i="4" s="1"/>
  <c r="AJ83" i="4"/>
  <c r="AK95" i="4" s="1"/>
  <c r="BB58" i="4"/>
  <c r="BC58" i="4" s="1"/>
  <c r="BF58" i="4"/>
  <c r="AY58" i="4"/>
  <c r="AZ58" i="4" s="1"/>
  <c r="BG58" i="4" l="1"/>
  <c r="E77" i="4" s="1"/>
  <c r="BD58" i="4"/>
  <c r="D77" i="4" s="1"/>
  <c r="AP72" i="4"/>
  <c r="AR72" i="4" s="1"/>
  <c r="AJ84" i="4"/>
  <c r="AK96" i="4" s="1"/>
  <c r="AS72" i="4"/>
  <c r="AH62" i="4"/>
  <c r="AL61" i="4"/>
  <c r="AN61" i="4" s="1"/>
  <c r="AO61" i="4" s="1"/>
  <c r="BE61" i="4" s="1"/>
  <c r="AI73" i="4"/>
  <c r="AV59" i="4"/>
  <c r="AX59" i="4" s="1"/>
  <c r="BA59" i="4"/>
  <c r="AJ85" i="4" l="1"/>
  <c r="AK97" i="4" s="1"/>
  <c r="AS73" i="4"/>
  <c r="AP73" i="4"/>
  <c r="AR73" i="4" s="1"/>
  <c r="AI74" i="4"/>
  <c r="AL62" i="4"/>
  <c r="AN62" i="4" s="1"/>
  <c r="AO62" i="4" s="1"/>
  <c r="BE62" i="4" s="1"/>
  <c r="AH63" i="4"/>
  <c r="BB59" i="4"/>
  <c r="BC59" i="4" s="1"/>
  <c r="BD59" i="4" s="1"/>
  <c r="D78" i="4" s="1"/>
  <c r="BF59" i="4"/>
  <c r="AY59" i="4"/>
  <c r="AZ59" i="4" s="1"/>
  <c r="BG59" i="4" l="1"/>
  <c r="E78" i="4" s="1"/>
  <c r="AJ86" i="4"/>
  <c r="AK98" i="4" s="1"/>
  <c r="AP74" i="4"/>
  <c r="AR74" i="4" s="1"/>
  <c r="AS74" i="4"/>
  <c r="AI75" i="4"/>
  <c r="AH64" i="4"/>
  <c r="AL63" i="4"/>
  <c r="AN63" i="4" s="1"/>
  <c r="AO63" i="4" s="1"/>
  <c r="BE63" i="4" s="1"/>
  <c r="AV60" i="4"/>
  <c r="AX60" i="4" s="1"/>
  <c r="BA60" i="4"/>
  <c r="AH65" i="4" l="1"/>
  <c r="AL64" i="4"/>
  <c r="AN64" i="4" s="1"/>
  <c r="AI76" i="4"/>
  <c r="AO64" i="4"/>
  <c r="BE64" i="4" s="1"/>
  <c r="AP75" i="4"/>
  <c r="AR75" i="4" s="1"/>
  <c r="AJ87" i="4"/>
  <c r="AK99" i="4" s="1"/>
  <c r="AS75" i="4"/>
  <c r="BB60" i="4"/>
  <c r="BC60" i="4" s="1"/>
  <c r="BF60" i="4"/>
  <c r="AY60" i="4"/>
  <c r="AZ60" i="4" s="1"/>
  <c r="AJ88" i="4" l="1"/>
  <c r="AK100" i="4" s="1"/>
  <c r="AS76" i="4"/>
  <c r="AP76" i="4"/>
  <c r="AR76" i="4" s="1"/>
  <c r="BG60" i="4"/>
  <c r="E79" i="4" s="1"/>
  <c r="AH66" i="4"/>
  <c r="AI77" i="4"/>
  <c r="AL65" i="4"/>
  <c r="AN65" i="4" s="1"/>
  <c r="AO65" i="4" s="1"/>
  <c r="BE65" i="4" s="1"/>
  <c r="BD60" i="4"/>
  <c r="D79" i="4" s="1"/>
  <c r="AV61" i="4"/>
  <c r="AX61" i="4" s="1"/>
  <c r="BA61" i="4"/>
  <c r="AI78" i="4" l="1"/>
  <c r="AL66" i="4"/>
  <c r="AN66" i="4" s="1"/>
  <c r="AH67" i="4"/>
  <c r="AJ89" i="4"/>
  <c r="AK101" i="4" s="1"/>
  <c r="AP77" i="4"/>
  <c r="AR77" i="4" s="1"/>
  <c r="AS77" i="4"/>
  <c r="BF61" i="4"/>
  <c r="BB61" i="4"/>
  <c r="BC61" i="4" s="1"/>
  <c r="BD61" i="4" s="1"/>
  <c r="D80" i="4" s="1"/>
  <c r="AY61" i="4"/>
  <c r="AZ61" i="4" s="1"/>
  <c r="AO66" i="4" l="1"/>
  <c r="BE66" i="4" s="1"/>
  <c r="AU66" i="4"/>
  <c r="AL67" i="4"/>
  <c r="AN67" i="4" s="1"/>
  <c r="AO67" i="4" s="1"/>
  <c r="BE67" i="4" s="1"/>
  <c r="AH68" i="4"/>
  <c r="AI79" i="4"/>
  <c r="AS78" i="4"/>
  <c r="AP78" i="4"/>
  <c r="AR78" i="4" s="1"/>
  <c r="AJ90" i="4"/>
  <c r="AK102" i="4" s="1"/>
  <c r="BA62" i="4"/>
  <c r="AV62" i="4"/>
  <c r="AX62" i="4" s="1"/>
  <c r="BG61" i="4"/>
  <c r="E80" i="4" s="1"/>
  <c r="AI80" i="4" l="1"/>
  <c r="AH69" i="4"/>
  <c r="AL68" i="4"/>
  <c r="AN68" i="4" s="1"/>
  <c r="AO68" i="4" s="1"/>
  <c r="BE68" i="4" s="1"/>
  <c r="AS79" i="4"/>
  <c r="AP79" i="4"/>
  <c r="AR79" i="4" s="1"/>
  <c r="AJ91" i="4"/>
  <c r="AY62" i="4"/>
  <c r="AZ62" i="4" s="1"/>
  <c r="BB62" i="4"/>
  <c r="BC62" i="4" s="1"/>
  <c r="BD62" i="4" s="1"/>
  <c r="D81" i="4" s="1"/>
  <c r="BF62" i="4"/>
  <c r="AI81" i="4" l="1"/>
  <c r="AL69" i="4"/>
  <c r="AN69" i="4" s="1"/>
  <c r="AO69" i="4" s="1"/>
  <c r="BE69" i="4" s="1"/>
  <c r="AH70" i="4"/>
  <c r="AS80" i="4"/>
  <c r="AP80" i="4"/>
  <c r="AR80" i="4" s="1"/>
  <c r="AJ92" i="4"/>
  <c r="AK104" i="4" s="1"/>
  <c r="BG62" i="4"/>
  <c r="E81" i="4" s="1"/>
  <c r="BA63" i="4"/>
  <c r="AV63" i="4"/>
  <c r="AX63" i="4" s="1"/>
  <c r="AI82" i="4" l="1"/>
  <c r="AL70" i="4"/>
  <c r="AN70" i="4" s="1"/>
  <c r="AO70" i="4" s="1"/>
  <c r="BE70" i="4" s="1"/>
  <c r="AH71" i="4"/>
  <c r="AS81" i="4"/>
  <c r="AP81" i="4"/>
  <c r="AR81" i="4" s="1"/>
  <c r="AJ93" i="4"/>
  <c r="AK105" i="4" s="1"/>
  <c r="AY63" i="4"/>
  <c r="AZ63" i="4" s="1"/>
  <c r="BB63" i="4"/>
  <c r="BC63" i="4" s="1"/>
  <c r="BF63" i="4"/>
  <c r="BG63" i="4" l="1"/>
  <c r="E82" i="4" s="1"/>
  <c r="AL71" i="4"/>
  <c r="AN71" i="4" s="1"/>
  <c r="AH72" i="4"/>
  <c r="AI83" i="4"/>
  <c r="AO71" i="4"/>
  <c r="BE71" i="4" s="1"/>
  <c r="AS82" i="4"/>
  <c r="AP82" i="4"/>
  <c r="AR82" i="4" s="1"/>
  <c r="AJ94" i="4"/>
  <c r="AK106" i="4" s="1"/>
  <c r="BD63" i="4"/>
  <c r="D82" i="4" s="1"/>
  <c r="BA64" i="4"/>
  <c r="AV64" i="4"/>
  <c r="AX64" i="4" s="1"/>
  <c r="AH73" i="4" l="1"/>
  <c r="AL72" i="4"/>
  <c r="AN72" i="4" s="1"/>
  <c r="AI84" i="4"/>
  <c r="AO72" i="4"/>
  <c r="BE72" i="4" s="1"/>
  <c r="AJ95" i="4"/>
  <c r="AK107" i="4" s="1"/>
  <c r="AP83" i="4"/>
  <c r="AR83" i="4" s="1"/>
  <c r="AS83" i="4"/>
  <c r="AY64" i="4"/>
  <c r="AZ64" i="4" s="1"/>
  <c r="BB64" i="4"/>
  <c r="BC64" i="4" s="1"/>
  <c r="BF64" i="4"/>
  <c r="BG64" i="4" l="1"/>
  <c r="E83" i="4" s="1"/>
  <c r="AJ96" i="4"/>
  <c r="AK108" i="4" s="1"/>
  <c r="AS84" i="4"/>
  <c r="AP84" i="4"/>
  <c r="AR84" i="4" s="1"/>
  <c r="AI85" i="4"/>
  <c r="AL73" i="4"/>
  <c r="AN73" i="4" s="1"/>
  <c r="AO73" i="4" s="1"/>
  <c r="BE73" i="4" s="1"/>
  <c r="AH74" i="4"/>
  <c r="BA65" i="4"/>
  <c r="AV65" i="4"/>
  <c r="AX65" i="4" s="1"/>
  <c r="BD64" i="4"/>
  <c r="D83" i="4" s="1"/>
  <c r="AI86" i="4" l="1"/>
  <c r="AH75" i="4"/>
  <c r="AL74" i="4"/>
  <c r="AN74" i="4" s="1"/>
  <c r="AO74" i="4" s="1"/>
  <c r="BE74" i="4" s="1"/>
  <c r="AJ97" i="4"/>
  <c r="AK109" i="4" s="1"/>
  <c r="AP85" i="4"/>
  <c r="AR85" i="4" s="1"/>
  <c r="AS85" i="4"/>
  <c r="AY65" i="4"/>
  <c r="AZ65" i="4" s="1"/>
  <c r="BB65" i="4"/>
  <c r="BC65" i="4" s="1"/>
  <c r="BF65" i="4"/>
  <c r="BG65" i="4" l="1"/>
  <c r="E84" i="4" s="1"/>
  <c r="BD65" i="4"/>
  <c r="D84" i="4" s="1"/>
  <c r="AL75" i="4"/>
  <c r="AN75" i="4" s="1"/>
  <c r="AH76" i="4"/>
  <c r="AI87" i="4"/>
  <c r="AO75" i="4"/>
  <c r="BE75" i="4" s="1"/>
  <c r="AS86" i="4"/>
  <c r="AJ98" i="4"/>
  <c r="AK110" i="4" s="1"/>
  <c r="AP86" i="4"/>
  <c r="AR86" i="4" s="1"/>
  <c r="AV66" i="4"/>
  <c r="AX66" i="4" s="1"/>
  <c r="BA66" i="4"/>
  <c r="AL76" i="4" l="1"/>
  <c r="AN76" i="4" s="1"/>
  <c r="AI88" i="4"/>
  <c r="AH77" i="4"/>
  <c r="AO76" i="4"/>
  <c r="BE76" i="4" s="1"/>
  <c r="AS87" i="4"/>
  <c r="AP87" i="4"/>
  <c r="AR87" i="4" s="1"/>
  <c r="AJ99" i="4"/>
  <c r="AK111" i="4" s="1"/>
  <c r="BF66" i="4"/>
  <c r="BB66" i="4"/>
  <c r="BC66" i="4" s="1"/>
  <c r="BG66" i="4" s="1"/>
  <c r="AY66" i="4"/>
  <c r="AZ66" i="4" s="1"/>
  <c r="AS88" i="4" l="1"/>
  <c r="AJ100" i="4"/>
  <c r="AK112" i="4" s="1"/>
  <c r="AP88" i="4"/>
  <c r="AR88" i="4" s="1"/>
  <c r="AL77" i="4"/>
  <c r="AN77" i="4" s="1"/>
  <c r="AO77" i="4" s="1"/>
  <c r="BE77" i="4" s="1"/>
  <c r="AH78" i="4"/>
  <c r="AI89" i="4"/>
  <c r="E85" i="4"/>
  <c r="E25" i="4"/>
  <c r="O25" i="4" s="1"/>
  <c r="BA67" i="4"/>
  <c r="AV67" i="4"/>
  <c r="AX67" i="4" s="1"/>
  <c r="BD66" i="4"/>
  <c r="AP89" i="4" l="1"/>
  <c r="AR89" i="4" s="1"/>
  <c r="AS89" i="4"/>
  <c r="AJ101" i="4"/>
  <c r="AK113" i="4" s="1"/>
  <c r="AL78" i="4"/>
  <c r="AN78" i="4" s="1"/>
  <c r="AI90" i="4"/>
  <c r="AH79" i="4"/>
  <c r="D85" i="4"/>
  <c r="D25" i="4"/>
  <c r="N25" i="4" s="1"/>
  <c r="AY67" i="4"/>
  <c r="AZ67" i="4" s="1"/>
  <c r="BB67" i="4"/>
  <c r="BC67" i="4" s="1"/>
  <c r="BF67" i="4"/>
  <c r="BG67" i="4" l="1"/>
  <c r="E86" i="4" s="1"/>
  <c r="AO78" i="4"/>
  <c r="BE78" i="4" s="1"/>
  <c r="AU78" i="4"/>
  <c r="AL79" i="4"/>
  <c r="AN79" i="4" s="1"/>
  <c r="AH80" i="4"/>
  <c r="AH81" i="4" s="1"/>
  <c r="AI91" i="4"/>
  <c r="AO79" i="4"/>
  <c r="BE79" i="4" s="1"/>
  <c r="AP90" i="4"/>
  <c r="AR90" i="4" s="1"/>
  <c r="AJ102" i="4"/>
  <c r="AK114" i="4" s="1"/>
  <c r="AS90" i="4"/>
  <c r="BD67" i="4"/>
  <c r="D86" i="4" s="1"/>
  <c r="AV68" i="4"/>
  <c r="AX68" i="4" s="1"/>
  <c r="BA68" i="4"/>
  <c r="AL81" i="4" l="1"/>
  <c r="AN81" i="4" s="1"/>
  <c r="AH82" i="4"/>
  <c r="AI93" i="4"/>
  <c r="AO81" i="4"/>
  <c r="BE81" i="4" s="1"/>
  <c r="AL80" i="4"/>
  <c r="AN80" i="4" s="1"/>
  <c r="AO80" i="4" s="1"/>
  <c r="BE80" i="4" s="1"/>
  <c r="AI92" i="4"/>
  <c r="AS91" i="4"/>
  <c r="AP91" i="4"/>
  <c r="AR91" i="4" s="1"/>
  <c r="AJ103" i="4"/>
  <c r="BF68" i="4"/>
  <c r="BB68" i="4"/>
  <c r="BC68" i="4" s="1"/>
  <c r="BD68" i="4" s="1"/>
  <c r="D87" i="4" s="1"/>
  <c r="AY68" i="4"/>
  <c r="AZ68" i="4" s="1"/>
  <c r="AJ105" i="4" l="1"/>
  <c r="AK117" i="4" s="1"/>
  <c r="AP93" i="4"/>
  <c r="AR93" i="4" s="1"/>
  <c r="AS93" i="4"/>
  <c r="AI94" i="4"/>
  <c r="AH83" i="4"/>
  <c r="AL82" i="4"/>
  <c r="AN82" i="4" s="1"/>
  <c r="AO82" i="4" s="1"/>
  <c r="BE82" i="4" s="1"/>
  <c r="AS92" i="4"/>
  <c r="AP92" i="4"/>
  <c r="AR92" i="4" s="1"/>
  <c r="AJ104" i="4"/>
  <c r="AK116" i="4" s="1"/>
  <c r="AV69" i="4"/>
  <c r="AX69" i="4" s="1"/>
  <c r="BA69" i="4"/>
  <c r="BG68" i="4"/>
  <c r="E87" i="4" s="1"/>
  <c r="AH84" i="4" l="1"/>
  <c r="AL83" i="4"/>
  <c r="AN83" i="4" s="1"/>
  <c r="AI95" i="4"/>
  <c r="AO83" i="4"/>
  <c r="BE83" i="4" s="1"/>
  <c r="AJ106" i="4"/>
  <c r="AK118" i="4" s="1"/>
  <c r="AP94" i="4"/>
  <c r="AR94" i="4" s="1"/>
  <c r="AS94" i="4"/>
  <c r="BF69" i="4"/>
  <c r="BB69" i="4"/>
  <c r="BC69" i="4" s="1"/>
  <c r="BG69" i="4" s="1"/>
  <c r="E88" i="4" s="1"/>
  <c r="AY69" i="4"/>
  <c r="AZ69" i="4" s="1"/>
  <c r="AP95" i="4" l="1"/>
  <c r="AR95" i="4" s="1"/>
  <c r="AS95" i="4"/>
  <c r="AJ107" i="4"/>
  <c r="AK119" i="4" s="1"/>
  <c r="AI96" i="4"/>
  <c r="AL84" i="4"/>
  <c r="AN84" i="4" s="1"/>
  <c r="AO84" i="4" s="1"/>
  <c r="BE84" i="4" s="1"/>
  <c r="AH85" i="4"/>
  <c r="BA70" i="4"/>
  <c r="AV70" i="4"/>
  <c r="AX70" i="4" s="1"/>
  <c r="BD69" i="4"/>
  <c r="D88" i="4" s="1"/>
  <c r="AJ108" i="4" l="1"/>
  <c r="AK120" i="4" s="1"/>
  <c r="AS96" i="4"/>
  <c r="AP96" i="4"/>
  <c r="AR96" i="4" s="1"/>
  <c r="AI97" i="4"/>
  <c r="AL85" i="4"/>
  <c r="AN85" i="4" s="1"/>
  <c r="AO85" i="4" s="1"/>
  <c r="BE85" i="4" s="1"/>
  <c r="AH86" i="4"/>
  <c r="AY70" i="4"/>
  <c r="AZ70" i="4" s="1"/>
  <c r="BF70" i="4"/>
  <c r="BB70" i="4"/>
  <c r="BC70" i="4" s="1"/>
  <c r="BD70" i="4" s="1"/>
  <c r="D89" i="4" s="1"/>
  <c r="AJ109" i="4" l="1"/>
  <c r="AP97" i="4"/>
  <c r="AR97" i="4" s="1"/>
  <c r="AS97" i="4"/>
  <c r="AL86" i="4"/>
  <c r="AN86" i="4" s="1"/>
  <c r="AI98" i="4"/>
  <c r="AO86" i="4"/>
  <c r="BE86" i="4" s="1"/>
  <c r="AH87" i="4"/>
  <c r="BG70" i="4"/>
  <c r="E89" i="4" s="1"/>
  <c r="BA71" i="4"/>
  <c r="AV71" i="4"/>
  <c r="AX71" i="4" s="1"/>
  <c r="AJ110" i="4" l="1"/>
  <c r="AK122" i="4" s="1"/>
  <c r="AP98" i="4"/>
  <c r="AR98" i="4" s="1"/>
  <c r="AS98" i="4"/>
  <c r="AH88" i="4"/>
  <c r="AI99" i="4"/>
  <c r="AL87" i="4"/>
  <c r="AN87" i="4" s="1"/>
  <c r="AO87" i="4" s="1"/>
  <c r="BE87" i="4" s="1"/>
  <c r="AY71" i="4"/>
  <c r="AZ71" i="4" s="1"/>
  <c r="BB71" i="4"/>
  <c r="BC71" i="4" s="1"/>
  <c r="BD71" i="4" s="1"/>
  <c r="D90" i="4" s="1"/>
  <c r="BF71" i="4"/>
  <c r="AP99" i="4" l="1"/>
  <c r="AR99" i="4" s="1"/>
  <c r="AS99" i="4"/>
  <c r="AJ111" i="4"/>
  <c r="AK123" i="4" s="1"/>
  <c r="AL88" i="4"/>
  <c r="AN88" i="4" s="1"/>
  <c r="AO88" i="4" s="1"/>
  <c r="BE88" i="4" s="1"/>
  <c r="AH89" i="4"/>
  <c r="AI100" i="4"/>
  <c r="BG71" i="4"/>
  <c r="E90" i="4" s="1"/>
  <c r="BA72" i="4"/>
  <c r="AV72" i="4"/>
  <c r="AX72" i="4" s="1"/>
  <c r="AP100" i="4" l="1"/>
  <c r="AR100" i="4" s="1"/>
  <c r="AJ112" i="4"/>
  <c r="AK124" i="4" s="1"/>
  <c r="AS100" i="4"/>
  <c r="AH90" i="4"/>
  <c r="AI101" i="4"/>
  <c r="AL89" i="4"/>
  <c r="AN89" i="4" s="1"/>
  <c r="AO89" i="4" s="1"/>
  <c r="BE89" i="4" s="1"/>
  <c r="AY72" i="4"/>
  <c r="AZ72" i="4" s="1"/>
  <c r="BF72" i="4"/>
  <c r="BB72" i="4"/>
  <c r="BC72" i="4" s="1"/>
  <c r="AJ113" i="4" l="1"/>
  <c r="AK125" i="4" s="1"/>
  <c r="AP101" i="4"/>
  <c r="AR101" i="4" s="1"/>
  <c r="AS101" i="4"/>
  <c r="AL90" i="4"/>
  <c r="AN90" i="4" s="1"/>
  <c r="AI102" i="4"/>
  <c r="BG72" i="4"/>
  <c r="E91" i="4" s="1"/>
  <c r="BD72" i="4"/>
  <c r="D91" i="4" s="1"/>
  <c r="AV73" i="4"/>
  <c r="AX73" i="4" s="1"/>
  <c r="BA73" i="4"/>
  <c r="AS102" i="4" l="1"/>
  <c r="AP102" i="4"/>
  <c r="AR102" i="4" s="1"/>
  <c r="AJ114" i="4"/>
  <c r="AK126" i="4" s="1"/>
  <c r="AO90" i="4"/>
  <c r="BE90" i="4" s="1"/>
  <c r="AU90" i="4"/>
  <c r="BB73" i="4"/>
  <c r="BC73" i="4" s="1"/>
  <c r="BD73" i="4" s="1"/>
  <c r="D92" i="4" s="1"/>
  <c r="BF73" i="4"/>
  <c r="AY73" i="4"/>
  <c r="AZ73" i="4" s="1"/>
  <c r="BG73" i="4" l="1"/>
  <c r="E92" i="4" s="1"/>
  <c r="AV74" i="4"/>
  <c r="AX74" i="4" s="1"/>
  <c r="BA74" i="4"/>
  <c r="BB74" i="4" l="1"/>
  <c r="BC74" i="4" s="1"/>
  <c r="BD74" i="4" s="1"/>
  <c r="D93" i="4" s="1"/>
  <c r="BF74" i="4"/>
  <c r="AY74" i="4"/>
  <c r="AZ74" i="4" s="1"/>
  <c r="BA75" i="4" l="1"/>
  <c r="AV75" i="4"/>
  <c r="AX75" i="4" s="1"/>
  <c r="BG74" i="4"/>
  <c r="E93" i="4" s="1"/>
  <c r="AY75" i="4" l="1"/>
  <c r="AZ75" i="4"/>
  <c r="BB75" i="4"/>
  <c r="BC75" i="4" s="1"/>
  <c r="BD75" i="4" s="1"/>
  <c r="D94" i="4" s="1"/>
  <c r="BF75" i="4"/>
  <c r="BG75" i="4" l="1"/>
  <c r="E94" i="4" s="1"/>
  <c r="AV76" i="4"/>
  <c r="AX76" i="4" s="1"/>
  <c r="BA76" i="4"/>
  <c r="BF76" i="4" l="1"/>
  <c r="BB76" i="4"/>
  <c r="BC76" i="4" s="1"/>
  <c r="BD76" i="4" s="1"/>
  <c r="D95" i="4" s="1"/>
  <c r="AY76" i="4"/>
  <c r="AZ76" i="4" s="1"/>
  <c r="AV77" i="4" l="1"/>
  <c r="AX77" i="4" s="1"/>
  <c r="BA77" i="4"/>
  <c r="BG76" i="4"/>
  <c r="E95" i="4" s="1"/>
  <c r="BB77" i="4" l="1"/>
  <c r="BC77" i="4" s="1"/>
  <c r="BD77" i="4" s="1"/>
  <c r="D96" i="4" s="1"/>
  <c r="BF77" i="4"/>
  <c r="AY77" i="4"/>
  <c r="AZ77" i="4" s="1"/>
  <c r="BA78" i="4" l="1"/>
  <c r="AV78" i="4"/>
  <c r="AX78" i="4" s="1"/>
  <c r="BG77" i="4"/>
  <c r="E96" i="4" s="1"/>
  <c r="AY78" i="4" l="1"/>
  <c r="AZ78" i="4"/>
  <c r="BB78" i="4"/>
  <c r="BC78" i="4" s="1"/>
  <c r="BD78" i="4" s="1"/>
  <c r="BF78" i="4"/>
  <c r="D26" i="4" l="1"/>
  <c r="N26" i="4" s="1"/>
  <c r="D97" i="4"/>
  <c r="BG78" i="4"/>
  <c r="BA79" i="4"/>
  <c r="AV79" i="4"/>
  <c r="AX79" i="4" s="1"/>
  <c r="AY79" i="4" l="1"/>
  <c r="AZ79" i="4"/>
  <c r="BF79" i="4"/>
  <c r="BB79" i="4"/>
  <c r="BC79" i="4" s="1"/>
  <c r="E26" i="4"/>
  <c r="O26" i="4" s="1"/>
  <c r="E97" i="4"/>
  <c r="BG79" i="4" l="1"/>
  <c r="E98" i="4" s="1"/>
  <c r="BD79" i="4"/>
  <c r="D98" i="4" s="1"/>
  <c r="AV80" i="4"/>
  <c r="AX80" i="4" s="1"/>
  <c r="BA80" i="4"/>
  <c r="BB80" i="4" l="1"/>
  <c r="BC80" i="4" s="1"/>
  <c r="BF80" i="4"/>
  <c r="AY80" i="4"/>
  <c r="AZ80" i="4" s="1"/>
  <c r="BG80" i="4" l="1"/>
  <c r="E99" i="4" s="1"/>
  <c r="BA81" i="4"/>
  <c r="AV81" i="4"/>
  <c r="AX81" i="4" s="1"/>
  <c r="BD80" i="4"/>
  <c r="D99" i="4" s="1"/>
  <c r="AY81" i="4" l="1"/>
  <c r="AZ81" i="4"/>
  <c r="BB81" i="4"/>
  <c r="BC81" i="4" s="1"/>
  <c r="BD81" i="4" s="1"/>
  <c r="D100" i="4" s="1"/>
  <c r="BF81" i="4"/>
  <c r="BG81" i="4" l="1"/>
  <c r="E100" i="4" s="1"/>
  <c r="BA82" i="4"/>
  <c r="AV82" i="4"/>
  <c r="AX82" i="4" s="1"/>
  <c r="AY82" i="4" l="1"/>
  <c r="AZ82" i="4"/>
  <c r="BB82" i="4"/>
  <c r="BC82" i="4" s="1"/>
  <c r="BF82" i="4"/>
  <c r="BG82" i="4" l="1"/>
  <c r="E101" i="4" s="1"/>
  <c r="BD82" i="4"/>
  <c r="D101" i="4" s="1"/>
  <c r="BA83" i="4"/>
  <c r="AV83" i="4"/>
  <c r="AX83" i="4" s="1"/>
  <c r="AY83" i="4" l="1"/>
  <c r="AZ83" i="4"/>
  <c r="BF83" i="4"/>
  <c r="BB83" i="4"/>
  <c r="BC83" i="4" s="1"/>
  <c r="BD83" i="4" s="1"/>
  <c r="D102" i="4" s="1"/>
  <c r="BG83" i="4" l="1"/>
  <c r="E102" i="4" s="1"/>
  <c r="AV84" i="4"/>
  <c r="AX84" i="4" s="1"/>
  <c r="BA84" i="4"/>
  <c r="BF84" i="4" l="1"/>
  <c r="BB84" i="4"/>
  <c r="BC84" i="4" s="1"/>
  <c r="BD84" i="4" s="1"/>
  <c r="D103" i="4" s="1"/>
  <c r="AY84" i="4"/>
  <c r="AZ84" i="4" s="1"/>
  <c r="BA85" i="4" l="1"/>
  <c r="AV85" i="4"/>
  <c r="AX85" i="4" s="1"/>
  <c r="BG84" i="4"/>
  <c r="E103" i="4" s="1"/>
  <c r="AY85" i="4" l="1"/>
  <c r="AZ85" i="4"/>
  <c r="BB85" i="4"/>
  <c r="BC85" i="4" s="1"/>
  <c r="BD85" i="4" s="1"/>
  <c r="D104" i="4" s="1"/>
  <c r="BF85" i="4"/>
  <c r="BG85" i="4" l="1"/>
  <c r="E104" i="4" s="1"/>
  <c r="AV86" i="4"/>
  <c r="AX86" i="4" s="1"/>
  <c r="BA86" i="4"/>
  <c r="BF86" i="4" l="1"/>
  <c r="BB86" i="4"/>
  <c r="BC86" i="4" s="1"/>
  <c r="BD86" i="4" s="1"/>
  <c r="D105" i="4" s="1"/>
  <c r="AY86" i="4"/>
  <c r="AZ86" i="4" s="1"/>
  <c r="BA87" i="4" l="1"/>
  <c r="AV87" i="4"/>
  <c r="AX87" i="4" s="1"/>
  <c r="BG86" i="4"/>
  <c r="E105" i="4" s="1"/>
  <c r="AY87" i="4" l="1"/>
  <c r="AZ87" i="4"/>
  <c r="BB87" i="4"/>
  <c r="BC87" i="4" s="1"/>
  <c r="BF87" i="4"/>
  <c r="BG87" i="4" l="1"/>
  <c r="E106" i="4" s="1"/>
  <c r="BD87" i="4"/>
  <c r="D106" i="4" s="1"/>
  <c r="BA88" i="4"/>
  <c r="AV88" i="4"/>
  <c r="AX88" i="4" s="1"/>
  <c r="AY88" i="4" l="1"/>
  <c r="AZ88" i="4"/>
  <c r="BB88" i="4"/>
  <c r="BC88" i="4" s="1"/>
  <c r="BD88" i="4" s="1"/>
  <c r="D107" i="4" s="1"/>
  <c r="BF88" i="4"/>
  <c r="BG88" i="4" l="1"/>
  <c r="E107" i="4" s="1"/>
  <c r="BA89" i="4"/>
  <c r="AV89" i="4"/>
  <c r="AX89" i="4" s="1"/>
  <c r="AY89" i="4" l="1"/>
  <c r="AZ89" i="4"/>
  <c r="BB89" i="4"/>
  <c r="BC89" i="4" s="1"/>
  <c r="BF89" i="4"/>
  <c r="BD89" i="4"/>
  <c r="D108" i="4" s="1"/>
  <c r="BG89" i="4" l="1"/>
  <c r="E108" i="4" s="1"/>
  <c r="AV90" i="4"/>
  <c r="BA90" i="4"/>
  <c r="AW90" i="4" l="1"/>
  <c r="BB90" i="4"/>
  <c r="BC90" i="4" s="1"/>
  <c r="BD90" i="4" s="1"/>
  <c r="BF90" i="4"/>
  <c r="AX90" i="4" l="1"/>
  <c r="D27" i="4"/>
  <c r="N27" i="4" s="1"/>
  <c r="D109" i="4"/>
  <c r="BG90" i="4"/>
  <c r="AY90" i="4" l="1"/>
  <c r="AH91" i="4" s="1"/>
  <c r="AZ90" i="4"/>
  <c r="AV91" i="4" s="1"/>
  <c r="AX91" i="4" s="1"/>
  <c r="AY91" i="4" s="1"/>
  <c r="E109" i="4"/>
  <c r="E27" i="4"/>
  <c r="O27" i="4" s="1"/>
  <c r="AZ91" i="4" l="1"/>
  <c r="AH92" i="4"/>
  <c r="AL91" i="4"/>
  <c r="AN91" i="4" s="1"/>
  <c r="AI103" i="4"/>
  <c r="AV92" i="4"/>
  <c r="AX92" i="4" s="1"/>
  <c r="AJ115" i="4" l="1"/>
  <c r="AP103" i="4"/>
  <c r="AR103" i="4" s="1"/>
  <c r="AS103" i="4"/>
  <c r="AO91" i="4"/>
  <c r="BE91" i="4" s="1"/>
  <c r="BA91" i="4"/>
  <c r="AH93" i="4"/>
  <c r="AI104" i="4"/>
  <c r="AL92" i="4"/>
  <c r="AN92" i="4" s="1"/>
  <c r="BA92" i="4" s="1"/>
  <c r="BB92" i="4" s="1"/>
  <c r="AY92" i="4"/>
  <c r="AZ92" i="4" s="1"/>
  <c r="AO92" i="4" l="1"/>
  <c r="BE92" i="4" s="1"/>
  <c r="BF92" i="4" s="1"/>
  <c r="AS104" i="4"/>
  <c r="AP104" i="4"/>
  <c r="AR104" i="4" s="1"/>
  <c r="AJ116" i="4"/>
  <c r="AK128" i="4" s="1"/>
  <c r="AH94" i="4"/>
  <c r="AL93" i="4"/>
  <c r="AN93" i="4" s="1"/>
  <c r="BA93" i="4" s="1"/>
  <c r="AI105" i="4"/>
  <c r="BB91" i="4"/>
  <c r="BC91" i="4" s="1"/>
  <c r="BF91" i="4"/>
  <c r="AV93" i="4"/>
  <c r="AX93" i="4" s="1"/>
  <c r="BG91" i="4" l="1"/>
  <c r="E110" i="4" s="1"/>
  <c r="AO93" i="4"/>
  <c r="BE93" i="4" s="1"/>
  <c r="BD91" i="4"/>
  <c r="D110" i="4" s="1"/>
  <c r="AJ117" i="4"/>
  <c r="AK129" i="4" s="1"/>
  <c r="AS105" i="4"/>
  <c r="AP105" i="4"/>
  <c r="AR105" i="4" s="1"/>
  <c r="AI106" i="4"/>
  <c r="AL94" i="4"/>
  <c r="AN94" i="4" s="1"/>
  <c r="AO94" i="4" s="1"/>
  <c r="BE94" i="4" s="1"/>
  <c r="AH95" i="4"/>
  <c r="BC92" i="4"/>
  <c r="AY93" i="4"/>
  <c r="AZ93" i="4" s="1"/>
  <c r="BB93" i="4"/>
  <c r="BC93" i="4" s="1"/>
  <c r="BD93" i="4" s="1"/>
  <c r="D112" i="4" s="1"/>
  <c r="BF93" i="4"/>
  <c r="BD92" i="4" l="1"/>
  <c r="D111" i="4" s="1"/>
  <c r="BG92" i="4"/>
  <c r="E111" i="4" s="1"/>
  <c r="AJ118" i="4"/>
  <c r="AK130" i="4" s="1"/>
  <c r="AS106" i="4"/>
  <c r="AP106" i="4"/>
  <c r="AR106" i="4" s="1"/>
  <c r="AL95" i="4"/>
  <c r="AN95" i="4" s="1"/>
  <c r="AO95" i="4" s="1"/>
  <c r="BE95" i="4" s="1"/>
  <c r="AI107" i="4"/>
  <c r="AH96" i="4"/>
  <c r="BG93" i="4"/>
  <c r="E112" i="4" s="1"/>
  <c r="BA94" i="4"/>
  <c r="AV94" i="4"/>
  <c r="AX94" i="4" s="1"/>
  <c r="AH97" i="4" l="1"/>
  <c r="AL96" i="4"/>
  <c r="AN96" i="4" s="1"/>
  <c r="AI108" i="4"/>
  <c r="AO96" i="4"/>
  <c r="BE96" i="4" s="1"/>
  <c r="AJ119" i="4"/>
  <c r="AK131" i="4" s="1"/>
  <c r="AP107" i="4"/>
  <c r="AR107" i="4" s="1"/>
  <c r="AS107" i="4"/>
  <c r="AY94" i="4"/>
  <c r="AZ94" i="4" s="1"/>
  <c r="BF94" i="4"/>
  <c r="BB94" i="4"/>
  <c r="BC94" i="4" s="1"/>
  <c r="BG94" i="4" s="1"/>
  <c r="E113" i="4" s="1"/>
  <c r="AJ120" i="4" l="1"/>
  <c r="AK132" i="4" s="1"/>
  <c r="AS108" i="4"/>
  <c r="AP108" i="4"/>
  <c r="AR108" i="4" s="1"/>
  <c r="AL97" i="4"/>
  <c r="AN97" i="4" s="1"/>
  <c r="AO97" i="4" s="1"/>
  <c r="BE97" i="4" s="1"/>
  <c r="AI109" i="4"/>
  <c r="AH98" i="4"/>
  <c r="BD94" i="4"/>
  <c r="D113" i="4" s="1"/>
  <c r="BA95" i="4"/>
  <c r="AV95" i="4"/>
  <c r="AX95" i="4" s="1"/>
  <c r="AH99" i="4" l="1"/>
  <c r="AI110" i="4"/>
  <c r="AL98" i="4"/>
  <c r="AN98" i="4" s="1"/>
  <c r="AO98" i="4" s="1"/>
  <c r="BE98" i="4" s="1"/>
  <c r="AJ121" i="4"/>
  <c r="AK133" i="4" s="1"/>
  <c r="AP109" i="4"/>
  <c r="AR109" i="4" s="1"/>
  <c r="AS109" i="4"/>
  <c r="AY95" i="4"/>
  <c r="AZ95" i="4" s="1"/>
  <c r="BB95" i="4"/>
  <c r="BC95" i="4" s="1"/>
  <c r="BD95" i="4" s="1"/>
  <c r="D114" i="4" s="1"/>
  <c r="BF95" i="4"/>
  <c r="AJ122" i="4" l="1"/>
  <c r="AK134" i="4" s="1"/>
  <c r="AP110" i="4"/>
  <c r="AR110" i="4" s="1"/>
  <c r="AS110" i="4"/>
  <c r="AL99" i="4"/>
  <c r="AN99" i="4" s="1"/>
  <c r="AI111" i="4"/>
  <c r="AH100" i="4"/>
  <c r="AO99" i="4"/>
  <c r="BE99" i="4" s="1"/>
  <c r="BG95" i="4"/>
  <c r="E114" i="4" s="1"/>
  <c r="AV96" i="4"/>
  <c r="AX96" i="4" s="1"/>
  <c r="BA96" i="4"/>
  <c r="AS111" i="4" l="1"/>
  <c r="AP111" i="4"/>
  <c r="AR111" i="4" s="1"/>
  <c r="AJ123" i="4"/>
  <c r="AK135" i="4" s="1"/>
  <c r="AH101" i="4"/>
  <c r="AL100" i="4"/>
  <c r="AN100" i="4" s="1"/>
  <c r="AO100" i="4" s="1"/>
  <c r="BE100" i="4" s="1"/>
  <c r="AI112" i="4"/>
  <c r="BB96" i="4"/>
  <c r="BC96" i="4" s="1"/>
  <c r="BF96" i="4"/>
  <c r="AY96" i="4"/>
  <c r="AZ96" i="4" s="1"/>
  <c r="AS112" i="4" l="1"/>
  <c r="AP112" i="4"/>
  <c r="AR112" i="4" s="1"/>
  <c r="AJ124" i="4"/>
  <c r="AK136" i="4" s="1"/>
  <c r="AI113" i="4"/>
  <c r="AH102" i="4"/>
  <c r="AL101" i="4"/>
  <c r="AN101" i="4" s="1"/>
  <c r="AO101" i="4" s="1"/>
  <c r="BE101" i="4" s="1"/>
  <c r="BG96" i="4"/>
  <c r="E115" i="4" s="1"/>
  <c r="BA97" i="4"/>
  <c r="AV97" i="4"/>
  <c r="AX97" i="4" s="1"/>
  <c r="BD96" i="4"/>
  <c r="D115" i="4" s="1"/>
  <c r="AL102" i="4" l="1"/>
  <c r="AN102" i="4" s="1"/>
  <c r="AU102" i="4" s="1"/>
  <c r="AI114" i="4"/>
  <c r="AO102" i="4"/>
  <c r="BE102" i="4" s="1"/>
  <c r="AH103" i="4"/>
  <c r="AP113" i="4"/>
  <c r="AR113" i="4" s="1"/>
  <c r="AJ125" i="4"/>
  <c r="AK137" i="4" s="1"/>
  <c r="AS113" i="4"/>
  <c r="AY97" i="4"/>
  <c r="AZ97" i="4" s="1"/>
  <c r="BB97" i="4"/>
  <c r="BC97" i="4" s="1"/>
  <c r="BD97" i="4" s="1"/>
  <c r="D116" i="4" s="1"/>
  <c r="BF97" i="4"/>
  <c r="AL103" i="4" l="1"/>
  <c r="AN103" i="4" s="1"/>
  <c r="AO103" i="4" s="1"/>
  <c r="BE103" i="4" s="1"/>
  <c r="AH104" i="4"/>
  <c r="AI115" i="4"/>
  <c r="AJ126" i="4"/>
  <c r="AK138" i="4" s="1"/>
  <c r="AS114" i="4"/>
  <c r="AP114" i="4"/>
  <c r="AR114" i="4" s="1"/>
  <c r="BG97" i="4"/>
  <c r="E116" i="4" s="1"/>
  <c r="BA98" i="4"/>
  <c r="AV98" i="4"/>
  <c r="AX98" i="4" s="1"/>
  <c r="AL104" i="4" l="1"/>
  <c r="AN104" i="4" s="1"/>
  <c r="AH105" i="4"/>
  <c r="AI116" i="4"/>
  <c r="AO104" i="4"/>
  <c r="BE104" i="4" s="1"/>
  <c r="AP115" i="4"/>
  <c r="AR115" i="4" s="1"/>
  <c r="AS115" i="4"/>
  <c r="AJ127" i="4"/>
  <c r="AY98" i="4"/>
  <c r="AZ98" i="4" s="1"/>
  <c r="BB98" i="4"/>
  <c r="BC98" i="4" s="1"/>
  <c r="BF98" i="4"/>
  <c r="AL105" i="4" l="1"/>
  <c r="AN105" i="4" s="1"/>
  <c r="AH106" i="4"/>
  <c r="AI117" i="4"/>
  <c r="AO105" i="4"/>
  <c r="BE105" i="4" s="1"/>
  <c r="AP116" i="4"/>
  <c r="AR116" i="4" s="1"/>
  <c r="AS116" i="4"/>
  <c r="AJ128" i="4"/>
  <c r="AK140" i="4" s="1"/>
  <c r="BG98" i="4"/>
  <c r="E117" i="4" s="1"/>
  <c r="BD98" i="4"/>
  <c r="D117" i="4" s="1"/>
  <c r="BA99" i="4"/>
  <c r="AV99" i="4"/>
  <c r="AX99" i="4" s="1"/>
  <c r="AI118" i="4" l="1"/>
  <c r="AL106" i="4"/>
  <c r="AN106" i="4" s="1"/>
  <c r="AO106" i="4" s="1"/>
  <c r="BE106" i="4" s="1"/>
  <c r="AH107" i="4"/>
  <c r="AJ129" i="4"/>
  <c r="AK141" i="4" s="1"/>
  <c r="AP117" i="4"/>
  <c r="AR117" i="4" s="1"/>
  <c r="AS117" i="4"/>
  <c r="AY99" i="4"/>
  <c r="AZ99" i="4" s="1"/>
  <c r="BB99" i="4"/>
  <c r="BC99" i="4" s="1"/>
  <c r="BD99" i="4" s="1"/>
  <c r="D118" i="4" s="1"/>
  <c r="BF99" i="4"/>
  <c r="AL107" i="4" l="1"/>
  <c r="AN107" i="4" s="1"/>
  <c r="AI119" i="4"/>
  <c r="AH108" i="4"/>
  <c r="AO107" i="4"/>
  <c r="BE107" i="4" s="1"/>
  <c r="AS118" i="4"/>
  <c r="AJ130" i="4"/>
  <c r="AK142" i="4" s="1"/>
  <c r="AP118" i="4"/>
  <c r="AR118" i="4" s="1"/>
  <c r="BG99" i="4"/>
  <c r="E118" i="4" s="1"/>
  <c r="BA100" i="4"/>
  <c r="AV100" i="4"/>
  <c r="AX100" i="4" s="1"/>
  <c r="AP119" i="4" l="1"/>
  <c r="AR119" i="4" s="1"/>
  <c r="AS119" i="4"/>
  <c r="AJ131" i="4"/>
  <c r="AK143" i="4" s="1"/>
  <c r="AH109" i="4"/>
  <c r="AI120" i="4"/>
  <c r="AL108" i="4"/>
  <c r="AN108" i="4" s="1"/>
  <c r="AO108" i="4" s="1"/>
  <c r="BE108" i="4" s="1"/>
  <c r="AY100" i="4"/>
  <c r="AZ100" i="4" s="1"/>
  <c r="BB100" i="4"/>
  <c r="BC100" i="4" s="1"/>
  <c r="BF100" i="4"/>
  <c r="AL109" i="4" l="1"/>
  <c r="AN109" i="4" s="1"/>
  <c r="AH110" i="4"/>
  <c r="AI121" i="4"/>
  <c r="AO109" i="4"/>
  <c r="BE109" i="4" s="1"/>
  <c r="AJ132" i="4"/>
  <c r="AK144" i="4" s="1"/>
  <c r="AP120" i="4"/>
  <c r="AR120" i="4" s="1"/>
  <c r="AS120" i="4"/>
  <c r="BG100" i="4"/>
  <c r="E119" i="4" s="1"/>
  <c r="BD100" i="4"/>
  <c r="D119" i="4" s="1"/>
  <c r="BA101" i="4"/>
  <c r="AV101" i="4"/>
  <c r="AX101" i="4" s="1"/>
  <c r="AL110" i="4" l="1"/>
  <c r="AN110" i="4" s="1"/>
  <c r="AH111" i="4"/>
  <c r="AI122" i="4"/>
  <c r="AO110" i="4"/>
  <c r="BE110" i="4" s="1"/>
  <c r="AJ133" i="4"/>
  <c r="AK145" i="4" s="1"/>
  <c r="AS121" i="4"/>
  <c r="AP121" i="4"/>
  <c r="AR121" i="4" s="1"/>
  <c r="BF101" i="4"/>
  <c r="BB101" i="4"/>
  <c r="BC101" i="4" s="1"/>
  <c r="BG101" i="4" s="1"/>
  <c r="E120" i="4" s="1"/>
  <c r="AY101" i="4"/>
  <c r="AZ101" i="4" s="1"/>
  <c r="AL111" i="4" l="1"/>
  <c r="AN111" i="4" s="1"/>
  <c r="AH112" i="4"/>
  <c r="AI123" i="4"/>
  <c r="AO111" i="4"/>
  <c r="BE111" i="4" s="1"/>
  <c r="AS122" i="4"/>
  <c r="AP122" i="4"/>
  <c r="AR122" i="4" s="1"/>
  <c r="AJ134" i="4"/>
  <c r="AK146" i="4" s="1"/>
  <c r="BA102" i="4"/>
  <c r="AV102" i="4"/>
  <c r="AX102" i="4" s="1"/>
  <c r="BD101" i="4"/>
  <c r="D120" i="4" s="1"/>
  <c r="AH113" i="4" l="1"/>
  <c r="AI124" i="4"/>
  <c r="AL112" i="4"/>
  <c r="AN112" i="4" s="1"/>
  <c r="AO112" i="4" s="1"/>
  <c r="BE112" i="4" s="1"/>
  <c r="AJ135" i="4"/>
  <c r="AK147" i="4" s="1"/>
  <c r="AP123" i="4"/>
  <c r="AR123" i="4" s="1"/>
  <c r="AS123" i="4"/>
  <c r="AY102" i="4"/>
  <c r="AZ102" i="4" s="1"/>
  <c r="BF102" i="4"/>
  <c r="BB102" i="4"/>
  <c r="BC102" i="4" s="1"/>
  <c r="BD102" i="4" s="1"/>
  <c r="AJ136" i="4" l="1"/>
  <c r="AK148" i="4" s="1"/>
  <c r="AS124" i="4"/>
  <c r="AP124" i="4"/>
  <c r="AR124" i="4" s="1"/>
  <c r="AH114" i="4"/>
  <c r="AL113" i="4"/>
  <c r="AN113" i="4" s="1"/>
  <c r="AO113" i="4" s="1"/>
  <c r="BE113" i="4" s="1"/>
  <c r="AI125" i="4"/>
  <c r="D121" i="4"/>
  <c r="D28" i="4"/>
  <c r="N28" i="4" s="1"/>
  <c r="BG102" i="4"/>
  <c r="BA103" i="4"/>
  <c r="AV103" i="4"/>
  <c r="AX103" i="4" s="1"/>
  <c r="AJ137" i="4" l="1"/>
  <c r="AK149" i="4" s="1"/>
  <c r="AP125" i="4"/>
  <c r="AR125" i="4" s="1"/>
  <c r="AS125" i="4"/>
  <c r="AI126" i="4"/>
  <c r="AL114" i="4"/>
  <c r="AN114" i="4" s="1"/>
  <c r="AU114" i="4" s="1"/>
  <c r="AH115" i="4"/>
  <c r="AY103" i="4"/>
  <c r="AZ103" i="4" s="1"/>
  <c r="BF103" i="4"/>
  <c r="BB103" i="4"/>
  <c r="BC103" i="4" s="1"/>
  <c r="BG103" i="4" s="1"/>
  <c r="E122" i="4" s="1"/>
  <c r="E28" i="4"/>
  <c r="O28" i="4" s="1"/>
  <c r="E121" i="4"/>
  <c r="AL115" i="4" l="1"/>
  <c r="AN115" i="4" s="1"/>
  <c r="AO115" i="4" s="1"/>
  <c r="BE115" i="4" s="1"/>
  <c r="AH116" i="4"/>
  <c r="AI127" i="4"/>
  <c r="AO114" i="4"/>
  <c r="BE114" i="4" s="1"/>
  <c r="AJ138" i="4"/>
  <c r="AK150" i="4" s="1"/>
  <c r="AS126" i="4"/>
  <c r="AP126" i="4"/>
  <c r="AR126" i="4" s="1"/>
  <c r="BD103" i="4"/>
  <c r="D122" i="4" s="1"/>
  <c r="BA104" i="4"/>
  <c r="AV104" i="4"/>
  <c r="AX104" i="4" s="1"/>
  <c r="AJ139" i="4" l="1"/>
  <c r="AP127" i="4"/>
  <c r="AR127" i="4" s="1"/>
  <c r="AS127" i="4"/>
  <c r="AL116" i="4"/>
  <c r="AN116" i="4" s="1"/>
  <c r="AH117" i="4"/>
  <c r="AI128" i="4"/>
  <c r="AO116" i="4"/>
  <c r="BE116" i="4" s="1"/>
  <c r="AY104" i="4"/>
  <c r="AZ104" i="4" s="1"/>
  <c r="BF104" i="4"/>
  <c r="BB104" i="4"/>
  <c r="BC104" i="4" s="1"/>
  <c r="BD104" i="4" s="1"/>
  <c r="D123" i="4" s="1"/>
  <c r="AJ140" i="4" l="1"/>
  <c r="AK152" i="4" s="1"/>
  <c r="AP128" i="4"/>
  <c r="AR128" i="4" s="1"/>
  <c r="AS128" i="4"/>
  <c r="AI129" i="4"/>
  <c r="AL117" i="4"/>
  <c r="AN117" i="4" s="1"/>
  <c r="AO117" i="4" s="1"/>
  <c r="BE117" i="4" s="1"/>
  <c r="AH118" i="4"/>
  <c r="BG104" i="4"/>
  <c r="E123" i="4" s="1"/>
  <c r="BA105" i="4"/>
  <c r="AV105" i="4"/>
  <c r="AX105" i="4" s="1"/>
  <c r="AL118" i="4" l="1"/>
  <c r="AN118" i="4" s="1"/>
  <c r="AI130" i="4"/>
  <c r="AH119" i="4"/>
  <c r="AO118" i="4"/>
  <c r="BE118" i="4" s="1"/>
  <c r="AS129" i="4"/>
  <c r="AJ141" i="4"/>
  <c r="AK153" i="4" s="1"/>
  <c r="AP129" i="4"/>
  <c r="AR129" i="4" s="1"/>
  <c r="AY105" i="4"/>
  <c r="AZ105" i="4"/>
  <c r="BB105" i="4"/>
  <c r="BC105" i="4" s="1"/>
  <c r="BD105" i="4" s="1"/>
  <c r="D124" i="4" s="1"/>
  <c r="BF105" i="4"/>
  <c r="AI131" i="4" l="1"/>
  <c r="AL119" i="4"/>
  <c r="AN119" i="4" s="1"/>
  <c r="AO119" i="4" s="1"/>
  <c r="BE119" i="4" s="1"/>
  <c r="AH120" i="4"/>
  <c r="AP130" i="4"/>
  <c r="AR130" i="4" s="1"/>
  <c r="AJ142" i="4"/>
  <c r="AK154" i="4" s="1"/>
  <c r="AS130" i="4"/>
  <c r="BG105" i="4"/>
  <c r="E124" i="4" s="1"/>
  <c r="BA106" i="4"/>
  <c r="AV106" i="4"/>
  <c r="AX106" i="4" s="1"/>
  <c r="AH121" i="4" l="1"/>
  <c r="AI132" i="4"/>
  <c r="AL120" i="4"/>
  <c r="AN120" i="4" s="1"/>
  <c r="AO120" i="4" s="1"/>
  <c r="BE120" i="4" s="1"/>
  <c r="AS131" i="4"/>
  <c r="AP131" i="4"/>
  <c r="AR131" i="4" s="1"/>
  <c r="AJ143" i="4"/>
  <c r="AK155" i="4" s="1"/>
  <c r="AY106" i="4"/>
  <c r="AZ106" i="4"/>
  <c r="BB106" i="4"/>
  <c r="BC106" i="4" s="1"/>
  <c r="BF106" i="4"/>
  <c r="AS132" i="4" l="1"/>
  <c r="AJ144" i="4"/>
  <c r="AK156" i="4" s="1"/>
  <c r="AP132" i="4"/>
  <c r="AR132" i="4" s="1"/>
  <c r="AL121" i="4"/>
  <c r="AN121" i="4" s="1"/>
  <c r="AO121" i="4" s="1"/>
  <c r="BE121" i="4" s="1"/>
  <c r="AI133" i="4"/>
  <c r="AH122" i="4"/>
  <c r="BG106" i="4"/>
  <c r="E125" i="4" s="1"/>
  <c r="BD106" i="4"/>
  <c r="D125" i="4" s="1"/>
  <c r="BA107" i="4"/>
  <c r="AV107" i="4"/>
  <c r="AX107" i="4" s="1"/>
  <c r="AL122" i="4" l="1"/>
  <c r="AN122" i="4" s="1"/>
  <c r="AI134" i="4"/>
  <c r="AH123" i="4"/>
  <c r="AO122" i="4"/>
  <c r="BE122" i="4" s="1"/>
  <c r="AS133" i="4"/>
  <c r="AJ145" i="4"/>
  <c r="AK157" i="4" s="1"/>
  <c r="AP133" i="4"/>
  <c r="AR133" i="4" s="1"/>
  <c r="AY107" i="4"/>
  <c r="AZ107" i="4" s="1"/>
  <c r="BF107" i="4"/>
  <c r="BB107" i="4"/>
  <c r="BC107" i="4" s="1"/>
  <c r="BD107" i="4" s="1"/>
  <c r="D126" i="4" s="1"/>
  <c r="AS134" i="4" l="1"/>
  <c r="AJ146" i="4"/>
  <c r="AK158" i="4" s="1"/>
  <c r="AP134" i="4"/>
  <c r="AR134" i="4" s="1"/>
  <c r="AL123" i="4"/>
  <c r="AN123" i="4" s="1"/>
  <c r="AI135" i="4"/>
  <c r="AH124" i="4"/>
  <c r="AO123" i="4"/>
  <c r="BE123" i="4" s="1"/>
  <c r="BG107" i="4"/>
  <c r="E126" i="4" s="1"/>
  <c r="AV108" i="4"/>
  <c r="AX108" i="4" s="1"/>
  <c r="BA108" i="4"/>
  <c r="AJ147" i="4" l="1"/>
  <c r="AK159" i="4" s="1"/>
  <c r="AS135" i="4"/>
  <c r="AP135" i="4"/>
  <c r="AR135" i="4" s="1"/>
  <c r="AI136" i="4"/>
  <c r="AL124" i="4"/>
  <c r="AN124" i="4" s="1"/>
  <c r="AO124" i="4" s="1"/>
  <c r="BE124" i="4" s="1"/>
  <c r="AH125" i="4"/>
  <c r="BB108" i="4"/>
  <c r="BC108" i="4" s="1"/>
  <c r="BD108" i="4" s="1"/>
  <c r="D127" i="4" s="1"/>
  <c r="BF108" i="4"/>
  <c r="AY108" i="4"/>
  <c r="AZ108" i="4" s="1"/>
  <c r="BG108" i="4" l="1"/>
  <c r="E127" i="4" s="1"/>
  <c r="AP136" i="4"/>
  <c r="AR136" i="4" s="1"/>
  <c r="AS136" i="4"/>
  <c r="AJ148" i="4"/>
  <c r="AK160" i="4" s="1"/>
  <c r="AH126" i="4"/>
  <c r="AI137" i="4"/>
  <c r="AL125" i="4"/>
  <c r="AN125" i="4" s="1"/>
  <c r="AO125" i="4" s="1"/>
  <c r="BE125" i="4" s="1"/>
  <c r="BA109" i="4"/>
  <c r="AV109" i="4"/>
  <c r="AX109" i="4" s="1"/>
  <c r="AP137" i="4" l="1"/>
  <c r="AR137" i="4" s="1"/>
  <c r="AJ149" i="4"/>
  <c r="AK161" i="4" s="1"/>
  <c r="AS137" i="4"/>
  <c r="AI138" i="4"/>
  <c r="AL126" i="4"/>
  <c r="AN126" i="4" s="1"/>
  <c r="AU126" i="4" s="1"/>
  <c r="AY109" i="4"/>
  <c r="AZ109" i="4" s="1"/>
  <c r="BB109" i="4"/>
  <c r="BC109" i="4" s="1"/>
  <c r="BF109" i="4"/>
  <c r="AO126" i="4" l="1"/>
  <c r="BE126" i="4" s="1"/>
  <c r="AJ150" i="4"/>
  <c r="AK162" i="4" s="1"/>
  <c r="AS138" i="4"/>
  <c r="AP138" i="4"/>
  <c r="AR138" i="4" s="1"/>
  <c r="BG109" i="4"/>
  <c r="E128" i="4" s="1"/>
  <c r="BD109" i="4"/>
  <c r="D128" i="4" s="1"/>
  <c r="BA110" i="4"/>
  <c r="AV110" i="4"/>
  <c r="AX110" i="4" s="1"/>
  <c r="AY110" i="4" l="1"/>
  <c r="AZ110" i="4"/>
  <c r="BF110" i="4"/>
  <c r="BB110" i="4"/>
  <c r="BC110" i="4" s="1"/>
  <c r="BD110" i="4" s="1"/>
  <c r="D129" i="4" s="1"/>
  <c r="BG110" i="4" l="1"/>
  <c r="E129" i="4" s="1"/>
  <c r="BA111" i="4"/>
  <c r="AV111" i="4"/>
  <c r="AX111" i="4" s="1"/>
  <c r="AY111" i="4" l="1"/>
  <c r="AZ111" i="4"/>
  <c r="BF111" i="4"/>
  <c r="BB111" i="4"/>
  <c r="BC111" i="4" s="1"/>
  <c r="BG111" i="4" l="1"/>
  <c r="E130" i="4" s="1"/>
  <c r="BD111" i="4"/>
  <c r="D130" i="4" s="1"/>
  <c r="BA112" i="4"/>
  <c r="AV112" i="4"/>
  <c r="AX112" i="4" s="1"/>
  <c r="AY112" i="4" l="1"/>
  <c r="AZ112" i="4"/>
  <c r="BF112" i="4"/>
  <c r="BB112" i="4"/>
  <c r="BC112" i="4" s="1"/>
  <c r="BD112" i="4" s="1"/>
  <c r="D131" i="4" s="1"/>
  <c r="BG112" i="4" l="1"/>
  <c r="E131" i="4" s="1"/>
  <c r="BA113" i="4"/>
  <c r="AV113" i="4"/>
  <c r="AX113" i="4" s="1"/>
  <c r="AY113" i="4" l="1"/>
  <c r="AZ113" i="4"/>
  <c r="BF113" i="4"/>
  <c r="BB113" i="4"/>
  <c r="BC113" i="4" s="1"/>
  <c r="BG113" i="4" s="1"/>
  <c r="E132" i="4" s="1"/>
  <c r="BD113" i="4" l="1"/>
  <c r="D132" i="4" s="1"/>
  <c r="BA114" i="4"/>
  <c r="AV114" i="4"/>
  <c r="AX114" i="4" s="1"/>
  <c r="AY114" i="4" l="1"/>
  <c r="AZ114" i="4" s="1"/>
  <c r="BB114" i="4"/>
  <c r="BC114" i="4" s="1"/>
  <c r="BD114" i="4" s="1"/>
  <c r="BF114" i="4"/>
  <c r="D29" i="4" l="1"/>
  <c r="N29" i="4" s="1"/>
  <c r="D133" i="4"/>
  <c r="BG114" i="4"/>
  <c r="BA115" i="4"/>
  <c r="AV115" i="4"/>
  <c r="AX115" i="4" s="1"/>
  <c r="AY115" i="4" l="1"/>
  <c r="AZ115" i="4" s="1"/>
  <c r="BF115" i="4"/>
  <c r="BB115" i="4"/>
  <c r="BC115" i="4" s="1"/>
  <c r="BD115" i="4" s="1"/>
  <c r="D134" i="4" s="1"/>
  <c r="E133" i="4"/>
  <c r="E29" i="4"/>
  <c r="O29" i="4" s="1"/>
  <c r="BA116" i="4" l="1"/>
  <c r="AV116" i="4"/>
  <c r="AX116" i="4" s="1"/>
  <c r="BG115" i="4"/>
  <c r="E134" i="4" s="1"/>
  <c r="AY116" i="4" l="1"/>
  <c r="AZ116" i="4"/>
  <c r="BF116" i="4"/>
  <c r="BB116" i="4"/>
  <c r="BC116" i="4" s="1"/>
  <c r="BG116" i="4" s="1"/>
  <c r="E135" i="4" s="1"/>
  <c r="BD116" i="4" l="1"/>
  <c r="D135" i="4" s="1"/>
  <c r="BA117" i="4"/>
  <c r="AV117" i="4"/>
  <c r="AX117" i="4" s="1"/>
  <c r="AY117" i="4" l="1"/>
  <c r="AZ117" i="4" s="1"/>
  <c r="BF117" i="4"/>
  <c r="BB117" i="4"/>
  <c r="BC117" i="4" s="1"/>
  <c r="BG117" i="4" s="1"/>
  <c r="E136" i="4" s="1"/>
  <c r="BD117" i="4" l="1"/>
  <c r="D136" i="4" s="1"/>
  <c r="BA118" i="4"/>
  <c r="AV118" i="4"/>
  <c r="AX118" i="4" s="1"/>
  <c r="AY118" i="4" l="1"/>
  <c r="AZ118" i="4" s="1"/>
  <c r="BB118" i="4"/>
  <c r="BC118" i="4" s="1"/>
  <c r="BD118" i="4" s="1"/>
  <c r="D137" i="4" s="1"/>
  <c r="BF118" i="4"/>
  <c r="BG118" i="4" l="1"/>
  <c r="E137" i="4" s="1"/>
  <c r="BA119" i="4"/>
  <c r="AV119" i="4"/>
  <c r="AX119" i="4" s="1"/>
  <c r="AY119" i="4" l="1"/>
  <c r="AZ119" i="4" s="1"/>
  <c r="BB119" i="4"/>
  <c r="BC119" i="4" s="1"/>
  <c r="BD119" i="4" s="1"/>
  <c r="D138" i="4" s="1"/>
  <c r="BF119" i="4"/>
  <c r="BG119" i="4" l="1"/>
  <c r="E138" i="4" s="1"/>
  <c r="AV120" i="4"/>
  <c r="AX120" i="4" s="1"/>
  <c r="BA120" i="4"/>
  <c r="BB120" i="4" l="1"/>
  <c r="BC120" i="4" s="1"/>
  <c r="BD120" i="4" s="1"/>
  <c r="D139" i="4" s="1"/>
  <c r="BF120" i="4"/>
  <c r="AY120" i="4"/>
  <c r="AZ120" i="4" s="1"/>
  <c r="BA121" i="4" l="1"/>
  <c r="AV121" i="4"/>
  <c r="AX121" i="4" s="1"/>
  <c r="BG120" i="4"/>
  <c r="E139" i="4" s="1"/>
  <c r="AY121" i="4" l="1"/>
  <c r="AZ121" i="4" s="1"/>
  <c r="BB121" i="4"/>
  <c r="BC121" i="4" s="1"/>
  <c r="BF121" i="4"/>
  <c r="BG121" i="4" l="1"/>
  <c r="E140" i="4" s="1"/>
  <c r="BD121" i="4"/>
  <c r="D140" i="4" s="1"/>
  <c r="BA122" i="4"/>
  <c r="AV122" i="4"/>
  <c r="AX122" i="4" s="1"/>
  <c r="AY122" i="4" l="1"/>
  <c r="AZ122" i="4" s="1"/>
  <c r="BB122" i="4"/>
  <c r="BC122" i="4" s="1"/>
  <c r="BD122" i="4" s="1"/>
  <c r="D141" i="4" s="1"/>
  <c r="BF122" i="4"/>
  <c r="BG122" i="4" l="1"/>
  <c r="E141" i="4" s="1"/>
  <c r="BA123" i="4"/>
  <c r="AV123" i="4"/>
  <c r="AX123" i="4" s="1"/>
  <c r="AY123" i="4" l="1"/>
  <c r="AZ123" i="4"/>
  <c r="BB123" i="4"/>
  <c r="BC123" i="4" s="1"/>
  <c r="BD123" i="4" s="1"/>
  <c r="D142" i="4" s="1"/>
  <c r="BF123" i="4"/>
  <c r="BG123" i="4" l="1"/>
  <c r="E142" i="4" s="1"/>
  <c r="AV124" i="4"/>
  <c r="AX124" i="4" s="1"/>
  <c r="BA124" i="4"/>
  <c r="BB124" i="4" l="1"/>
  <c r="BC124" i="4" s="1"/>
  <c r="BD124" i="4" s="1"/>
  <c r="D143" i="4" s="1"/>
  <c r="BF124" i="4"/>
  <c r="AY124" i="4"/>
  <c r="AZ124" i="4" s="1"/>
  <c r="BG124" i="4" l="1"/>
  <c r="E143" i="4" s="1"/>
  <c r="BA125" i="4"/>
  <c r="AV125" i="4"/>
  <c r="AX125" i="4" s="1"/>
  <c r="AY125" i="4" l="1"/>
  <c r="AZ125" i="4"/>
  <c r="BF125" i="4"/>
  <c r="BB125" i="4"/>
  <c r="BC125" i="4" s="1"/>
  <c r="BG125" i="4" s="1"/>
  <c r="E144" i="4" s="1"/>
  <c r="BD125" i="4" l="1"/>
  <c r="D144" i="4" s="1"/>
  <c r="BA126" i="4"/>
  <c r="AV126" i="4"/>
  <c r="AW126" i="4" l="1"/>
  <c r="BF126" i="4"/>
  <c r="BB126" i="4"/>
  <c r="BC126" i="4" s="1"/>
  <c r="BD126" i="4" s="1"/>
  <c r="AX126" i="4" l="1"/>
  <c r="D145" i="4"/>
  <c r="D30" i="4"/>
  <c r="N30" i="4" s="1"/>
  <c r="BG126" i="4"/>
  <c r="AY126" i="4" l="1"/>
  <c r="AH127" i="4" s="1"/>
  <c r="AZ126" i="4"/>
  <c r="AV127" i="4" s="1"/>
  <c r="AX127" i="4" s="1"/>
  <c r="AY127" i="4" s="1"/>
  <c r="E30" i="4"/>
  <c r="O30" i="4" s="1"/>
  <c r="E145" i="4"/>
  <c r="AZ127" i="4" l="1"/>
  <c r="AL127" i="4"/>
  <c r="AN127" i="4" s="1"/>
  <c r="BA127" i="4" s="1"/>
  <c r="AH128" i="4"/>
  <c r="AI139" i="4"/>
  <c r="AO127" i="4"/>
  <c r="BE127" i="4" s="1"/>
  <c r="AV128" i="4"/>
  <c r="AX128" i="4" s="1"/>
  <c r="AI140" i="4" l="1"/>
  <c r="AL128" i="4"/>
  <c r="AN128" i="4" s="1"/>
  <c r="BA128" i="4" s="1"/>
  <c r="BB128" i="4" s="1"/>
  <c r="AH129" i="4"/>
  <c r="AS139" i="4"/>
  <c r="AP139" i="4"/>
  <c r="AR139" i="4" s="1"/>
  <c r="AJ151" i="4"/>
  <c r="BB127" i="4"/>
  <c r="BC127" i="4" s="1"/>
  <c r="BF127" i="4"/>
  <c r="AY128" i="4"/>
  <c r="AZ128" i="4" s="1"/>
  <c r="BC128" i="4" l="1"/>
  <c r="BD128" i="4" s="1"/>
  <c r="D147" i="4" s="1"/>
  <c r="BD127" i="4"/>
  <c r="D146" i="4" s="1"/>
  <c r="BG127" i="4"/>
  <c r="E146" i="4" s="1"/>
  <c r="AO128" i="4"/>
  <c r="BE128" i="4" s="1"/>
  <c r="BF128" i="4" s="1"/>
  <c r="AI141" i="4"/>
  <c r="AL129" i="4"/>
  <c r="AN129" i="4" s="1"/>
  <c r="BA129" i="4" s="1"/>
  <c r="AH130" i="4"/>
  <c r="AJ152" i="4"/>
  <c r="AP140" i="4"/>
  <c r="AR140" i="4" s="1"/>
  <c r="AS140" i="4"/>
  <c r="BG128" i="4"/>
  <c r="E147" i="4" s="1"/>
  <c r="AV129" i="4"/>
  <c r="AX129" i="4" s="1"/>
  <c r="AO129" i="4" l="1"/>
  <c r="BE129" i="4" s="1"/>
  <c r="AI142" i="4"/>
  <c r="AL130" i="4"/>
  <c r="AN130" i="4" s="1"/>
  <c r="AO130" i="4" s="1"/>
  <c r="BE130" i="4" s="1"/>
  <c r="AH131" i="4"/>
  <c r="AS141" i="4"/>
  <c r="AJ153" i="4"/>
  <c r="AP141" i="4"/>
  <c r="AR141" i="4" s="1"/>
  <c r="AY129" i="4"/>
  <c r="AZ129" i="4" s="1"/>
  <c r="BF129" i="4"/>
  <c r="BB129" i="4"/>
  <c r="BC129" i="4" s="1"/>
  <c r="BG129" i="4" l="1"/>
  <c r="E148" i="4" s="1"/>
  <c r="AI143" i="4"/>
  <c r="AL131" i="4"/>
  <c r="AN131" i="4" s="1"/>
  <c r="AO131" i="4" s="1"/>
  <c r="BE131" i="4" s="1"/>
  <c r="AH132" i="4"/>
  <c r="AJ154" i="4"/>
  <c r="AP142" i="4"/>
  <c r="AR142" i="4" s="1"/>
  <c r="AS142" i="4"/>
  <c r="BD129" i="4"/>
  <c r="D148" i="4" s="1"/>
  <c r="AV130" i="4"/>
  <c r="AX130" i="4" s="1"/>
  <c r="BA130" i="4"/>
  <c r="AI144" i="4" l="1"/>
  <c r="AL132" i="4"/>
  <c r="AN132" i="4" s="1"/>
  <c r="AO132" i="4" s="1"/>
  <c r="BE132" i="4" s="1"/>
  <c r="AH133" i="4"/>
  <c r="AS143" i="4"/>
  <c r="AP143" i="4"/>
  <c r="AR143" i="4" s="1"/>
  <c r="AJ155" i="4"/>
  <c r="BB130" i="4"/>
  <c r="BC130" i="4" s="1"/>
  <c r="BF130" i="4"/>
  <c r="AY130" i="4"/>
  <c r="AZ130" i="4" s="1"/>
  <c r="AH134" i="4" l="1"/>
  <c r="AL133" i="4"/>
  <c r="AN133" i="4" s="1"/>
  <c r="AO133" i="4"/>
  <c r="BE133" i="4" s="1"/>
  <c r="AI145" i="4"/>
  <c r="AJ156" i="4"/>
  <c r="AP144" i="4"/>
  <c r="AR144" i="4" s="1"/>
  <c r="AS144" i="4"/>
  <c r="BG130" i="4"/>
  <c r="E149" i="4" s="1"/>
  <c r="BA131" i="4"/>
  <c r="AV131" i="4"/>
  <c r="AX131" i="4" s="1"/>
  <c r="BD130" i="4"/>
  <c r="D149" i="4" s="1"/>
  <c r="AS145" i="4" l="1"/>
  <c r="AJ157" i="4"/>
  <c r="AP145" i="4"/>
  <c r="AR145" i="4" s="1"/>
  <c r="AI146" i="4"/>
  <c r="AL134" i="4"/>
  <c r="AN134" i="4" s="1"/>
  <c r="AO134" i="4" s="1"/>
  <c r="BE134" i="4" s="1"/>
  <c r="AH135" i="4"/>
  <c r="AY131" i="4"/>
  <c r="AZ131" i="4" s="1"/>
  <c r="BB131" i="4"/>
  <c r="BC131" i="4" s="1"/>
  <c r="BF131" i="4"/>
  <c r="AI147" i="4" l="1"/>
  <c r="AH136" i="4"/>
  <c r="AL135" i="4"/>
  <c r="AN135" i="4" s="1"/>
  <c r="AO135" i="4" s="1"/>
  <c r="BE135" i="4" s="1"/>
  <c r="AJ158" i="4"/>
  <c r="AP146" i="4"/>
  <c r="AR146" i="4" s="1"/>
  <c r="AS146" i="4"/>
  <c r="BG131" i="4"/>
  <c r="E150" i="4" s="1"/>
  <c r="BD131" i="4"/>
  <c r="D150" i="4" s="1"/>
  <c r="BA132" i="4"/>
  <c r="AV132" i="4"/>
  <c r="AX132" i="4" s="1"/>
  <c r="AI148" i="4" l="1"/>
  <c r="AL136" i="4"/>
  <c r="AN136" i="4" s="1"/>
  <c r="AO136" i="4" s="1"/>
  <c r="BE136" i="4" s="1"/>
  <c r="AH137" i="4"/>
  <c r="AJ159" i="4"/>
  <c r="AS147" i="4"/>
  <c r="AP147" i="4"/>
  <c r="AR147" i="4" s="1"/>
  <c r="AY132" i="4"/>
  <c r="AZ132" i="4" s="1"/>
  <c r="BB132" i="4"/>
  <c r="BC132" i="4" s="1"/>
  <c r="BF132" i="4"/>
  <c r="AI149" i="4" l="1"/>
  <c r="AL137" i="4"/>
  <c r="AN137" i="4" s="1"/>
  <c r="AO137" i="4" s="1"/>
  <c r="BE137" i="4" s="1"/>
  <c r="AH138" i="4"/>
  <c r="AP148" i="4"/>
  <c r="AR148" i="4" s="1"/>
  <c r="AJ160" i="4"/>
  <c r="AS148" i="4"/>
  <c r="BG132" i="4"/>
  <c r="E151" i="4" s="1"/>
  <c r="BD132" i="4"/>
  <c r="D151" i="4" s="1"/>
  <c r="BA133" i="4"/>
  <c r="AV133" i="4"/>
  <c r="AX133" i="4" s="1"/>
  <c r="AI150" i="4" l="1"/>
  <c r="AL138" i="4"/>
  <c r="AN138" i="4" s="1"/>
  <c r="AU138" i="4" s="1"/>
  <c r="AH139" i="4"/>
  <c r="AJ161" i="4"/>
  <c r="AS149" i="4"/>
  <c r="AP149" i="4"/>
  <c r="AR149" i="4" s="1"/>
  <c r="AY133" i="4"/>
  <c r="AZ133" i="4" s="1"/>
  <c r="BB133" i="4"/>
  <c r="BC133" i="4" s="1"/>
  <c r="BD133" i="4" s="1"/>
  <c r="D152" i="4" s="1"/>
  <c r="BF133" i="4"/>
  <c r="AH140" i="4" l="1"/>
  <c r="AI151" i="4"/>
  <c r="AL139" i="4"/>
  <c r="AN139" i="4" s="1"/>
  <c r="AO139" i="4" s="1"/>
  <c r="BE139" i="4" s="1"/>
  <c r="AO138" i="4"/>
  <c r="BE138" i="4" s="1"/>
  <c r="AP150" i="4"/>
  <c r="AR150" i="4" s="1"/>
  <c r="AJ162" i="4"/>
  <c r="AS150" i="4"/>
  <c r="BG133" i="4"/>
  <c r="E152" i="4" s="1"/>
  <c r="BA134" i="4"/>
  <c r="AV134" i="4"/>
  <c r="AX134" i="4" s="1"/>
  <c r="AP151" i="4" l="1"/>
  <c r="AR151" i="4" s="1"/>
  <c r="AS151" i="4"/>
  <c r="AH141" i="4"/>
  <c r="AI152" i="4"/>
  <c r="AL140" i="4"/>
  <c r="AN140" i="4" s="1"/>
  <c r="AO140" i="4" s="1"/>
  <c r="BE140" i="4" s="1"/>
  <c r="AY134" i="4"/>
  <c r="AZ134" i="4" s="1"/>
  <c r="BB134" i="4"/>
  <c r="BC134" i="4" s="1"/>
  <c r="BF134" i="4"/>
  <c r="AS152" i="4" l="1"/>
  <c r="AP152" i="4"/>
  <c r="AR152" i="4" s="1"/>
  <c r="AI153" i="4"/>
  <c r="AL141" i="4"/>
  <c r="AN141" i="4" s="1"/>
  <c r="AH142" i="4"/>
  <c r="AO141" i="4"/>
  <c r="BE141" i="4" s="1"/>
  <c r="BG134" i="4"/>
  <c r="E153" i="4" s="1"/>
  <c r="BA135" i="4"/>
  <c r="AV135" i="4"/>
  <c r="AX135" i="4" s="1"/>
  <c r="BD134" i="4"/>
  <c r="D153" i="4" s="1"/>
  <c r="AP153" i="4" l="1"/>
  <c r="AR153" i="4" s="1"/>
  <c r="AS153" i="4"/>
  <c r="AI154" i="4"/>
  <c r="AL142" i="4"/>
  <c r="AN142" i="4" s="1"/>
  <c r="AO142" i="4" s="1"/>
  <c r="BE142" i="4" s="1"/>
  <c r="AH143" i="4"/>
  <c r="AY135" i="4"/>
  <c r="AZ135" i="4" s="1"/>
  <c r="BF135" i="4"/>
  <c r="BB135" i="4"/>
  <c r="BC135" i="4" s="1"/>
  <c r="BD135" i="4" s="1"/>
  <c r="D154" i="4" s="1"/>
  <c r="AL143" i="4" l="1"/>
  <c r="AN143" i="4" s="1"/>
  <c r="AH144" i="4"/>
  <c r="AI155" i="4"/>
  <c r="AO143" i="4"/>
  <c r="BE143" i="4" s="1"/>
  <c r="AS154" i="4"/>
  <c r="AP154" i="4"/>
  <c r="AR154" i="4" s="1"/>
  <c r="BG135" i="4"/>
  <c r="E154" i="4" s="1"/>
  <c r="BA136" i="4"/>
  <c r="AV136" i="4"/>
  <c r="AX136" i="4" s="1"/>
  <c r="AH145" i="4" l="1"/>
  <c r="AI156" i="4"/>
  <c r="AL144" i="4"/>
  <c r="AN144" i="4" s="1"/>
  <c r="AO144" i="4" s="1"/>
  <c r="BE144" i="4" s="1"/>
  <c r="AP155" i="4"/>
  <c r="AR155" i="4" s="1"/>
  <c r="AS155" i="4"/>
  <c r="AY136" i="4"/>
  <c r="AZ136" i="4" s="1"/>
  <c r="BB136" i="4"/>
  <c r="BC136" i="4" s="1"/>
  <c r="BD136" i="4" s="1"/>
  <c r="D155" i="4" s="1"/>
  <c r="BF136" i="4"/>
  <c r="AP156" i="4" l="1"/>
  <c r="AR156" i="4" s="1"/>
  <c r="AS156" i="4"/>
  <c r="AI157" i="4"/>
  <c r="AL145" i="4"/>
  <c r="AN145" i="4" s="1"/>
  <c r="AO145" i="4" s="1"/>
  <c r="BE145" i="4" s="1"/>
  <c r="AH146" i="4"/>
  <c r="BG136" i="4"/>
  <c r="E155" i="4" s="1"/>
  <c r="BA137" i="4"/>
  <c r="AV137" i="4"/>
  <c r="AX137" i="4" s="1"/>
  <c r="AI158" i="4" l="1"/>
  <c r="AL146" i="4"/>
  <c r="AN146" i="4" s="1"/>
  <c r="AO146" i="4" s="1"/>
  <c r="BE146" i="4" s="1"/>
  <c r="AH147" i="4"/>
  <c r="AS157" i="4"/>
  <c r="AP157" i="4"/>
  <c r="AR157" i="4" s="1"/>
  <c r="AY137" i="4"/>
  <c r="AZ137" i="4" s="1"/>
  <c r="BF137" i="4"/>
  <c r="BB137" i="4"/>
  <c r="BC137" i="4" s="1"/>
  <c r="BD137" i="4" s="1"/>
  <c r="D156" i="4" s="1"/>
  <c r="AI159" i="4" l="1"/>
  <c r="AH148" i="4"/>
  <c r="AL147" i="4"/>
  <c r="AN147" i="4" s="1"/>
  <c r="AO147" i="4" s="1"/>
  <c r="BE147" i="4" s="1"/>
  <c r="AP158" i="4"/>
  <c r="AR158" i="4" s="1"/>
  <c r="AS158" i="4"/>
  <c r="AV138" i="4"/>
  <c r="AX138" i="4" s="1"/>
  <c r="BA138" i="4"/>
  <c r="BG137" i="4"/>
  <c r="E156" i="4" s="1"/>
  <c r="AL148" i="4" l="1"/>
  <c r="AN148" i="4" s="1"/>
  <c r="AH149" i="4"/>
  <c r="AI160" i="4"/>
  <c r="AO148" i="4"/>
  <c r="BE148" i="4" s="1"/>
  <c r="AP159" i="4"/>
  <c r="AR159" i="4" s="1"/>
  <c r="AS159" i="4"/>
  <c r="BB138" i="4"/>
  <c r="BC138" i="4" s="1"/>
  <c r="BG138" i="4" s="1"/>
  <c r="BF138" i="4"/>
  <c r="AY138" i="4"/>
  <c r="AZ138" i="4" s="1"/>
  <c r="AI161" i="4" l="1"/>
  <c r="AL149" i="4"/>
  <c r="AN149" i="4" s="1"/>
  <c r="AO149" i="4" s="1"/>
  <c r="BE149" i="4" s="1"/>
  <c r="AH150" i="4"/>
  <c r="AP160" i="4"/>
  <c r="AR160" i="4" s="1"/>
  <c r="AS160" i="4"/>
  <c r="E17" i="4"/>
  <c r="O34" i="4" s="1"/>
  <c r="E157" i="4"/>
  <c r="E31" i="4"/>
  <c r="O31" i="4" s="1"/>
  <c r="BD138" i="4"/>
  <c r="BA139" i="4"/>
  <c r="AV139" i="4"/>
  <c r="AX139" i="4" s="1"/>
  <c r="AL150" i="4" l="1"/>
  <c r="AN150" i="4" s="1"/>
  <c r="AI162" i="4"/>
  <c r="AH151" i="4"/>
  <c r="AP161" i="4"/>
  <c r="AR161" i="4" s="1"/>
  <c r="AS161" i="4"/>
  <c r="BF139" i="4"/>
  <c r="BB139" i="4"/>
  <c r="BC139" i="4" s="1"/>
  <c r="AY139" i="4"/>
  <c r="AZ139" i="4" s="1"/>
  <c r="D17" i="4"/>
  <c r="N34" i="4" s="1"/>
  <c r="D31" i="4"/>
  <c r="N31" i="4" s="1"/>
  <c r="D157" i="4"/>
  <c r="BG139" i="4" l="1"/>
  <c r="E158" i="4" s="1"/>
  <c r="AS162" i="4"/>
  <c r="AP162" i="4"/>
  <c r="AR162" i="4" s="1"/>
  <c r="AH152" i="4"/>
  <c r="AL151" i="4"/>
  <c r="AN151" i="4" s="1"/>
  <c r="AO151" i="4" s="1"/>
  <c r="BE151" i="4" s="1"/>
  <c r="AO150" i="4"/>
  <c r="BE150" i="4" s="1"/>
  <c r="AU150" i="4"/>
  <c r="BA140" i="4"/>
  <c r="AV140" i="4"/>
  <c r="AX140" i="4" s="1"/>
  <c r="BD139" i="4"/>
  <c r="D158" i="4" s="1"/>
  <c r="AL152" i="4" l="1"/>
  <c r="AN152" i="4" s="1"/>
  <c r="AH153" i="4"/>
  <c r="AO152" i="4"/>
  <c r="BE152" i="4" s="1"/>
  <c r="AY140" i="4"/>
  <c r="AZ140" i="4" s="1"/>
  <c r="BF140" i="4"/>
  <c r="BB140" i="4"/>
  <c r="BC140" i="4" s="1"/>
  <c r="BD140" i="4" s="1"/>
  <c r="D159" i="4" s="1"/>
  <c r="AH154" i="4" l="1"/>
  <c r="AL153" i="4"/>
  <c r="AN153" i="4" s="1"/>
  <c r="AO153" i="4"/>
  <c r="BE153" i="4" s="1"/>
  <c r="BG140" i="4"/>
  <c r="E159" i="4" s="1"/>
  <c r="BA141" i="4"/>
  <c r="AV141" i="4"/>
  <c r="AX141" i="4" s="1"/>
  <c r="AL154" i="4" l="1"/>
  <c r="AN154" i="4" s="1"/>
  <c r="AH155" i="4"/>
  <c r="AO154" i="4"/>
  <c r="BE154" i="4" s="1"/>
  <c r="AY141" i="4"/>
  <c r="AZ141" i="4" s="1"/>
  <c r="BB141" i="4"/>
  <c r="BC141" i="4" s="1"/>
  <c r="BF141" i="4"/>
  <c r="AL155" i="4" l="1"/>
  <c r="AN155" i="4" s="1"/>
  <c r="AH156" i="4"/>
  <c r="AO155" i="4"/>
  <c r="BE155" i="4" s="1"/>
  <c r="BG141" i="4"/>
  <c r="E160" i="4" s="1"/>
  <c r="BA142" i="4"/>
  <c r="AV142" i="4"/>
  <c r="AX142" i="4" s="1"/>
  <c r="BD141" i="4"/>
  <c r="D160" i="4" s="1"/>
  <c r="AH157" i="4" l="1"/>
  <c r="AL156" i="4"/>
  <c r="AN156" i="4" s="1"/>
  <c r="AO156" i="4"/>
  <c r="BE156" i="4" s="1"/>
  <c r="AY142" i="4"/>
  <c r="AZ142" i="4" s="1"/>
  <c r="BF142" i="4"/>
  <c r="BB142" i="4"/>
  <c r="BC142" i="4" s="1"/>
  <c r="BD142" i="4" s="1"/>
  <c r="D161" i="4" s="1"/>
  <c r="AL157" i="4" l="1"/>
  <c r="AN157" i="4" s="1"/>
  <c r="AH158" i="4"/>
  <c r="AO157" i="4"/>
  <c r="BE157" i="4" s="1"/>
  <c r="AV143" i="4"/>
  <c r="AX143" i="4" s="1"/>
  <c r="BA143" i="4"/>
  <c r="BG142" i="4"/>
  <c r="E161" i="4" s="1"/>
  <c r="AH159" i="4" l="1"/>
  <c r="AL158" i="4"/>
  <c r="AN158" i="4" s="1"/>
  <c r="AO158" i="4"/>
  <c r="BE158" i="4" s="1"/>
  <c r="BB143" i="4"/>
  <c r="BC143" i="4" s="1"/>
  <c r="BF143" i="4"/>
  <c r="BG143" i="4" s="1"/>
  <c r="E162" i="4" s="1"/>
  <c r="BD143" i="4"/>
  <c r="D162" i="4" s="1"/>
  <c r="AY143" i="4"/>
  <c r="AZ143" i="4" s="1"/>
  <c r="AL159" i="4" l="1"/>
  <c r="AN159" i="4" s="1"/>
  <c r="AH160" i="4"/>
  <c r="AO159" i="4"/>
  <c r="BE159" i="4" s="1"/>
  <c r="BA144" i="4"/>
  <c r="AV144" i="4"/>
  <c r="AX144" i="4" s="1"/>
  <c r="AL160" i="4" l="1"/>
  <c r="AN160" i="4" s="1"/>
  <c r="AH161" i="4"/>
  <c r="AO160" i="4"/>
  <c r="BE160" i="4" s="1"/>
  <c r="AY144" i="4"/>
  <c r="AZ144" i="4" s="1"/>
  <c r="BF144" i="4"/>
  <c r="BB144" i="4"/>
  <c r="BC144" i="4" s="1"/>
  <c r="BG144" i="4" l="1"/>
  <c r="E163" i="4" s="1"/>
  <c r="AL161" i="4"/>
  <c r="AN161" i="4" s="1"/>
  <c r="AH162" i="4"/>
  <c r="AO161" i="4"/>
  <c r="BE161" i="4" s="1"/>
  <c r="BD144" i="4"/>
  <c r="D163" i="4" s="1"/>
  <c r="BA145" i="4"/>
  <c r="AV145" i="4"/>
  <c r="AX145" i="4" s="1"/>
  <c r="AL162" i="4" l="1"/>
  <c r="AN162" i="4" s="1"/>
  <c r="AO162" i="4"/>
  <c r="BE162" i="4" s="1"/>
  <c r="AY145" i="4"/>
  <c r="AZ145" i="4" s="1"/>
  <c r="BB145" i="4"/>
  <c r="BC145" i="4" s="1"/>
  <c r="BD145" i="4" s="1"/>
  <c r="D164" i="4" s="1"/>
  <c r="BF145" i="4"/>
  <c r="BG145" i="4" l="1"/>
  <c r="E164" i="4" s="1"/>
  <c r="AV146" i="4"/>
  <c r="AX146" i="4" s="1"/>
  <c r="BA146" i="4"/>
  <c r="BB146" i="4" l="1"/>
  <c r="BC146" i="4" s="1"/>
  <c r="BF146" i="4"/>
  <c r="BD146" i="4"/>
  <c r="D165" i="4" s="1"/>
  <c r="AY146" i="4"/>
  <c r="AZ146" i="4" s="1"/>
  <c r="BG146" i="4" l="1"/>
  <c r="E165" i="4" s="1"/>
  <c r="BA147" i="4"/>
  <c r="AV147" i="4"/>
  <c r="AX147" i="4" s="1"/>
  <c r="AY147" i="4" l="1"/>
  <c r="AZ147" i="4"/>
  <c r="BF147" i="4"/>
  <c r="BB147" i="4"/>
  <c r="BC147" i="4" s="1"/>
  <c r="BG147" i="4" l="1"/>
  <c r="E166" i="4" s="1"/>
  <c r="BD147" i="4"/>
  <c r="D166" i="4" s="1"/>
  <c r="BA148" i="4"/>
  <c r="AV148" i="4"/>
  <c r="AX148" i="4" s="1"/>
  <c r="AY148" i="4" l="1"/>
  <c r="AZ148" i="4"/>
  <c r="BF148" i="4"/>
  <c r="BB148" i="4"/>
  <c r="BC148" i="4" s="1"/>
  <c r="BG148" i="4" s="1"/>
  <c r="E167" i="4" s="1"/>
  <c r="BD148" i="4" l="1"/>
  <c r="D167" i="4" s="1"/>
  <c r="BA149" i="4"/>
  <c r="AV149" i="4"/>
  <c r="AX149" i="4" s="1"/>
  <c r="AY149" i="4" l="1"/>
  <c r="AZ149" i="4"/>
  <c r="BB149" i="4"/>
  <c r="BC149" i="4" s="1"/>
  <c r="BD149" i="4" s="1"/>
  <c r="D168" i="4" s="1"/>
  <c r="BF149" i="4"/>
  <c r="BG149" i="4" l="1"/>
  <c r="E168" i="4" s="1"/>
  <c r="AV150" i="4"/>
  <c r="AX150" i="4" s="1"/>
  <c r="BA150" i="4"/>
  <c r="BF150" i="4" l="1"/>
  <c r="BB150" i="4"/>
  <c r="BC150" i="4" s="1"/>
  <c r="BD150" i="4" s="1"/>
  <c r="AY150" i="4"/>
  <c r="AZ150" i="4" s="1"/>
  <c r="D169" i="4" l="1"/>
  <c r="D32" i="4"/>
  <c r="N32" i="4" s="1"/>
  <c r="AV151" i="4"/>
  <c r="AX151" i="4" s="1"/>
  <c r="BA151" i="4"/>
  <c r="BG150" i="4"/>
  <c r="E169" i="4" l="1"/>
  <c r="E32" i="4"/>
  <c r="O32" i="4" s="1"/>
  <c r="BB151" i="4"/>
  <c r="BC151" i="4" s="1"/>
  <c r="BF151" i="4"/>
  <c r="AY151" i="4"/>
  <c r="AZ151" i="4" s="1"/>
  <c r="BG151" i="4" l="1"/>
  <c r="E170" i="4" s="1"/>
  <c r="BA152" i="4"/>
  <c r="AV152" i="4"/>
  <c r="AX152" i="4" s="1"/>
  <c r="BD151" i="4"/>
  <c r="D170" i="4" s="1"/>
  <c r="AY152" i="4" l="1"/>
  <c r="AZ152" i="4"/>
  <c r="BB152" i="4"/>
  <c r="BC152" i="4" s="1"/>
  <c r="BD152" i="4" s="1"/>
  <c r="D171" i="4" s="1"/>
  <c r="BF152" i="4"/>
  <c r="BG152" i="4" l="1"/>
  <c r="E171" i="4" s="1"/>
  <c r="BA153" i="4"/>
  <c r="AV153" i="4"/>
  <c r="AX153" i="4" s="1"/>
  <c r="AY153" i="4" l="1"/>
  <c r="AZ153" i="4"/>
  <c r="BB153" i="4"/>
  <c r="BC153" i="4" s="1"/>
  <c r="BF153" i="4"/>
  <c r="BG153" i="4" l="1"/>
  <c r="E172" i="4" s="1"/>
  <c r="BD153" i="4"/>
  <c r="D172" i="4" s="1"/>
  <c r="BA154" i="4"/>
  <c r="AV154" i="4"/>
  <c r="AX154" i="4" s="1"/>
  <c r="AY154" i="4" l="1"/>
  <c r="AZ154" i="4"/>
  <c r="BF154" i="4"/>
  <c r="BB154" i="4"/>
  <c r="BC154" i="4" s="1"/>
  <c r="BD154" i="4" s="1"/>
  <c r="D173" i="4" s="1"/>
  <c r="BG154" i="4" l="1"/>
  <c r="E173" i="4" s="1"/>
  <c r="BA155" i="4"/>
  <c r="AV155" i="4"/>
  <c r="AX155" i="4" s="1"/>
  <c r="AY155" i="4" l="1"/>
  <c r="AZ155" i="4"/>
  <c r="BB155" i="4"/>
  <c r="BC155" i="4" s="1"/>
  <c r="BD155" i="4" s="1"/>
  <c r="D174" i="4" s="1"/>
  <c r="BF155" i="4"/>
  <c r="BG155" i="4" s="1"/>
  <c r="E174" i="4" s="1"/>
  <c r="BA156" i="4" l="1"/>
  <c r="AV156" i="4"/>
  <c r="AX156" i="4" s="1"/>
  <c r="AY156" i="4" l="1"/>
  <c r="AZ156" i="4"/>
  <c r="BB156" i="4"/>
  <c r="BC156" i="4" s="1"/>
  <c r="BD156" i="4" s="1"/>
  <c r="D175" i="4" s="1"/>
  <c r="BF156" i="4"/>
  <c r="BG156" i="4" l="1"/>
  <c r="E175" i="4" s="1"/>
  <c r="BA157" i="4"/>
  <c r="AV157" i="4"/>
  <c r="AX157" i="4" s="1"/>
  <c r="AY157" i="4" l="1"/>
  <c r="AZ157" i="4"/>
  <c r="BF157" i="4"/>
  <c r="BB157" i="4"/>
  <c r="BC157" i="4" s="1"/>
  <c r="BG157" i="4" s="1"/>
  <c r="E176" i="4" s="1"/>
  <c r="BD157" i="4" l="1"/>
  <c r="D176" i="4" s="1"/>
  <c r="BA158" i="4"/>
  <c r="AV158" i="4"/>
  <c r="AX158" i="4" s="1"/>
  <c r="AY158" i="4" l="1"/>
  <c r="AZ158" i="4"/>
  <c r="BB158" i="4"/>
  <c r="BC158" i="4" s="1"/>
  <c r="BF158" i="4"/>
  <c r="BG158" i="4" l="1"/>
  <c r="E177" i="4" s="1"/>
  <c r="BD158" i="4"/>
  <c r="D177" i="4" s="1"/>
  <c r="BA159" i="4"/>
  <c r="AV159" i="4"/>
  <c r="AX159" i="4" s="1"/>
  <c r="AY159" i="4" l="1"/>
  <c r="AZ159" i="4"/>
  <c r="BF159" i="4"/>
  <c r="BB159" i="4"/>
  <c r="BC159" i="4" s="1"/>
  <c r="BD159" i="4" s="1"/>
  <c r="D178" i="4" s="1"/>
  <c r="BG159" i="4" l="1"/>
  <c r="E178" i="4" s="1"/>
  <c r="BA160" i="4"/>
  <c r="AV160" i="4"/>
  <c r="AX160" i="4" s="1"/>
  <c r="AY160" i="4" l="1"/>
  <c r="AZ160" i="4"/>
  <c r="BB160" i="4"/>
  <c r="BC160" i="4" s="1"/>
  <c r="BD160" i="4" s="1"/>
  <c r="D179" i="4" s="1"/>
  <c r="BF160" i="4"/>
  <c r="BG160" i="4" l="1"/>
  <c r="E179" i="4" s="1"/>
  <c r="BA161" i="4"/>
  <c r="AV161" i="4"/>
  <c r="AX161" i="4" s="1"/>
  <c r="AY161" i="4" l="1"/>
  <c r="AZ161" i="4"/>
  <c r="BA162" i="4" s="1"/>
  <c r="BB161" i="4"/>
  <c r="BC161" i="4" s="1"/>
  <c r="BF161" i="4"/>
  <c r="BG161" i="4" l="1"/>
  <c r="E180" i="4" s="1"/>
  <c r="BD161" i="4"/>
  <c r="D180" i="4" s="1"/>
  <c r="BB162" i="4"/>
  <c r="BC162" i="4" s="1"/>
  <c r="BD162" i="4" s="1"/>
  <c r="BF162" i="4"/>
  <c r="D181" i="4" l="1"/>
  <c r="D33" i="4"/>
  <c r="N33" i="4" s="1"/>
  <c r="BG162" i="4"/>
  <c r="E33" i="4" l="1"/>
  <c r="O33" i="4" s="1"/>
  <c r="E181" i="4"/>
</calcChain>
</file>

<file path=xl/sharedStrings.xml><?xml version="1.0" encoding="utf-8"?>
<sst xmlns="http://schemas.openxmlformats.org/spreadsheetml/2006/main" count="361" uniqueCount="131">
  <si>
    <t>COI</t>
  </si>
  <si>
    <t>EDO</t>
  </si>
  <si>
    <t>ROS</t>
  </si>
  <si>
    <t>ROD</t>
  </si>
  <si>
    <t>Cena zamiany</t>
  </si>
  <si>
    <t>-</t>
  </si>
  <si>
    <t>inflacja</t>
  </si>
  <si>
    <t>rok</t>
  </si>
  <si>
    <t>zapadalność</t>
  </si>
  <si>
    <t>na konto
z końcem 
miesiąca</t>
  </si>
  <si>
    <t>saldo konta
z końcem
miesiąca</t>
  </si>
  <si>
    <t>belka</t>
  </si>
  <si>
    <t>cały okres</t>
  </si>
  <si>
    <t>inflacja dla 
obligacji
indeksowanych</t>
  </si>
  <si>
    <t>miesiąc</t>
  </si>
  <si>
    <t>wartość nominalna</t>
  </si>
  <si>
    <t>podstawa 
kapitalizacji</t>
  </si>
  <si>
    <t>kara za
wcześniejszy
wykup</t>
  </si>
  <si>
    <t>oprocento-
wanie</t>
  </si>
  <si>
    <t>wartość
brutto
koniec  
miesiąca</t>
  </si>
  <si>
    <t>wykup z 
końcem 
miesiąca</t>
  </si>
  <si>
    <t>wynik końcowy
wykup z 
końcem 
miesiąca</t>
  </si>
  <si>
    <t>FV wpłaty
skumulowana inflacja</t>
  </si>
  <si>
    <t>wartość zakupu (1 obligacja = 100 zł)</t>
  </si>
  <si>
    <t>podatek "Belki"</t>
  </si>
  <si>
    <t>na konto z 
końcem miesiąca
jeśli nie wypłacę!</t>
  </si>
  <si>
    <t>cena zakupu</t>
  </si>
  <si>
    <t>x</t>
  </si>
  <si>
    <t>liczba obligacji</t>
  </si>
  <si>
    <t>LATA KALENDARZOWE</t>
  </si>
  <si>
    <t>WSKAŹNIK DO WYLICZENIA OPŁATY</t>
  </si>
  <si>
    <t>wartość
obligacji 
1 rok</t>
  </si>
  <si>
    <t>dodatkowe
obligacje 
1 rok</t>
  </si>
  <si>
    <t>dodatkowe
obligacje 
2 rok</t>
  </si>
  <si>
    <t>dodatkowe
obligacje 
3 rok</t>
  </si>
  <si>
    <t>dodatkowe
obligacje 
4 rok</t>
  </si>
  <si>
    <t>wartość
obligacji 
2-4 rok</t>
  </si>
  <si>
    <t>wartość brutto
koniec miesiąca
1 rok</t>
  </si>
  <si>
    <t>wartość brutto
koniec miesiąca
2-4 rok</t>
  </si>
  <si>
    <t>na subkonto konto z 
końcem miesiąca
jeśli nie wypłacę!</t>
  </si>
  <si>
    <t>kara za
wcześniejszy
wykup 1 rok</t>
  </si>
  <si>
    <t>kara za
wcześniejszy
wykup 2-4 rok</t>
  </si>
  <si>
    <t>zostało</t>
  </si>
  <si>
    <t>kup obligacje 
w cenie zamiany</t>
  </si>
  <si>
    <t>na subkonto konto z 
końcem miesiąca
jeśli nie wypłacę!
Główne</t>
  </si>
  <si>
    <t>saldo brutto
TOTAL</t>
  </si>
  <si>
    <t>kara za wykup</t>
  </si>
  <si>
    <t>opłata</t>
  </si>
  <si>
    <t>suma
opłat</t>
  </si>
  <si>
    <t>saldo
pośrednie</t>
  </si>
  <si>
    <t>wynik końcowy
wykup z preferencją za
IKE</t>
  </si>
  <si>
    <t>saldo subkonta
z końcem
miesiąca</t>
  </si>
  <si>
    <t>na sub konto
z końcem 
miesiąca</t>
  </si>
  <si>
    <t>COI wiek 
emerytalny</t>
  </si>
  <si>
    <t>EDO wiek 
emerytalny</t>
  </si>
  <si>
    <t>skumulowana
inflacja</t>
  </si>
  <si>
    <t>← Nic nie wpisuj, policzy się samo jako iloczyn liczby obligacji i wartości jednej obligacji (100 zł).</t>
  </si>
  <si>
    <t>COI (4-latki)</t>
  </si>
  <si>
    <t>EDO (10-latki)</t>
  </si>
  <si>
    <t>ROS (6-latki)</t>
  </si>
  <si>
    <t xml:space="preserve">ROD (12-latki) </t>
  </si>
  <si>
    <t>COI, obligacje 4 letnie</t>
  </si>
  <si>
    <t>EDO - obligacje 10 letnie</t>
  </si>
  <si>
    <t>ROS - obligacje 6 letnie</t>
  </si>
  <si>
    <t>ROD - obligacje 12 letnie</t>
  </si>
  <si>
    <t>Wartości nominalne obligacji "opakowanych" w IKE, na koniec roku</t>
  </si>
  <si>
    <t>Wartości nominalne obligacji na koniec każdego roku oszczędzania</t>
  </si>
  <si>
    <t>oprocentowanie
konta</t>
  </si>
  <si>
    <t>start</t>
  </si>
  <si>
    <t>konto
oszczędn.</t>
  </si>
  <si>
    <t>Nominalna skumulowana stopa zwrotu na koniec każdego roku
(dla porównania wykres skumulowanej inflacji)</t>
  </si>
  <si>
    <t>Kwota wpłacona powiększona o INFLACJĘ</t>
  </si>
  <si>
    <t>Konto
oszczędnościowe</t>
  </si>
  <si>
    <t>INFLACJA</t>
  </si>
  <si>
    <t xml:space="preserve">← Tu wpisz liczbę obligacji, które zamierzasz kupić. </t>
  </si>
  <si>
    <t>Zapadalność
m-c</t>
  </si>
  <si>
    <t>Wypłata
odsetek
co ile mc</t>
  </si>
  <si>
    <t>Kapitalizacja odsetek co  ile miesięcy</t>
  </si>
  <si>
    <t>liczba obligacj i (wartość nominalna jednej obligacji równa się 100 zł)</t>
  </si>
  <si>
    <t>Koszt
wcześniejszego
wykupu (za szt.)</t>
  </si>
  <si>
    <t>KONTO OSZCZĘDNOŚCIOWE</t>
  </si>
  <si>
    <t>← Nic nie wpisuj.</t>
  </si>
  <si>
    <t>COI,  gdy nie spełniam warunków</t>
  </si>
  <si>
    <t>COI, gdy spełniam warunki IKE</t>
  </si>
  <si>
    <t>EDO, gdy nie spełniam warunków</t>
  </si>
  <si>
    <t>EDO, gdy spełniam warunki IKE</t>
  </si>
  <si>
    <t>kup  nowe obligacje 
po 100</t>
  </si>
  <si>
    <t>ROR</t>
  </si>
  <si>
    <t>TOZ</t>
  </si>
  <si>
    <t>DOS</t>
  </si>
  <si>
    <t>stopa NBP</t>
  </si>
  <si>
    <t>WIBOR6M</t>
  </si>
  <si>
    <t>Co ile m-c zmiana oprocentowania</t>
  </si>
  <si>
    <t>W jaki sposób chcesz ustalić poziom wskażników?</t>
  </si>
  <si>
    <t>Wskażnik
indeksacji
obligacji</t>
  </si>
  <si>
    <t>stopa referencyjna 
NBP</t>
  </si>
  <si>
    <t>+ MARŻA</t>
  </si>
  <si>
    <t>ROR, obligacje roczne</t>
  </si>
  <si>
    <t>ROR (roczne)</t>
  </si>
  <si>
    <t>koszty IKE Obligacje</t>
  </si>
  <si>
    <t>← Tu wpisz wysokość wskaźników w każdym z 12 lat, jeśli uważasz, że ich wartości będą różne w poszczególnych latach.</t>
  </si>
  <si>
    <t>WIBOR 6M</t>
  </si>
  <si>
    <t>Stopa referencyjna NBP</t>
  </si>
  <si>
    <t>Inflacja</t>
  </si>
  <si>
    <t>Rodzaj Obligacji:</t>
  </si>
  <si>
    <t>TU WPISZ WŁASNE ZAŁOŻENIA TYLKO W POLA ZAZNACZONE ŻÓŁTYM KOLOREM:</t>
  </si>
  <si>
    <r>
      <rPr>
        <b/>
        <sz val="20"/>
        <color theme="1"/>
        <rFont val="Calibri  "/>
        <charset val="238"/>
      </rPr>
      <t xml:space="preserve">← </t>
    </r>
    <r>
      <rPr>
        <b/>
        <sz val="11"/>
        <color theme="1"/>
        <rFont val="Calibri  "/>
        <charset val="238"/>
      </rPr>
      <t>tu wybierz z listy, czy zakładasz ten sam poziom wskaźników, w każdym z 12 lat (wybierz wówczas: "chcę taki sam w każdym roku"), czy też zakładasz różne poziomy wskaźników w każdym roku (wybierz wówczas "chcę sam ustawić każdy rok").</t>
    </r>
  </si>
  <si>
    <r>
      <rPr>
        <b/>
        <sz val="20"/>
        <color theme="1"/>
        <rFont val="Calibri  "/>
        <charset val="238"/>
      </rPr>
      <t>←</t>
    </r>
    <r>
      <rPr>
        <b/>
        <sz val="11"/>
        <color theme="1"/>
        <rFont val="Calibri  "/>
        <charset val="238"/>
      </rPr>
      <t xml:space="preserve"> Tu wpisz wysokość wskaźnika w skali jednego roku (np. 8%), jeśli zakładasz, że ich poziomy będą takie same w każdym z 12 lat.</t>
    </r>
  </si>
  <si>
    <r>
      <t>tu wpisz miesiąc, który Cię interesuje</t>
    </r>
    <r>
      <rPr>
        <b/>
        <sz val="11"/>
        <color theme="1"/>
        <rFont val="Garamond"/>
        <family val="1"/>
        <charset val="238"/>
      </rPr>
      <t>↓</t>
    </r>
  </si>
  <si>
    <t>DOR (2-latki)</t>
  </si>
  <si>
    <t>DOR, obligacje 2 letnie</t>
  </si>
  <si>
    <t>tu wpisz miesiąc, który Cię interesuje↓</t>
  </si>
  <si>
    <t>% dla pierwszego okresu odsetkowego, w skali roku</t>
  </si>
  <si>
    <t>Ochrona
wartości 
nominalnej przy wcześniejszym wykupie
(ile miesięcy)</t>
  </si>
  <si>
    <t>pełny okres</t>
  </si>
  <si>
    <t>KONTO 
OSZCZĘDNOŚCIOWE</t>
  </si>
  <si>
    <t>chcę taki sam w kazdym roku</t>
  </si>
  <si>
    <t>TOS (3-latki)</t>
  </si>
  <si>
    <t>TOS, gdy spełniam warunki IKE</t>
  </si>
  <si>
    <t>TOS,  gdy nie spełniam warunków</t>
  </si>
  <si>
    <t>TOS wiek 
emerytalny</t>
  </si>
  <si>
    <t>TOS</t>
  </si>
  <si>
    <t>TOS, obligacje 3 letnie</t>
  </si>
  <si>
    <t>https://www.obligacjeskarbowe.pl/listy-emisyjne/?id=ror1023</t>
  </si>
  <si>
    <t>https://www.obligacjeskarbowe.pl/listy-emisyjne/?id=dor1024</t>
  </si>
  <si>
    <t>https://www.obligacjeskarbowe.pl/listy-emisyjne/?id=tos1025</t>
  </si>
  <si>
    <t>https://www.obligacjeskarbowe.pl/listy-emisyjne/?id=coi1026</t>
  </si>
  <si>
    <t>https://www.obligacjeskarbowe.pl/listy-emisyjne/?id=edo1032</t>
  </si>
  <si>
    <t>https://www.obligacjeskarbowe.pl/listy-emisyjne/?id=ros1028</t>
  </si>
  <si>
    <t>https://www.obligacjeskarbowe.pl/listy-emisyjne/?id=rod1034</t>
  </si>
  <si>
    <t>Aktualizacja: wysokość oprocentowania obligacji od PAZDZIERNIKA 2022: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</si>
</sst>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0\ &quot;zł&quot;"/>
    <numFmt numFmtId="165" formatCode="#,##0\ &quot;zł&quot;"/>
    <numFmt numFmtId="166" formatCode="0.0%"/>
    <numFmt numFmtId="167" formatCode="0&quot; szt&quot;"/>
    <numFmt numFmtId="168" formatCode="0&quot; rok&quot;"/>
    <numFmt numFmtId="169" formatCode="&quot;koniec &quot;General&quot; roku&quot;"/>
    <numFmt numFmtId="170" formatCode="0&quot; miesiąc&quot;"/>
    <numFmt numFmtId="171" formatCode="&quot;koniec &quot;General&quot; mies.&quot;"/>
  </numFmts>
  <fonts count="2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1"/>
      <name val="Calibri  "/>
      <charset val="238"/>
    </font>
    <font>
      <b/>
      <sz val="11"/>
      <color theme="1"/>
      <name val="Calibri  "/>
      <charset val="238"/>
    </font>
    <font>
      <b/>
      <sz val="16"/>
      <color theme="1"/>
      <name val="Calibri  "/>
      <charset val="238"/>
    </font>
    <font>
      <sz val="16"/>
      <color theme="1"/>
      <name val="Calibri  "/>
      <charset val="238"/>
    </font>
    <font>
      <b/>
      <sz val="14"/>
      <color theme="1"/>
      <name val="Calibri  "/>
      <charset val="238"/>
    </font>
    <font>
      <b/>
      <sz val="22"/>
      <color theme="1"/>
      <name val="Calibri  "/>
      <charset val="238"/>
    </font>
    <font>
      <b/>
      <sz val="11"/>
      <color theme="0"/>
      <name val="Calibri  "/>
      <charset val="238"/>
    </font>
    <font>
      <b/>
      <sz val="12"/>
      <color theme="1"/>
      <name val="Calibri  "/>
      <charset val="238"/>
    </font>
    <font>
      <sz val="11"/>
      <color theme="0"/>
      <name val="Calibri"/>
      <family val="2"/>
      <charset val="238"/>
      <scheme val="minor"/>
    </font>
    <font>
      <b/>
      <i/>
      <sz val="12"/>
      <color theme="1"/>
      <name val="Calibri  "/>
      <charset val="238"/>
    </font>
    <font>
      <sz val="11"/>
      <color rgb="FFFF0000"/>
      <name val="Calibri  "/>
      <charset val="238"/>
    </font>
    <font>
      <b/>
      <sz val="11"/>
      <color rgb="FFC00000"/>
      <name val="Calibri  "/>
      <charset val="238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  "/>
      <charset val="238"/>
    </font>
    <font>
      <b/>
      <sz val="20"/>
      <color theme="1"/>
      <name val="Calibri  "/>
      <charset val="238"/>
    </font>
    <font>
      <b/>
      <sz val="14"/>
      <color rgb="FFC00000"/>
      <name val="Calibri  "/>
      <charset val="238"/>
    </font>
    <font>
      <b/>
      <sz val="14"/>
      <name val="Calibri"/>
      <family val="2"/>
      <charset val="238"/>
      <scheme val="minor"/>
    </font>
    <font>
      <b/>
      <sz val="14"/>
      <name val="Calibri  "/>
      <charset val="238"/>
    </font>
    <font>
      <b/>
      <sz val="12"/>
      <name val="Calibri Light"/>
      <family val="2"/>
      <charset val="238"/>
      <scheme val="major"/>
    </font>
    <font>
      <b/>
      <sz val="11"/>
      <name val="Calibri  "/>
      <charset val="238"/>
    </font>
    <font>
      <b/>
      <sz val="11"/>
      <color theme="1"/>
      <name val="Garamond"/>
      <family val="1"/>
      <charset val="238"/>
    </font>
    <font>
      <b/>
      <sz val="16"/>
      <color theme="0"/>
      <name val="Calibri  "/>
      <charset val="238"/>
    </font>
    <font>
      <sz val="12"/>
      <color theme="1"/>
      <name val="Calibri"/>
      <family val="2"/>
      <charset val="238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860D7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136834"/>
        <bgColor indexed="64"/>
      </patternFill>
    </fill>
    <fill>
      <patternFill patternType="solid">
        <fgColor rgb="FF509197"/>
        <bgColor indexed="64"/>
      </patternFill>
    </fill>
    <fill>
      <patternFill patternType="solid">
        <fgColor rgb="FF646FB4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30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3" borderId="1" xfId="0" applyFill="1" applyBorder="1"/>
    <xf numFmtId="9" fontId="0" fillId="0" borderId="1" xfId="1" applyFont="1" applyBorder="1"/>
    <xf numFmtId="3" fontId="0" fillId="0" borderId="1" xfId="0" applyNumberFormat="1" applyBorder="1"/>
    <xf numFmtId="0" fontId="0" fillId="2" borderId="3" xfId="0" applyFill="1" applyBorder="1" applyAlignment="1">
      <alignment wrapText="1"/>
    </xf>
    <xf numFmtId="9" fontId="0" fillId="2" borderId="3" xfId="1" applyFont="1" applyFill="1" applyBorder="1"/>
    <xf numFmtId="10" fontId="0" fillId="0" borderId="1" xfId="1" applyNumberFormat="1" applyFont="1" applyBorder="1"/>
    <xf numFmtId="0" fontId="0" fillId="5" borderId="1" xfId="0" applyFill="1" applyBorder="1"/>
    <xf numFmtId="10" fontId="0" fillId="6" borderId="1" xfId="0" applyNumberFormat="1" applyFill="1" applyBorder="1"/>
    <xf numFmtId="164" fontId="0" fillId="3" borderId="1" xfId="0" applyNumberFormat="1" applyFill="1" applyBorder="1"/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6" borderId="1" xfId="0" applyFill="1" applyBorder="1"/>
    <xf numFmtId="0" fontId="0" fillId="6" borderId="0" xfId="0" applyFill="1"/>
    <xf numFmtId="164" fontId="0" fillId="6" borderId="1" xfId="0" applyNumberFormat="1" applyFill="1" applyBorder="1"/>
    <xf numFmtId="164" fontId="0" fillId="6" borderId="0" xfId="0" applyNumberFormat="1" applyFill="1"/>
    <xf numFmtId="0" fontId="4" fillId="10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/>
    </xf>
    <xf numFmtId="0" fontId="5" fillId="14" borderId="0" xfId="0" applyFont="1" applyFill="1"/>
    <xf numFmtId="0" fontId="5" fillId="6" borderId="0" xfId="0" applyFont="1" applyFill="1"/>
    <xf numFmtId="0" fontId="6" fillId="14" borderId="0" xfId="0" applyFont="1" applyFill="1" applyAlignment="1">
      <alignment horizontal="left" vertical="center"/>
    </xf>
    <xf numFmtId="0" fontId="10" fillId="6" borderId="0" xfId="0" applyFont="1" applyFill="1"/>
    <xf numFmtId="0" fontId="11" fillId="10" borderId="1" xfId="0" applyFont="1" applyFill="1" applyBorder="1" applyAlignment="1">
      <alignment horizontal="center" vertical="center" wrapText="1"/>
    </xf>
    <xf numFmtId="0" fontId="11" fillId="10" borderId="2" xfId="0" applyFont="1" applyFill="1" applyBorder="1" applyAlignment="1">
      <alignment horizontal="center" vertical="center" wrapText="1"/>
    </xf>
    <xf numFmtId="0" fontId="11" fillId="10" borderId="2" xfId="0" applyFont="1" applyFill="1" applyBorder="1" applyAlignment="1">
      <alignment horizontal="center" vertical="center"/>
    </xf>
    <xf numFmtId="0" fontId="11" fillId="8" borderId="2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/>
    </xf>
    <xf numFmtId="0" fontId="11" fillId="11" borderId="2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horizontal="center" vertical="center"/>
    </xf>
    <xf numFmtId="0" fontId="11" fillId="13" borderId="2" xfId="0" applyFont="1" applyFill="1" applyBorder="1" applyAlignment="1">
      <alignment horizontal="center" vertical="center" wrapText="1"/>
    </xf>
    <xf numFmtId="0" fontId="11" fillId="13" borderId="2" xfId="0" applyFont="1" applyFill="1" applyBorder="1" applyAlignment="1">
      <alignment horizontal="center" vertical="center"/>
    </xf>
    <xf numFmtId="0" fontId="5" fillId="6" borderId="1" xfId="0" applyFont="1" applyFill="1" applyBorder="1"/>
    <xf numFmtId="10" fontId="6" fillId="4" borderId="1" xfId="0" applyNumberFormat="1" applyFont="1" applyFill="1" applyBorder="1"/>
    <xf numFmtId="169" fontId="5" fillId="6" borderId="6" xfId="0" applyNumberFormat="1" applyFont="1" applyFill="1" applyBorder="1" applyAlignment="1">
      <alignment horizontal="left"/>
    </xf>
    <xf numFmtId="164" fontId="5" fillId="6" borderId="1" xfId="0" applyNumberFormat="1" applyFont="1" applyFill="1" applyBorder="1"/>
    <xf numFmtId="164" fontId="5" fillId="6" borderId="4" xfId="0" applyNumberFormat="1" applyFont="1" applyFill="1" applyBorder="1"/>
    <xf numFmtId="164" fontId="5" fillId="6" borderId="7" xfId="0" applyNumberFormat="1" applyFont="1" applyFill="1" applyBorder="1"/>
    <xf numFmtId="166" fontId="5" fillId="6" borderId="1" xfId="1" applyNumberFormat="1" applyFont="1" applyFill="1" applyBorder="1"/>
    <xf numFmtId="166" fontId="5" fillId="6" borderId="4" xfId="1" applyNumberFormat="1" applyFont="1" applyFill="1" applyBorder="1"/>
    <xf numFmtId="166" fontId="5" fillId="6" borderId="7" xfId="1" applyNumberFormat="1" applyFont="1" applyFill="1" applyBorder="1"/>
    <xf numFmtId="0" fontId="5" fillId="6" borderId="3" xfId="0" applyFont="1" applyFill="1" applyBorder="1" applyAlignment="1">
      <alignment wrapText="1"/>
    </xf>
    <xf numFmtId="9" fontId="5" fillId="6" borderId="1" xfId="1" applyFont="1" applyFill="1" applyBorder="1"/>
    <xf numFmtId="3" fontId="5" fillId="6" borderId="1" xfId="0" applyNumberFormat="1" applyFont="1" applyFill="1" applyBorder="1"/>
    <xf numFmtId="9" fontId="5" fillId="6" borderId="3" xfId="1" applyFont="1" applyFill="1" applyBorder="1"/>
    <xf numFmtId="10" fontId="5" fillId="6" borderId="1" xfId="1" applyNumberFormat="1" applyFont="1" applyFill="1" applyBorder="1"/>
    <xf numFmtId="169" fontId="5" fillId="6" borderId="8" xfId="0" applyNumberFormat="1" applyFont="1" applyFill="1" applyBorder="1" applyAlignment="1">
      <alignment horizontal="left"/>
    </xf>
    <xf numFmtId="166" fontId="5" fillId="6" borderId="9" xfId="1" applyNumberFormat="1" applyFont="1" applyFill="1" applyBorder="1"/>
    <xf numFmtId="166" fontId="5" fillId="6" borderId="10" xfId="1" applyNumberFormat="1" applyFont="1" applyFill="1" applyBorder="1"/>
    <xf numFmtId="166" fontId="5" fillId="6" borderId="11" xfId="1" applyNumberFormat="1" applyFont="1" applyFill="1" applyBorder="1"/>
    <xf numFmtId="0" fontId="5" fillId="6" borderId="4" xfId="0" applyFont="1" applyFill="1" applyBorder="1"/>
    <xf numFmtId="0" fontId="5" fillId="6" borderId="1" xfId="0" applyFont="1" applyFill="1" applyBorder="1" applyAlignment="1">
      <alignment horizontal="center" vertical="center" wrapText="1"/>
    </xf>
    <xf numFmtId="170" fontId="5" fillId="6" borderId="1" xfId="0" applyNumberFormat="1" applyFont="1" applyFill="1" applyBorder="1"/>
    <xf numFmtId="164" fontId="5" fillId="6" borderId="0" xfId="0" applyNumberFormat="1" applyFont="1" applyFill="1"/>
    <xf numFmtId="0" fontId="5" fillId="14" borderId="0" xfId="0" applyFont="1" applyFill="1" applyAlignment="1">
      <alignment vertical="top" wrapText="1"/>
    </xf>
    <xf numFmtId="0" fontId="5" fillId="14" borderId="0" xfId="0" applyFont="1" applyFill="1" applyAlignment="1">
      <alignment horizontal="right" vertical="top" wrapText="1"/>
    </xf>
    <xf numFmtId="0" fontId="5" fillId="14" borderId="0" xfId="0" applyFont="1" applyFill="1" applyAlignment="1">
      <alignment vertical="center"/>
    </xf>
    <xf numFmtId="0" fontId="5" fillId="14" borderId="0" xfId="0" applyFont="1" applyFill="1" applyAlignment="1">
      <alignment horizontal="center" vertical="center" wrapText="1"/>
    </xf>
    <xf numFmtId="0" fontId="7" fillId="14" borderId="0" xfId="0" applyFont="1" applyFill="1" applyAlignment="1">
      <alignment wrapText="1"/>
    </xf>
    <xf numFmtId="0" fontId="7" fillId="14" borderId="0" xfId="0" applyFont="1" applyFill="1"/>
    <xf numFmtId="0" fontId="5" fillId="14" borderId="1" xfId="0" applyFont="1" applyFill="1" applyBorder="1"/>
    <xf numFmtId="10" fontId="5" fillId="14" borderId="1" xfId="1" applyNumberFormat="1" applyFont="1" applyFill="1" applyBorder="1"/>
    <xf numFmtId="164" fontId="5" fillId="14" borderId="1" xfId="0" applyNumberFormat="1" applyFont="1" applyFill="1" applyBorder="1"/>
    <xf numFmtId="3" fontId="5" fillId="14" borderId="1" xfId="0" applyNumberFormat="1" applyFont="1" applyFill="1" applyBorder="1"/>
    <xf numFmtId="0" fontId="9" fillId="14" borderId="0" xfId="0" applyFont="1" applyFill="1" applyAlignment="1">
      <alignment horizontal="center"/>
    </xf>
    <xf numFmtId="0" fontId="11" fillId="14" borderId="0" xfId="0" applyFont="1" applyFill="1" applyAlignment="1">
      <alignment horizontal="center" vertical="center" wrapText="1"/>
    </xf>
    <xf numFmtId="166" fontId="5" fillId="14" borderId="0" xfId="1" applyNumberFormat="1" applyFont="1" applyFill="1" applyBorder="1"/>
    <xf numFmtId="0" fontId="5" fillId="6" borderId="16" xfId="0" applyFont="1" applyFill="1" applyBorder="1"/>
    <xf numFmtId="0" fontId="11" fillId="10" borderId="17" xfId="0" applyFont="1" applyFill="1" applyBorder="1" applyAlignment="1">
      <alignment horizontal="center" vertical="center"/>
    </xf>
    <xf numFmtId="0" fontId="11" fillId="8" borderId="17" xfId="0" applyFont="1" applyFill="1" applyBorder="1" applyAlignment="1">
      <alignment horizontal="center" vertical="center"/>
    </xf>
    <xf numFmtId="0" fontId="11" fillId="13" borderId="17" xfId="0" applyFont="1" applyFill="1" applyBorder="1" applyAlignment="1">
      <alignment horizontal="center" vertical="center"/>
    </xf>
    <xf numFmtId="0" fontId="11" fillId="12" borderId="17" xfId="0" applyFont="1" applyFill="1" applyBorder="1" applyAlignment="1">
      <alignment horizontal="center" vertical="center"/>
    </xf>
    <xf numFmtId="0" fontId="11" fillId="9" borderId="18" xfId="0" applyFont="1" applyFill="1" applyBorder="1" applyAlignment="1">
      <alignment horizontal="center" vertical="center" wrapText="1"/>
    </xf>
    <xf numFmtId="164" fontId="5" fillId="6" borderId="9" xfId="0" applyNumberFormat="1" applyFont="1" applyFill="1" applyBorder="1"/>
    <xf numFmtId="164" fontId="5" fillId="6" borderId="10" xfId="0" applyNumberFormat="1" applyFont="1" applyFill="1" applyBorder="1"/>
    <xf numFmtId="164" fontId="5" fillId="6" borderId="11" xfId="0" applyNumberFormat="1" applyFont="1" applyFill="1" applyBorder="1"/>
    <xf numFmtId="171" fontId="12" fillId="4" borderId="19" xfId="0" applyNumberFormat="1" applyFont="1" applyFill="1" applyBorder="1" applyAlignment="1">
      <alignment horizontal="left"/>
    </xf>
    <xf numFmtId="0" fontId="5" fillId="15" borderId="0" xfId="0" applyFont="1" applyFill="1"/>
    <xf numFmtId="166" fontId="5" fillId="6" borderId="20" xfId="1" applyNumberFormat="1" applyFont="1" applyFill="1" applyBorder="1"/>
    <xf numFmtId="166" fontId="5" fillId="6" borderId="21" xfId="1" applyNumberFormat="1" applyFont="1" applyFill="1" applyBorder="1"/>
    <xf numFmtId="0" fontId="11" fillId="10" borderId="17" xfId="0" applyFont="1" applyFill="1" applyBorder="1" applyAlignment="1">
      <alignment horizontal="center" vertical="center" wrapText="1"/>
    </xf>
    <xf numFmtId="0" fontId="11" fillId="8" borderId="17" xfId="0" applyFont="1" applyFill="1" applyBorder="1" applyAlignment="1">
      <alignment horizontal="center" vertical="center" wrapText="1"/>
    </xf>
    <xf numFmtId="164" fontId="0" fillId="0" borderId="7" xfId="0" applyNumberFormat="1" applyBorder="1"/>
    <xf numFmtId="0" fontId="0" fillId="14" borderId="0" xfId="0" applyFill="1"/>
    <xf numFmtId="0" fontId="11" fillId="16" borderId="17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/>
    </xf>
    <xf numFmtId="171" fontId="12" fillId="17" borderId="19" xfId="0" applyNumberFormat="1" applyFont="1" applyFill="1" applyBorder="1" applyAlignment="1">
      <alignment horizontal="left"/>
    </xf>
    <xf numFmtId="0" fontId="8" fillId="14" borderId="0" xfId="0" applyFont="1" applyFill="1" applyAlignment="1">
      <alignment horizontal="center"/>
    </xf>
    <xf numFmtId="0" fontId="5" fillId="6" borderId="22" xfId="0" applyFont="1" applyFill="1" applyBorder="1"/>
    <xf numFmtId="0" fontId="11" fillId="10" borderId="4" xfId="0" applyFont="1" applyFill="1" applyBorder="1" applyAlignment="1">
      <alignment horizontal="center" vertical="center"/>
    </xf>
    <xf numFmtId="0" fontId="11" fillId="8" borderId="4" xfId="0" applyFont="1" applyFill="1" applyBorder="1" applyAlignment="1">
      <alignment horizontal="center" vertical="center"/>
    </xf>
    <xf numFmtId="0" fontId="11" fillId="13" borderId="4" xfId="0" applyFont="1" applyFill="1" applyBorder="1" applyAlignment="1">
      <alignment horizontal="center" vertical="center"/>
    </xf>
    <xf numFmtId="0" fontId="11" fillId="12" borderId="4" xfId="0" applyFont="1" applyFill="1" applyBorder="1" applyAlignment="1">
      <alignment horizontal="center" vertical="center"/>
    </xf>
    <xf numFmtId="0" fontId="11" fillId="9" borderId="23" xfId="0" applyFont="1" applyFill="1" applyBorder="1" applyAlignment="1">
      <alignment horizontal="center" vertical="center" wrapText="1"/>
    </xf>
    <xf numFmtId="164" fontId="5" fillId="6" borderId="25" xfId="0" applyNumberFormat="1" applyFont="1" applyFill="1" applyBorder="1"/>
    <xf numFmtId="166" fontId="5" fillId="6" borderId="25" xfId="1" applyNumberFormat="1" applyFont="1" applyFill="1" applyBorder="1"/>
    <xf numFmtId="166" fontId="5" fillId="6" borderId="26" xfId="1" applyNumberFormat="1" applyFont="1" applyFill="1" applyBorder="1"/>
    <xf numFmtId="0" fontId="5" fillId="6" borderId="1" xfId="0" applyFont="1" applyFill="1" applyBorder="1" applyAlignment="1">
      <alignment horizontal="center" wrapText="1"/>
    </xf>
    <xf numFmtId="0" fontId="11" fillId="18" borderId="24" xfId="0" applyFont="1" applyFill="1" applyBorder="1" applyAlignment="1">
      <alignment horizontal="center" vertical="center" wrapText="1"/>
    </xf>
    <xf numFmtId="0" fontId="6" fillId="14" borderId="0" xfId="0" applyFont="1" applyFill="1"/>
    <xf numFmtId="0" fontId="9" fillId="14" borderId="0" xfId="0" applyFont="1" applyFill="1" applyAlignment="1">
      <alignment vertical="center"/>
    </xf>
    <xf numFmtId="169" fontId="5" fillId="6" borderId="31" xfId="0" applyNumberFormat="1" applyFont="1" applyFill="1" applyBorder="1" applyAlignment="1">
      <alignment horizontal="left"/>
    </xf>
    <xf numFmtId="164" fontId="5" fillId="6" borderId="5" xfId="0" applyNumberFormat="1" applyFont="1" applyFill="1" applyBorder="1"/>
    <xf numFmtId="169" fontId="5" fillId="6" borderId="22" xfId="0" applyNumberFormat="1" applyFont="1" applyFill="1" applyBorder="1" applyAlignment="1">
      <alignment horizontal="left"/>
    </xf>
    <xf numFmtId="164" fontId="5" fillId="6" borderId="23" xfId="0" applyNumberFormat="1" applyFont="1" applyFill="1" applyBorder="1"/>
    <xf numFmtId="166" fontId="5" fillId="6" borderId="2" xfId="1" applyNumberFormat="1" applyFont="1" applyFill="1" applyBorder="1"/>
    <xf numFmtId="166" fontId="5" fillId="6" borderId="12" xfId="1" applyNumberFormat="1" applyFont="1" applyFill="1" applyBorder="1"/>
    <xf numFmtId="166" fontId="5" fillId="6" borderId="5" xfId="1" applyNumberFormat="1" applyFont="1" applyFill="1" applyBorder="1"/>
    <xf numFmtId="166" fontId="5" fillId="6" borderId="32" xfId="1" applyNumberFormat="1" applyFont="1" applyFill="1" applyBorder="1"/>
    <xf numFmtId="166" fontId="5" fillId="6" borderId="23" xfId="1" applyNumberFormat="1" applyFont="1" applyFill="1" applyBorder="1"/>
    <xf numFmtId="169" fontId="14" fillId="6" borderId="19" xfId="0" applyNumberFormat="1" applyFont="1" applyFill="1" applyBorder="1" applyAlignment="1">
      <alignment horizontal="left"/>
    </xf>
    <xf numFmtId="164" fontId="14" fillId="6" borderId="20" xfId="0" applyNumberFormat="1" applyFont="1" applyFill="1" applyBorder="1"/>
    <xf numFmtId="164" fontId="14" fillId="6" borderId="27" xfId="0" applyNumberFormat="1" applyFont="1" applyFill="1" applyBorder="1"/>
    <xf numFmtId="164" fontId="14" fillId="6" borderId="21" xfId="0" applyNumberFormat="1" applyFont="1" applyFill="1" applyBorder="1"/>
    <xf numFmtId="166" fontId="14" fillId="6" borderId="20" xfId="1" applyNumberFormat="1" applyFont="1" applyFill="1" applyBorder="1"/>
    <xf numFmtId="166" fontId="14" fillId="6" borderId="27" xfId="1" applyNumberFormat="1" applyFont="1" applyFill="1" applyBorder="1"/>
    <xf numFmtId="166" fontId="14" fillId="6" borderId="21" xfId="1" applyNumberFormat="1" applyFont="1" applyFill="1" applyBorder="1"/>
    <xf numFmtId="0" fontId="11" fillId="19" borderId="17" xfId="0" applyFont="1" applyFill="1" applyBorder="1" applyAlignment="1">
      <alignment horizontal="center" vertical="center" wrapText="1"/>
    </xf>
    <xf numFmtId="0" fontId="15" fillId="14" borderId="0" xfId="0" applyFont="1" applyFill="1"/>
    <xf numFmtId="0" fontId="16" fillId="14" borderId="0" xfId="0" applyFont="1" applyFill="1"/>
    <xf numFmtId="10" fontId="17" fillId="6" borderId="1" xfId="0" applyNumberFormat="1" applyFont="1" applyFill="1" applyBorder="1"/>
    <xf numFmtId="0" fontId="0" fillId="6" borderId="1" xfId="0" applyFill="1" applyBorder="1" applyAlignment="1">
      <alignment wrapText="1"/>
    </xf>
    <xf numFmtId="0" fontId="0" fillId="20" borderId="1" xfId="0" applyFill="1" applyBorder="1"/>
    <xf numFmtId="10" fontId="0" fillId="20" borderId="1" xfId="0" applyNumberFormat="1" applyFill="1" applyBorder="1"/>
    <xf numFmtId="0" fontId="6" fillId="20" borderId="33" xfId="0" applyFont="1" applyFill="1" applyBorder="1" applyAlignment="1">
      <alignment horizontal="center" vertical="center"/>
    </xf>
    <xf numFmtId="0" fontId="4" fillId="20" borderId="1" xfId="0" applyFont="1" applyFill="1" applyBorder="1" applyAlignment="1">
      <alignment horizontal="center" vertical="center" wrapText="1"/>
    </xf>
    <xf numFmtId="0" fontId="4" fillId="20" borderId="2" xfId="0" applyFont="1" applyFill="1" applyBorder="1" applyAlignment="1">
      <alignment horizontal="center" vertical="center" wrapText="1"/>
    </xf>
    <xf numFmtId="0" fontId="4" fillId="20" borderId="2" xfId="0" applyFont="1" applyFill="1" applyBorder="1" applyAlignment="1">
      <alignment horizontal="center" vertical="center"/>
    </xf>
    <xf numFmtId="0" fontId="0" fillId="20" borderId="1" xfId="0" applyFill="1" applyBorder="1" applyAlignment="1">
      <alignment horizontal="center" vertical="center" wrapText="1"/>
    </xf>
    <xf numFmtId="0" fontId="0" fillId="20" borderId="1" xfId="0" applyFill="1" applyBorder="1" applyAlignment="1">
      <alignment horizontal="center" vertical="center"/>
    </xf>
    <xf numFmtId="0" fontId="11" fillId="20" borderId="17" xfId="0" applyFont="1" applyFill="1" applyBorder="1" applyAlignment="1">
      <alignment horizontal="center" vertical="center" wrapText="1"/>
    </xf>
    <xf numFmtId="164" fontId="0" fillId="0" borderId="2" xfId="0" applyNumberFormat="1" applyBorder="1"/>
    <xf numFmtId="164" fontId="0" fillId="0" borderId="32" xfId="0" applyNumberFormat="1" applyBorder="1"/>
    <xf numFmtId="0" fontId="3" fillId="14" borderId="0" xfId="2" applyFill="1"/>
    <xf numFmtId="0" fontId="0" fillId="7" borderId="1" xfId="0" applyFill="1" applyBorder="1" applyAlignment="1">
      <alignment horizontal="center" vertical="center" wrapText="1"/>
    </xf>
    <xf numFmtId="0" fontId="11" fillId="21" borderId="33" xfId="0" applyFont="1" applyFill="1" applyBorder="1" applyAlignment="1">
      <alignment horizontal="center" vertical="center"/>
    </xf>
    <xf numFmtId="0" fontId="11" fillId="22" borderId="33" xfId="0" applyFont="1" applyFill="1" applyBorder="1" applyAlignment="1">
      <alignment horizontal="center" vertical="center"/>
    </xf>
    <xf numFmtId="0" fontId="11" fillId="20" borderId="33" xfId="0" applyFont="1" applyFill="1" applyBorder="1" applyAlignment="1">
      <alignment horizontal="center" vertical="center" wrapText="1"/>
    </xf>
    <xf numFmtId="0" fontId="11" fillId="21" borderId="1" xfId="0" applyFont="1" applyFill="1" applyBorder="1" applyAlignment="1">
      <alignment horizontal="center" vertical="center"/>
    </xf>
    <xf numFmtId="0" fontId="11" fillId="21" borderId="1" xfId="0" applyFont="1" applyFill="1" applyBorder="1" applyAlignment="1">
      <alignment horizontal="center" vertical="center" wrapText="1"/>
    </xf>
    <xf numFmtId="0" fontId="11" fillId="21" borderId="2" xfId="0" applyFont="1" applyFill="1" applyBorder="1" applyAlignment="1">
      <alignment horizontal="center" vertical="center" wrapText="1"/>
    </xf>
    <xf numFmtId="0" fontId="11" fillId="21" borderId="2" xfId="0" applyFont="1" applyFill="1" applyBorder="1" applyAlignment="1">
      <alignment horizontal="center" vertical="center"/>
    </xf>
    <xf numFmtId="0" fontId="11" fillId="22" borderId="1" xfId="0" applyFont="1" applyFill="1" applyBorder="1" applyAlignment="1">
      <alignment horizontal="center" vertical="center"/>
    </xf>
    <xf numFmtId="0" fontId="11" fillId="22" borderId="1" xfId="0" applyFont="1" applyFill="1" applyBorder="1" applyAlignment="1">
      <alignment horizontal="center" vertical="center" wrapText="1"/>
    </xf>
    <xf numFmtId="0" fontId="11" fillId="22" borderId="2" xfId="0" applyFont="1" applyFill="1" applyBorder="1" applyAlignment="1">
      <alignment horizontal="center" vertical="center" wrapText="1"/>
    </xf>
    <xf numFmtId="0" fontId="11" fillId="22" borderId="2" xfId="0" applyFont="1" applyFill="1" applyBorder="1" applyAlignment="1">
      <alignment horizontal="center" vertical="center"/>
    </xf>
    <xf numFmtId="0" fontId="6" fillId="20" borderId="6" xfId="0" applyFont="1" applyFill="1" applyBorder="1" applyAlignment="1">
      <alignment horizontal="center" vertical="center"/>
    </xf>
    <xf numFmtId="0" fontId="0" fillId="6" borderId="7" xfId="0" applyFill="1" applyBorder="1"/>
    <xf numFmtId="0" fontId="11" fillId="21" borderId="6" xfId="0" applyFont="1" applyFill="1" applyBorder="1" applyAlignment="1">
      <alignment horizontal="center" vertical="center"/>
    </xf>
    <xf numFmtId="0" fontId="11" fillId="22" borderId="6" xfId="0" applyFont="1" applyFill="1" applyBorder="1" applyAlignment="1">
      <alignment horizontal="center" vertical="center"/>
    </xf>
    <xf numFmtId="0" fontId="11" fillId="10" borderId="6" xfId="0" applyFont="1" applyFill="1" applyBorder="1" applyAlignment="1">
      <alignment horizontal="center" vertical="center"/>
    </xf>
    <xf numFmtId="0" fontId="11" fillId="8" borderId="6" xfId="0" applyFont="1" applyFill="1" applyBorder="1" applyAlignment="1">
      <alignment horizontal="center" vertical="center"/>
    </xf>
    <xf numFmtId="0" fontId="11" fillId="13" borderId="6" xfId="0" applyFont="1" applyFill="1" applyBorder="1" applyAlignment="1">
      <alignment horizontal="center" vertical="center"/>
    </xf>
    <xf numFmtId="0" fontId="11" fillId="12" borderId="8" xfId="0" applyFont="1" applyFill="1" applyBorder="1" applyAlignment="1">
      <alignment horizontal="center" vertical="center"/>
    </xf>
    <xf numFmtId="0" fontId="0" fillId="6" borderId="9" xfId="0" applyFill="1" applyBorder="1"/>
    <xf numFmtId="10" fontId="17" fillId="6" borderId="9" xfId="0" applyNumberFormat="1" applyFont="1" applyFill="1" applyBorder="1"/>
    <xf numFmtId="0" fontId="0" fillId="7" borderId="9" xfId="0" applyFill="1" applyBorder="1" applyAlignment="1">
      <alignment horizontal="center" vertical="center" wrapText="1"/>
    </xf>
    <xf numFmtId="10" fontId="0" fillId="6" borderId="9" xfId="0" applyNumberFormat="1" applyFill="1" applyBorder="1"/>
    <xf numFmtId="164" fontId="0" fillId="6" borderId="9" xfId="0" applyNumberFormat="1" applyFill="1" applyBorder="1"/>
    <xf numFmtId="0" fontId="0" fillId="6" borderId="11" xfId="0" applyFill="1" applyBorder="1"/>
    <xf numFmtId="0" fontId="6" fillId="6" borderId="6" xfId="0" applyFont="1" applyFill="1" applyBorder="1"/>
    <xf numFmtId="168" fontId="6" fillId="6" borderId="6" xfId="0" applyNumberFormat="1" applyFont="1" applyFill="1" applyBorder="1" applyAlignment="1">
      <alignment horizontal="left"/>
    </xf>
    <xf numFmtId="10" fontId="6" fillId="4" borderId="7" xfId="0" applyNumberFormat="1" applyFont="1" applyFill="1" applyBorder="1"/>
    <xf numFmtId="168" fontId="6" fillId="6" borderId="8" xfId="0" applyNumberFormat="1" applyFont="1" applyFill="1" applyBorder="1" applyAlignment="1">
      <alignment horizontal="left"/>
    </xf>
    <xf numFmtId="10" fontId="6" fillId="4" borderId="11" xfId="0" applyNumberFormat="1" applyFont="1" applyFill="1" applyBorder="1"/>
    <xf numFmtId="0" fontId="6" fillId="6" borderId="16" xfId="0" applyFont="1" applyFill="1" applyBorder="1" applyAlignment="1">
      <alignment vertical="center" wrapText="1"/>
    </xf>
    <xf numFmtId="167" fontId="6" fillId="4" borderId="18" xfId="0" applyNumberFormat="1" applyFont="1" applyFill="1" applyBorder="1" applyAlignment="1">
      <alignment vertical="center"/>
    </xf>
    <xf numFmtId="0" fontId="6" fillId="6" borderId="6" xfId="0" applyFont="1" applyFill="1" applyBorder="1" applyAlignment="1">
      <alignment vertical="center" wrapText="1"/>
    </xf>
    <xf numFmtId="165" fontId="5" fillId="7" borderId="7" xfId="0" applyNumberFormat="1" applyFont="1" applyFill="1" applyBorder="1" applyAlignment="1">
      <alignment vertical="center"/>
    </xf>
    <xf numFmtId="0" fontId="6" fillId="6" borderId="8" xfId="0" applyFont="1" applyFill="1" applyBorder="1" applyAlignment="1">
      <alignment vertical="center"/>
    </xf>
    <xf numFmtId="9" fontId="5" fillId="7" borderId="11" xfId="0" applyNumberFormat="1" applyFont="1" applyFill="1" applyBorder="1" applyAlignment="1">
      <alignment vertical="center"/>
    </xf>
    <xf numFmtId="0" fontId="2" fillId="7" borderId="16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0" fillId="0" borderId="6" xfId="0" applyBorder="1"/>
    <xf numFmtId="10" fontId="0" fillId="0" borderId="7" xfId="0" applyNumberFormat="1" applyBorder="1"/>
    <xf numFmtId="0" fontId="0" fillId="0" borderId="8" xfId="0" applyBorder="1"/>
    <xf numFmtId="10" fontId="0" fillId="0" borderId="11" xfId="0" applyNumberFormat="1" applyBorder="1"/>
    <xf numFmtId="0" fontId="5" fillId="4" borderId="2" xfId="0" applyFont="1" applyFill="1" applyBorder="1" applyAlignment="1">
      <alignment horizontal="center" vertical="center"/>
    </xf>
    <xf numFmtId="0" fontId="22" fillId="6" borderId="17" xfId="0" applyFont="1" applyFill="1" applyBorder="1" applyAlignment="1">
      <alignment horizontal="center" vertical="center" wrapText="1"/>
    </xf>
    <xf numFmtId="0" fontId="20" fillId="14" borderId="0" xfId="0" applyFont="1" applyFill="1" applyAlignment="1">
      <alignment vertical="center"/>
    </xf>
    <xf numFmtId="0" fontId="23" fillId="6" borderId="16" xfId="0" applyFont="1" applyFill="1" applyBorder="1" applyAlignment="1">
      <alignment horizontal="center" vertical="center" wrapText="1"/>
    </xf>
    <xf numFmtId="0" fontId="23" fillId="6" borderId="17" xfId="0" applyFont="1" applyFill="1" applyBorder="1" applyAlignment="1">
      <alignment horizontal="center" vertical="center" wrapText="1"/>
    </xf>
    <xf numFmtId="0" fontId="23" fillId="6" borderId="17" xfId="0" quotePrefix="1" applyFont="1" applyFill="1" applyBorder="1" applyAlignment="1">
      <alignment horizontal="center" vertical="center" wrapText="1"/>
    </xf>
    <xf numFmtId="0" fontId="23" fillId="6" borderId="18" xfId="0" applyFont="1" applyFill="1" applyBorder="1" applyAlignment="1">
      <alignment horizontal="center" vertical="center" wrapText="1"/>
    </xf>
    <xf numFmtId="164" fontId="5" fillId="14" borderId="0" xfId="0" applyNumberFormat="1" applyFont="1" applyFill="1"/>
    <xf numFmtId="0" fontId="6" fillId="14" borderId="0" xfId="0" applyFont="1" applyFill="1" applyAlignment="1">
      <alignment wrapText="1"/>
    </xf>
    <xf numFmtId="0" fontId="24" fillId="23" borderId="17" xfId="0" applyFont="1" applyFill="1" applyBorder="1" applyAlignment="1">
      <alignment horizontal="center" vertical="center" wrapText="1"/>
    </xf>
    <xf numFmtId="0" fontId="7" fillId="20" borderId="19" xfId="0" applyFont="1" applyFill="1" applyBorder="1" applyAlignment="1">
      <alignment horizontal="center" vertical="center" wrapText="1"/>
    </xf>
    <xf numFmtId="0" fontId="26" fillId="21" borderId="34" xfId="0" applyFont="1" applyFill="1" applyBorder="1" applyAlignment="1">
      <alignment horizontal="center" vertical="center" wrapText="1"/>
    </xf>
    <xf numFmtId="0" fontId="26" fillId="22" borderId="34" xfId="0" applyFont="1" applyFill="1" applyBorder="1" applyAlignment="1">
      <alignment horizontal="center" vertical="center" wrapText="1"/>
    </xf>
    <xf numFmtId="0" fontId="26" fillId="10" borderId="20" xfId="0" applyFont="1" applyFill="1" applyBorder="1" applyAlignment="1">
      <alignment horizontal="center" vertical="center" wrapText="1"/>
    </xf>
    <xf numFmtId="0" fontId="26" fillId="8" borderId="20" xfId="0" applyFont="1" applyFill="1" applyBorder="1" applyAlignment="1">
      <alignment horizontal="center" vertical="center" wrapText="1"/>
    </xf>
    <xf numFmtId="0" fontId="26" fillId="13" borderId="20" xfId="0" applyFont="1" applyFill="1" applyBorder="1" applyAlignment="1">
      <alignment horizontal="center" vertical="center" wrapText="1"/>
    </xf>
    <xf numFmtId="0" fontId="26" fillId="12" borderId="20" xfId="0" applyFont="1" applyFill="1" applyBorder="1" applyAlignment="1">
      <alignment horizontal="center" vertical="center" wrapText="1"/>
    </xf>
    <xf numFmtId="0" fontId="26" fillId="18" borderId="27" xfId="0" applyFont="1" applyFill="1" applyBorder="1" applyAlignment="1">
      <alignment horizontal="center" vertical="center" wrapText="1"/>
    </xf>
    <xf numFmtId="0" fontId="26" fillId="9" borderId="21" xfId="0" applyFont="1" applyFill="1" applyBorder="1" applyAlignment="1">
      <alignment horizontal="center" vertical="center" wrapText="1"/>
    </xf>
    <xf numFmtId="171" fontId="7" fillId="4" borderId="19" xfId="0" applyNumberFormat="1" applyFont="1" applyFill="1" applyBorder="1" applyAlignment="1">
      <alignment horizontal="left"/>
    </xf>
    <xf numFmtId="164" fontId="7" fillId="6" borderId="20" xfId="0" applyNumberFormat="1" applyFont="1" applyFill="1" applyBorder="1" applyAlignment="1">
      <alignment wrapText="1"/>
    </xf>
    <xf numFmtId="164" fontId="7" fillId="6" borderId="27" xfId="0" applyNumberFormat="1" applyFont="1" applyFill="1" applyBorder="1" applyAlignment="1">
      <alignment wrapText="1"/>
    </xf>
    <xf numFmtId="164" fontId="7" fillId="6" borderId="21" xfId="0" applyNumberFormat="1" applyFont="1" applyFill="1" applyBorder="1" applyAlignment="1">
      <alignment wrapText="1"/>
    </xf>
    <xf numFmtId="0" fontId="4" fillId="20" borderId="0" xfId="0" applyFont="1" applyFill="1" applyAlignment="1">
      <alignment horizontal="center" vertical="center" wrapText="1"/>
    </xf>
    <xf numFmtId="164" fontId="27" fillId="0" borderId="20" xfId="0" applyNumberFormat="1" applyFont="1" applyBorder="1"/>
    <xf numFmtId="164" fontId="18" fillId="6" borderId="27" xfId="0" applyNumberFormat="1" applyFont="1" applyFill="1" applyBorder="1"/>
    <xf numFmtId="164" fontId="27" fillId="0" borderId="21" xfId="0" applyNumberFormat="1" applyFont="1" applyBorder="1"/>
    <xf numFmtId="0" fontId="0" fillId="0" borderId="7" xfId="0" applyBorder="1"/>
    <xf numFmtId="0" fontId="0" fillId="20" borderId="1" xfId="0" applyFill="1" applyBorder="1" applyAlignment="1">
      <alignment wrapText="1"/>
    </xf>
    <xf numFmtId="0" fontId="21" fillId="0" borderId="18" xfId="0" applyFont="1" applyBorder="1" applyAlignment="1">
      <alignment vertical="center" wrapText="1"/>
    </xf>
    <xf numFmtId="0" fontId="6" fillId="14" borderId="0" xfId="0" applyFont="1" applyFill="1" applyAlignment="1">
      <alignment horizontal="center" vertical="top" wrapText="1"/>
    </xf>
    <xf numFmtId="0" fontId="5" fillId="14" borderId="0" xfId="0" applyFont="1" applyFill="1" applyAlignment="1">
      <alignment horizontal="center" vertical="center" wrapText="1"/>
    </xf>
    <xf numFmtId="0" fontId="6" fillId="14" borderId="0" xfId="0" applyFont="1" applyFill="1" applyAlignment="1">
      <alignment horizontal="center" vertical="center" wrapText="1"/>
    </xf>
    <xf numFmtId="0" fontId="6" fillId="14" borderId="5" xfId="0" applyFont="1" applyFill="1" applyBorder="1" applyAlignment="1">
      <alignment horizontal="right" vertical="top" wrapText="1"/>
    </xf>
    <xf numFmtId="0" fontId="6" fillId="14" borderId="0" xfId="0" applyFont="1" applyFill="1" applyAlignment="1">
      <alignment horizontal="right" vertical="top" wrapText="1"/>
    </xf>
    <xf numFmtId="168" fontId="6" fillId="6" borderId="2" xfId="0" applyNumberFormat="1" applyFont="1" applyFill="1" applyBorder="1" applyAlignment="1">
      <alignment horizontal="center" vertical="center" textRotation="90"/>
    </xf>
    <xf numFmtId="168" fontId="6" fillId="6" borderId="12" xfId="0" applyNumberFormat="1" applyFont="1" applyFill="1" applyBorder="1" applyAlignment="1">
      <alignment horizontal="center" vertical="center" textRotation="90"/>
    </xf>
    <xf numFmtId="168" fontId="6" fillId="6" borderId="4" xfId="0" applyNumberFormat="1" applyFont="1" applyFill="1" applyBorder="1" applyAlignment="1">
      <alignment horizontal="center" vertical="center" textRotation="90"/>
    </xf>
    <xf numFmtId="0" fontId="9" fillId="6" borderId="28" xfId="0" applyFont="1" applyFill="1" applyBorder="1" applyAlignment="1">
      <alignment horizontal="center" wrapText="1"/>
    </xf>
    <xf numFmtId="0" fontId="9" fillId="6" borderId="29" xfId="0" applyFont="1" applyFill="1" applyBorder="1" applyAlignment="1">
      <alignment horizontal="center" wrapText="1"/>
    </xf>
    <xf numFmtId="0" fontId="9" fillId="6" borderId="30" xfId="0" applyFont="1" applyFill="1" applyBorder="1" applyAlignment="1">
      <alignment horizontal="center" wrapText="1"/>
    </xf>
    <xf numFmtId="0" fontId="9" fillId="6" borderId="13" xfId="0" applyFont="1" applyFill="1" applyBorder="1" applyAlignment="1">
      <alignment horizontal="center"/>
    </xf>
    <xf numFmtId="0" fontId="9" fillId="6" borderId="14" xfId="0" applyFont="1" applyFill="1" applyBorder="1" applyAlignment="1">
      <alignment horizontal="center"/>
    </xf>
    <xf numFmtId="0" fontId="9" fillId="6" borderId="15" xfId="0" applyFont="1" applyFill="1" applyBorder="1" applyAlignment="1">
      <alignment horizontal="center"/>
    </xf>
    <xf numFmtId="0" fontId="9" fillId="6" borderId="13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2">
    <dxf>
      <font>
        <color theme="0" tint="-4.9989318521683403E-2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9900"/>
      <color rgb="FFFF5050"/>
      <color rgb="FFFF99FF"/>
      <color rgb="FFFFFF00"/>
      <color rgb="FF9999FF"/>
      <color rgb="FFCCCC00"/>
      <color rgb="FF9900CC"/>
      <color rgb="FFCC99FF"/>
      <color rgb="FFCCCCFF"/>
      <color rgb="FFA5AB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pl-PL" sz="1800" b="1"/>
              <a:t>Nominalna skumulowana stopa zwrotu na koniec każdego roku</a:t>
            </a:r>
            <a:br>
              <a:rPr lang="pl-PL" sz="1800" b="1"/>
            </a:br>
            <a:r>
              <a:rPr lang="pl-PL" sz="1800" b="1"/>
              <a:t>(dla porównania wykres skumulowanej inflacji)</a:t>
            </a:r>
          </a:p>
        </c:rich>
      </c:tx>
      <c:layout>
        <c:manualLayout>
          <c:xMode val="edge"/>
          <c:yMode val="edge"/>
          <c:x val="0.18683745831548337"/>
          <c:y val="2.95597300337457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LID4096"/>
        </a:p>
      </c:txPr>
    </c:title>
    <c:autoTitleDeleted val="0"/>
    <c:plotArea>
      <c:layout>
        <c:manualLayout>
          <c:layoutTarget val="inner"/>
          <c:xMode val="edge"/>
          <c:yMode val="edge"/>
          <c:x val="8.8331261861680693E-2"/>
          <c:y val="0.14012232759185531"/>
          <c:w val="0.82695818675248733"/>
          <c:h val="0.64764242065817124"/>
        </c:manualLayout>
      </c:layout>
      <c:scatterChart>
        <c:scatterStyle val="lineMarker"/>
        <c:varyColors val="0"/>
        <c:ser>
          <c:idx val="0"/>
          <c:order val="0"/>
          <c:tx>
            <c:strRef>
              <c:f>OBLIGACJE!$P$18</c:f>
              <c:strCache>
                <c:ptCount val="1"/>
                <c:pt idx="0">
                  <c:v>ROR (roczne)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OBLIGACJE!$O$19:$O$31</c:f>
              <c:numCache>
                <c:formatCode>"koniec "General" roku"</c:formatCode>
                <c:ptCount val="13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xVal>
          <c:yVal>
            <c:numRef>
              <c:f>OBLIGACJE!$P$19:$P$31</c:f>
              <c:numCache>
                <c:formatCode>0.0%</c:formatCode>
                <c:ptCount val="13"/>
                <c:pt idx="0">
                  <c:v>0</c:v>
                </c:pt>
                <c:pt idx="1">
                  <c:v>3.4797627629980843E-2</c:v>
                </c:pt>
                <c:pt idx="2">
                  <c:v>7.1772478024551001E-2</c:v>
                </c:pt>
                <c:pt idx="3">
                  <c:v>0.10996326473902762</c:v>
                </c:pt>
                <c:pt idx="4">
                  <c:v>0.14940997444322246</c:v>
                </c:pt>
                <c:pt idx="5">
                  <c:v>0.19015390878844407</c:v>
                </c:pt>
                <c:pt idx="6">
                  <c:v>0.23223772765131967</c:v>
                </c:pt>
                <c:pt idx="7">
                  <c:v>0.27570549379970566</c:v>
                </c:pt>
                <c:pt idx="8">
                  <c:v>0.32060271902746607</c:v>
                </c:pt>
                <c:pt idx="9">
                  <c:v>0.36697641180641027</c:v>
                </c:pt>
                <c:pt idx="10">
                  <c:v>0.41487512650529057</c:v>
                </c:pt>
                <c:pt idx="11">
                  <c:v>0.46434901422739361</c:v>
                </c:pt>
                <c:pt idx="12">
                  <c:v>0.51544987531994457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336-4C7F-8F86-C57347C90C36}"/>
            </c:ext>
          </c:extLst>
        </c:ser>
        <c:ser>
          <c:idx val="1"/>
          <c:order val="1"/>
          <c:tx>
            <c:strRef>
              <c:f>OBLIGACJE!$Q$18</c:f>
              <c:strCache>
                <c:ptCount val="1"/>
                <c:pt idx="0">
                  <c:v>DOR (2-latki)</c:v>
                </c:pt>
              </c:strCache>
            </c:strRef>
          </c:tx>
          <c:spPr>
            <a:ln w="28575" cap="rnd">
              <a:solidFill>
                <a:srgbClr val="33CCFF"/>
              </a:solidFill>
              <a:round/>
            </a:ln>
            <a:effectLst/>
          </c:spPr>
          <c:marker>
            <c:symbol val="none"/>
          </c:marker>
          <c:xVal>
            <c:numRef>
              <c:f>OBLIGACJE!$O$19:$O$31</c:f>
              <c:numCache>
                <c:formatCode>"koniec "General" roku"</c:formatCode>
                <c:ptCount val="13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xVal>
          <c:yVal>
            <c:numRef>
              <c:f>OBLIGACJE!$Q$19:$Q$31</c:f>
              <c:numCache>
                <c:formatCode>0.0%</c:formatCode>
                <c:ptCount val="13"/>
                <c:pt idx="0">
                  <c:v>0</c:v>
                </c:pt>
                <c:pt idx="1">
                  <c:v>2.994976504698843E-2</c:v>
                </c:pt>
                <c:pt idx="2">
                  <c:v>7.049877280953476E-2</c:v>
                </c:pt>
                <c:pt idx="3">
                  <c:v>0.10379981051239917</c:v>
                </c:pt>
                <c:pt idx="4">
                  <c:v>0.14677741369994024</c:v>
                </c:pt>
                <c:pt idx="5">
                  <c:v>0.1825869123945858</c:v>
                </c:pt>
                <c:pt idx="6">
                  <c:v>0.22815546855952684</c:v>
                </c:pt>
                <c:pt idx="7">
                  <c:v>0.26664112500710924</c:v>
                </c:pt>
                <c:pt idx="8">
                  <c:v>0.31497384570188736</c:v>
                </c:pt>
                <c:pt idx="9">
                  <c:v>0.35631456760277658</c:v>
                </c:pt>
                <c:pt idx="10">
                  <c:v>0.40759624399634831</c:v>
                </c:pt>
                <c:pt idx="11">
                  <c:v>0.45198289946887438</c:v>
                </c:pt>
                <c:pt idx="12">
                  <c:v>0.50641067647244165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336-4C7F-8F86-C57347C90C36}"/>
            </c:ext>
          </c:extLst>
        </c:ser>
        <c:ser>
          <c:idx val="4"/>
          <c:order val="2"/>
          <c:tx>
            <c:strRef>
              <c:f>OBLIGACJE!$R$18</c:f>
              <c:strCache>
                <c:ptCount val="1"/>
                <c:pt idx="0">
                  <c:v>TOS (3-latki)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OBLIGACJE!$O$19:$O$31</c:f>
              <c:numCache>
                <c:formatCode>"koniec "General" roku"</c:formatCode>
                <c:ptCount val="13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xVal>
          <c:yVal>
            <c:numRef>
              <c:f>OBLIGACJE!$R$19:$R$31</c:f>
              <c:numCache>
                <c:formatCode>0.0%</c:formatCode>
                <c:ptCount val="13"/>
                <c:pt idx="0">
                  <c:v>0</c:v>
                </c:pt>
                <c:pt idx="1">
                  <c:v>4.9815000000000165E-2</c:v>
                </c:pt>
                <c:pt idx="2">
                  <c:v>0.10910072250000002</c:v>
                </c:pt>
                <c:pt idx="3">
                  <c:v>0.17811751699125011</c:v>
                </c:pt>
                <c:pt idx="4">
                  <c:v>0.2366191243832898</c:v>
                </c:pt>
                <c:pt idx="5">
                  <c:v>0.30452419677582232</c:v>
                </c:pt>
                <c:pt idx="6">
                  <c:v>0.38322193591796094</c:v>
                </c:pt>
                <c:pt idx="7">
                  <c:v>0.45026474287937113</c:v>
                </c:pt>
                <c:pt idx="8">
                  <c:v>0.52767186102997754</c:v>
                </c:pt>
                <c:pt idx="9">
                  <c:v>0.61696226858050229</c:v>
                </c:pt>
                <c:pt idx="10">
                  <c:v>0.69528422023901593</c:v>
                </c:pt>
                <c:pt idx="11">
                  <c:v>0.78570133255945707</c:v>
                </c:pt>
                <c:pt idx="12">
                  <c:v>0.88998586071205654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336-4C7F-8F86-C57347C90C36}"/>
            </c:ext>
          </c:extLst>
        </c:ser>
        <c:ser>
          <c:idx val="5"/>
          <c:order val="3"/>
          <c:tx>
            <c:strRef>
              <c:f>OBLIGACJE!$S$18</c:f>
              <c:strCache>
                <c:ptCount val="1"/>
                <c:pt idx="0">
                  <c:v>COI (4-latki)</c:v>
                </c:pt>
              </c:strCache>
            </c:strRef>
          </c:tx>
          <c:spPr>
            <a:ln w="31750" cap="rnd">
              <a:solidFill>
                <a:srgbClr val="136834"/>
              </a:solidFill>
              <a:round/>
            </a:ln>
            <a:effectLst/>
          </c:spPr>
          <c:marker>
            <c:symbol val="none"/>
          </c:marker>
          <c:xVal>
            <c:numRef>
              <c:f>OBLIGACJE!$O$19:$O$31</c:f>
              <c:numCache>
                <c:formatCode>"koniec "General" roku"</c:formatCode>
                <c:ptCount val="13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xVal>
          <c:yVal>
            <c:numRef>
              <c:f>OBLIGACJE!$S$19:$S$31</c:f>
              <c:numCache>
                <c:formatCode>0.0%</c:formatCode>
                <c:ptCount val="13"/>
                <c:pt idx="0">
                  <c:v>0</c:v>
                </c:pt>
                <c:pt idx="1">
                  <c:v>5.1029999999999909E-2</c:v>
                </c:pt>
                <c:pt idx="2">
                  <c:v>6.9094607661774665E-2</c:v>
                </c:pt>
                <c:pt idx="3">
                  <c:v>8.7753278918842215E-2</c:v>
                </c:pt>
                <c:pt idx="4">
                  <c:v>0.11269554984759367</c:v>
                </c:pt>
                <c:pt idx="5">
                  <c:v>0.16846448447467499</c:v>
                </c:pt>
                <c:pt idx="6">
                  <c:v>0.19039098348579797</c:v>
                </c:pt>
                <c:pt idx="7">
                  <c:v>0.21303854630736252</c:v>
                </c:pt>
                <c:pt idx="8">
                  <c:v>0.24210088548091324</c:v>
                </c:pt>
                <c:pt idx="9">
                  <c:v>0.30212537884338131</c:v>
                </c:pt>
                <c:pt idx="10">
                  <c:v>0.32844738275255647</c:v>
                </c:pt>
                <c:pt idx="11">
                  <c:v>0.3556349988339067</c:v>
                </c:pt>
                <c:pt idx="12">
                  <c:v>0.38938669317364583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336-4C7F-8F86-C57347C90C36}"/>
            </c:ext>
          </c:extLst>
        </c:ser>
        <c:ser>
          <c:idx val="2"/>
          <c:order val="4"/>
          <c:tx>
            <c:strRef>
              <c:f>OBLIGACJE!$T$18</c:f>
              <c:strCache>
                <c:ptCount val="1"/>
                <c:pt idx="0">
                  <c:v>EDO (10-latki)</c:v>
                </c:pt>
              </c:strCache>
            </c:strRef>
          </c:tx>
          <c:spPr>
            <a:ln w="31750" cap="rnd">
              <a:solidFill>
                <a:srgbClr val="860D71"/>
              </a:solidFill>
              <a:round/>
            </a:ln>
            <a:effectLst/>
          </c:spPr>
          <c:marker>
            <c:symbol val="none"/>
          </c:marker>
          <c:dPt>
            <c:idx val="10"/>
            <c:marker>
              <c:symbol val="none"/>
            </c:marker>
            <c:bubble3D val="0"/>
            <c:spPr>
              <a:ln w="31750" cap="rnd">
                <a:solidFill>
                  <a:srgbClr val="9900CC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2DF1-4B4C-BCB4-D59A39D160BF}"/>
              </c:ext>
            </c:extLst>
          </c:dPt>
          <c:xVal>
            <c:numRef>
              <c:f>OBLIGACJE!$O$19:$O$31</c:f>
              <c:numCache>
                <c:formatCode>"koniec "General" roku"</c:formatCode>
                <c:ptCount val="13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xVal>
          <c:yVal>
            <c:numRef>
              <c:f>OBLIGACJE!$T$19:$T$31</c:f>
              <c:numCache>
                <c:formatCode>0.0%</c:formatCode>
                <c:ptCount val="13"/>
                <c:pt idx="0">
                  <c:v>0</c:v>
                </c:pt>
                <c:pt idx="1">
                  <c:v>4.2525000000000146E-2</c:v>
                </c:pt>
                <c:pt idx="2">
                  <c:v>6.2071312500000086E-2</c:v>
                </c:pt>
                <c:pt idx="3">
                  <c:v>8.2057417031249802E-2</c:v>
                </c:pt>
                <c:pt idx="4">
                  <c:v>0.10249320891445302</c:v>
                </c:pt>
                <c:pt idx="5">
                  <c:v>0.12338880611502812</c:v>
                </c:pt>
                <c:pt idx="6">
                  <c:v>0.14475455425261607</c:v>
                </c:pt>
                <c:pt idx="7">
                  <c:v>0.16660103172329999</c:v>
                </c:pt>
                <c:pt idx="8">
                  <c:v>0.18893905493707419</c:v>
                </c:pt>
                <c:pt idx="9">
                  <c:v>0.21177968367315847</c:v>
                </c:pt>
                <c:pt idx="10">
                  <c:v>0.25133422655580451</c:v>
                </c:pt>
                <c:pt idx="11">
                  <c:v>0.30529184068880877</c:v>
                </c:pt>
                <c:pt idx="12">
                  <c:v>0.33053184327064922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45E-432F-8C5C-A05E1D4A1A60}"/>
            </c:ext>
          </c:extLst>
        </c:ser>
        <c:ser>
          <c:idx val="3"/>
          <c:order val="5"/>
          <c:tx>
            <c:strRef>
              <c:f>OBLIGACJE!$U$18</c:f>
              <c:strCache>
                <c:ptCount val="1"/>
                <c:pt idx="0">
                  <c:v>ROS (6-latki)</c:v>
                </c:pt>
              </c:strCache>
            </c:strRef>
          </c:tx>
          <c:spPr>
            <a:ln w="28575" cap="flat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OBLIGACJE!$O$19:$O$31</c:f>
              <c:numCache>
                <c:formatCode>"koniec "General" roku"</c:formatCode>
                <c:ptCount val="13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xVal>
          <c:yVal>
            <c:numRef>
              <c:f>OBLIGACJE!$U$19:$U$31</c:f>
              <c:numCache>
                <c:formatCode>0.0%</c:formatCode>
                <c:ptCount val="13"/>
                <c:pt idx="0">
                  <c:v>0</c:v>
                </c:pt>
                <c:pt idx="1">
                  <c:v>5.2650000000000086E-2</c:v>
                </c:pt>
                <c:pt idx="2">
                  <c:v>7.4357999999999924E-2</c:v>
                </c:pt>
                <c:pt idx="3">
                  <c:v>9.660869999999977E-2</c:v>
                </c:pt>
                <c:pt idx="4">
                  <c:v>0.11941566749999977</c:v>
                </c:pt>
                <c:pt idx="5">
                  <c:v>0.1427928091874997</c:v>
                </c:pt>
                <c:pt idx="6">
                  <c:v>0.17242437941718713</c:v>
                </c:pt>
                <c:pt idx="7">
                  <c:v>0.23272109110608619</c:v>
                </c:pt>
                <c:pt idx="8">
                  <c:v>0.25905992656682364</c:v>
                </c:pt>
                <c:pt idx="9">
                  <c:v>0.28607663151553875</c:v>
                </c:pt>
                <c:pt idx="10">
                  <c:v>0.31378879062207488</c:v>
                </c:pt>
                <c:pt idx="11">
                  <c:v>0.34221444915175314</c:v>
                </c:pt>
                <c:pt idx="12">
                  <c:v>0.37760912517015588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45E-432F-8C5C-A05E1D4A1A60}"/>
            </c:ext>
          </c:extLst>
        </c:ser>
        <c:ser>
          <c:idx val="6"/>
          <c:order val="6"/>
          <c:tx>
            <c:strRef>
              <c:f>OBLIGACJE!$V$18</c:f>
              <c:strCache>
                <c:ptCount val="1"/>
                <c:pt idx="0">
                  <c:v>ROD (12-latki) </c:v>
                </c:pt>
              </c:strCache>
            </c:strRef>
          </c:tx>
          <c:spPr>
            <a:ln w="28575" cap="rnd">
              <a:solidFill>
                <a:srgbClr val="9999FF"/>
              </a:solidFill>
              <a:round/>
            </a:ln>
            <a:effectLst/>
          </c:spPr>
          <c:marker>
            <c:symbol val="none"/>
          </c:marker>
          <c:xVal>
            <c:numRef>
              <c:f>OBLIGACJE!$O$19:$O$31</c:f>
              <c:numCache>
                <c:formatCode>"koniec "General" roku"</c:formatCode>
                <c:ptCount val="13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xVal>
          <c:yVal>
            <c:numRef>
              <c:f>OBLIGACJE!$V$19:$V$31</c:f>
              <c:numCache>
                <c:formatCode>0.0%</c:formatCode>
                <c:ptCount val="13"/>
                <c:pt idx="0">
                  <c:v>0</c:v>
                </c:pt>
                <c:pt idx="1">
                  <c:v>4.4549999999999867E-2</c:v>
                </c:pt>
                <c:pt idx="2">
                  <c:v>6.8495624999999949E-2</c:v>
                </c:pt>
                <c:pt idx="3">
                  <c:v>9.3099754687500091E-2</c:v>
                </c:pt>
                <c:pt idx="4">
                  <c:v>0.11838049794140626</c:v>
                </c:pt>
                <c:pt idx="5">
                  <c:v>0.14435646163479499</c:v>
                </c:pt>
                <c:pt idx="6">
                  <c:v>0.17104676432975197</c:v>
                </c:pt>
                <c:pt idx="7">
                  <c:v>0.19847105034882029</c:v>
                </c:pt>
                <c:pt idx="8">
                  <c:v>0.2266495042334129</c:v>
                </c:pt>
                <c:pt idx="9">
                  <c:v>0.25560286559983192</c:v>
                </c:pt>
                <c:pt idx="10">
                  <c:v>0.28535244440382712</c:v>
                </c:pt>
                <c:pt idx="11">
                  <c:v>0.31592013662493268</c:v>
                </c:pt>
                <c:pt idx="12">
                  <c:v>0.3635284403821184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45E-432F-8C5C-A05E1D4A1A60}"/>
            </c:ext>
          </c:extLst>
        </c:ser>
        <c:ser>
          <c:idx val="7"/>
          <c:order val="7"/>
          <c:tx>
            <c:strRef>
              <c:f>OBLIGACJE!$W$18</c:f>
              <c:strCache>
                <c:ptCount val="1"/>
                <c:pt idx="0">
                  <c:v>Konto
oszczędnościowe</c:v>
                </c:pt>
              </c:strCache>
            </c:strRef>
          </c:tx>
          <c:spPr>
            <a:ln w="38100" cap="rnd">
              <a:solidFill>
                <a:srgbClr val="CCCC00"/>
              </a:solidFill>
              <a:round/>
            </a:ln>
            <a:effectLst/>
          </c:spPr>
          <c:marker>
            <c:symbol val="none"/>
          </c:marker>
          <c:xVal>
            <c:numRef>
              <c:f>OBLIGACJE!$O$19:$O$31</c:f>
              <c:numCache>
                <c:formatCode>"koniec "General" roku"</c:formatCode>
                <c:ptCount val="13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xVal>
          <c:yVal>
            <c:numRef>
              <c:f>OBLIGACJE!$W$19:$W$31</c:f>
              <c:numCache>
                <c:formatCode>0.0%</c:formatCode>
                <c:ptCount val="13"/>
                <c:pt idx="0">
                  <c:v>0</c:v>
                </c:pt>
                <c:pt idx="1">
                  <c:v>3.2885496680331361E-2</c:v>
                </c:pt>
                <c:pt idx="2">
                  <c:v>6.6852449252575052E-2</c:v>
                </c:pt>
                <c:pt idx="3">
                  <c:v>0.10193642193087427</c:v>
                </c:pt>
                <c:pt idx="4">
                  <c:v>0.13817414847621845</c:v>
                </c:pt>
                <c:pt idx="5">
                  <c:v>0.17560357065757248</c:v>
                </c:pt>
                <c:pt idx="6">
                  <c:v>0.21426387797781787</c:v>
                </c:pt>
                <c:pt idx="7">
                  <c:v>0.25419554870610384</c:v>
                </c:pt>
                <c:pt idx="8">
                  <c:v>0.29544039225956498</c:v>
                </c:pt>
                <c:pt idx="9">
                  <c:v>0.33804159297878433</c:v>
                </c:pt>
                <c:pt idx="10">
                  <c:v>0.38204375534283375</c:v>
                </c:pt>
                <c:pt idx="11">
                  <c:v>0.4274929506712335</c:v>
                </c:pt>
                <c:pt idx="12">
                  <c:v>0.47443676536172918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DF1-4B4C-BCB4-D59A39D160BF}"/>
            </c:ext>
          </c:extLst>
        </c:ser>
        <c:ser>
          <c:idx val="8"/>
          <c:order val="8"/>
          <c:tx>
            <c:strRef>
              <c:f>OBLIGACJE!$X$18</c:f>
              <c:strCache>
                <c:ptCount val="1"/>
                <c:pt idx="0">
                  <c:v>INFLACJA</c:v>
                </c:pt>
              </c:strCache>
            </c:strRef>
          </c:tx>
          <c:spPr>
            <a:ln w="317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OBLIGACJE!$O$19:$O$31</c:f>
              <c:numCache>
                <c:formatCode>"koniec "General" roku"</c:formatCode>
                <c:ptCount val="13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xVal>
          <c:yVal>
            <c:numRef>
              <c:f>OBLIGACJE!$X$19:$X$31</c:f>
              <c:numCache>
                <c:formatCode>0.0%</c:formatCode>
                <c:ptCount val="13"/>
                <c:pt idx="0">
                  <c:v>0</c:v>
                </c:pt>
                <c:pt idx="1">
                  <c:v>1.0000000000000009E-2</c:v>
                </c:pt>
                <c:pt idx="2">
                  <c:v>2.0100000000000007E-2</c:v>
                </c:pt>
                <c:pt idx="3">
                  <c:v>3.0300999999999911E-2</c:v>
                </c:pt>
                <c:pt idx="4">
                  <c:v>4.0604010000000024E-2</c:v>
                </c:pt>
                <c:pt idx="5">
                  <c:v>5.1010050099999926E-2</c:v>
                </c:pt>
                <c:pt idx="6">
                  <c:v>6.1520150600999912E-2</c:v>
                </c:pt>
                <c:pt idx="7">
                  <c:v>7.2135352107009831E-2</c:v>
                </c:pt>
                <c:pt idx="8">
                  <c:v>8.2856705628080007E-2</c:v>
                </c:pt>
                <c:pt idx="9">
                  <c:v>9.3685272684360887E-2</c:v>
                </c:pt>
                <c:pt idx="10">
                  <c:v>0.10462212541120453</c:v>
                </c:pt>
                <c:pt idx="11">
                  <c:v>0.11566834666531656</c:v>
                </c:pt>
                <c:pt idx="12">
                  <c:v>0.12682503013196977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DF1-4B4C-BCB4-D59A39D160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225839"/>
        <c:axId val="143248303"/>
      </c:scatterChart>
      <c:valAx>
        <c:axId val="143225839"/>
        <c:scaling>
          <c:orientation val="minMax"/>
          <c:max val="1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143248303"/>
        <c:crosses val="autoZero"/>
        <c:crossBetween val="midCat"/>
      </c:valAx>
      <c:valAx>
        <c:axId val="143248303"/>
        <c:scaling>
          <c:orientation val="minMax"/>
          <c:max val="1.6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14322583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4040796295599227E-2"/>
          <c:y val="0.85621657295031395"/>
          <c:w val="0.96969584619072591"/>
          <c:h val="0.143783357810653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LID4096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LID4096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pl-PL" sz="1800" b="1"/>
              <a:t>Wartości nominalne obligacji na koniec każdego roku oszczędzania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LID4096"/>
        </a:p>
      </c:txPr>
    </c:title>
    <c:autoTitleDeleted val="0"/>
    <c:plotArea>
      <c:layout>
        <c:manualLayout>
          <c:layoutTarget val="inner"/>
          <c:xMode val="edge"/>
          <c:yMode val="edge"/>
          <c:x val="6.3523836708799547E-2"/>
          <c:y val="0.14553409327982805"/>
          <c:w val="0.92747189498442406"/>
          <c:h val="0.512925561277227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OBLIGACJE!$D$18</c:f>
              <c:strCache>
                <c:ptCount val="1"/>
                <c:pt idx="0">
                  <c:v>ROR (roczne)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numRef>
              <c:f>OBLIGACJE!$C$19:$C$29</c:f>
              <c:numCache>
                <c:formatCode>"koniec "General" roku"</c:formatCode>
                <c:ptCount val="11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OBLIGACJE!$D$19:$D$29</c:f>
              <c:numCache>
                <c:formatCode>#,##0.00\ "zł"</c:formatCode>
                <c:ptCount val="11"/>
                <c:pt idx="0">
                  <c:v>1000</c:v>
                </c:pt>
                <c:pt idx="1">
                  <c:v>1034.7976276299808</c:v>
                </c:pt>
                <c:pt idx="2">
                  <c:v>1071.772478024551</c:v>
                </c:pt>
                <c:pt idx="3">
                  <c:v>1109.9632647390276</c:v>
                </c:pt>
                <c:pt idx="4">
                  <c:v>1149.4099744432224</c:v>
                </c:pt>
                <c:pt idx="5">
                  <c:v>1190.1539087884441</c:v>
                </c:pt>
                <c:pt idx="6">
                  <c:v>1232.2377276513196</c:v>
                </c:pt>
                <c:pt idx="7">
                  <c:v>1275.7054937997057</c:v>
                </c:pt>
                <c:pt idx="8">
                  <c:v>1320.602719027466</c:v>
                </c:pt>
                <c:pt idx="9">
                  <c:v>1366.9764118064102</c:v>
                </c:pt>
                <c:pt idx="10">
                  <c:v>1414.8751265052906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09-465B-9C1B-48094DA13D00}"/>
            </c:ext>
          </c:extLst>
        </c:ser>
        <c:ser>
          <c:idx val="3"/>
          <c:order val="1"/>
          <c:tx>
            <c:strRef>
              <c:f>OBLIGACJE!$E$18</c:f>
              <c:strCache>
                <c:ptCount val="1"/>
                <c:pt idx="0">
                  <c:v>DOR (2-latki)</c:v>
                </c:pt>
              </c:strCache>
            </c:strRef>
          </c:tx>
          <c:spPr>
            <a:solidFill>
              <a:srgbClr val="33CCFF"/>
            </a:solidFill>
            <a:ln>
              <a:noFill/>
            </a:ln>
            <a:effectLst/>
          </c:spPr>
          <c:invertIfNegative val="0"/>
          <c:cat>
            <c:numRef>
              <c:f>OBLIGACJE!$C$19:$C$29</c:f>
              <c:numCache>
                <c:formatCode>"koniec "General" roku"</c:formatCode>
                <c:ptCount val="11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OBLIGACJE!$E$19:$E$29</c:f>
              <c:numCache>
                <c:formatCode>#,##0.00\ "zł"</c:formatCode>
                <c:ptCount val="11"/>
                <c:pt idx="0">
                  <c:v>1000</c:v>
                </c:pt>
                <c:pt idx="1">
                  <c:v>1029.9497650469884</c:v>
                </c:pt>
                <c:pt idx="2">
                  <c:v>1070.4987728095348</c:v>
                </c:pt>
                <c:pt idx="3">
                  <c:v>1103.7998105123991</c:v>
                </c:pt>
                <c:pt idx="4">
                  <c:v>1146.7774136999403</c:v>
                </c:pt>
                <c:pt idx="5">
                  <c:v>1182.5869123945859</c:v>
                </c:pt>
                <c:pt idx="6">
                  <c:v>1228.1554685595268</c:v>
                </c:pt>
                <c:pt idx="7">
                  <c:v>1266.6411250071092</c:v>
                </c:pt>
                <c:pt idx="8">
                  <c:v>1314.9738457018873</c:v>
                </c:pt>
                <c:pt idx="9">
                  <c:v>1356.3145676027766</c:v>
                </c:pt>
                <c:pt idx="10">
                  <c:v>1407.5962439963482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09-465B-9C1B-48094DA13D00}"/>
            </c:ext>
          </c:extLst>
        </c:ser>
        <c:ser>
          <c:idx val="4"/>
          <c:order val="2"/>
          <c:tx>
            <c:strRef>
              <c:f>OBLIGACJE!$F$18</c:f>
              <c:strCache>
                <c:ptCount val="1"/>
                <c:pt idx="0">
                  <c:v>TOS (3-latki)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numRef>
              <c:f>OBLIGACJE!$C$19:$C$29</c:f>
              <c:numCache>
                <c:formatCode>"koniec "General" roku"</c:formatCode>
                <c:ptCount val="11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OBLIGACJE!$F$19:$F$29</c:f>
              <c:numCache>
                <c:formatCode>#,##0.00\ "zł"</c:formatCode>
                <c:ptCount val="11"/>
                <c:pt idx="0">
                  <c:v>1000</c:v>
                </c:pt>
                <c:pt idx="1">
                  <c:v>1049.8150000000001</c:v>
                </c:pt>
                <c:pt idx="2">
                  <c:v>1109.1007225000001</c:v>
                </c:pt>
                <c:pt idx="3">
                  <c:v>1178.1175169912501</c:v>
                </c:pt>
                <c:pt idx="4">
                  <c:v>1236.6191243832898</c:v>
                </c:pt>
                <c:pt idx="5">
                  <c:v>1304.5241967758222</c:v>
                </c:pt>
                <c:pt idx="6">
                  <c:v>1383.221935917961</c:v>
                </c:pt>
                <c:pt idx="7">
                  <c:v>1450.2647428793712</c:v>
                </c:pt>
                <c:pt idx="8">
                  <c:v>1527.6718610299774</c:v>
                </c:pt>
                <c:pt idx="9">
                  <c:v>1616.9622685805023</c:v>
                </c:pt>
                <c:pt idx="10">
                  <c:v>1695.2842202390159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09-465B-9C1B-48094DA13D00}"/>
            </c:ext>
          </c:extLst>
        </c:ser>
        <c:ser>
          <c:idx val="5"/>
          <c:order val="3"/>
          <c:tx>
            <c:strRef>
              <c:f>OBLIGACJE!$G$18</c:f>
              <c:strCache>
                <c:ptCount val="1"/>
                <c:pt idx="0">
                  <c:v>COI (4-latki)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8575" cap="rnd">
              <a:solidFill>
                <a:srgbClr val="509197"/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B06-476B-8C04-A17D2C0B4C42}"/>
              </c:ext>
            </c:extLst>
          </c:dPt>
          <c:cat>
            <c:numRef>
              <c:f>OBLIGACJE!$C$19:$C$29</c:f>
              <c:numCache>
                <c:formatCode>"koniec "General" roku"</c:formatCode>
                <c:ptCount val="11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OBLIGACJE!$G$19:$G$29</c:f>
              <c:numCache>
                <c:formatCode>#,##0.00\ "zł"</c:formatCode>
                <c:ptCount val="11"/>
                <c:pt idx="0">
                  <c:v>1000</c:v>
                </c:pt>
                <c:pt idx="1">
                  <c:v>1051.03</c:v>
                </c:pt>
                <c:pt idx="2">
                  <c:v>1069.0946076617747</c:v>
                </c:pt>
                <c:pt idx="3">
                  <c:v>1087.7532789188422</c:v>
                </c:pt>
                <c:pt idx="4">
                  <c:v>1112.6955498475936</c:v>
                </c:pt>
                <c:pt idx="5">
                  <c:v>1168.4644844746749</c:v>
                </c:pt>
                <c:pt idx="6">
                  <c:v>1190.390983485798</c:v>
                </c:pt>
                <c:pt idx="7">
                  <c:v>1213.0385463073626</c:v>
                </c:pt>
                <c:pt idx="8">
                  <c:v>1242.1008854809133</c:v>
                </c:pt>
                <c:pt idx="9">
                  <c:v>1302.1253788433812</c:v>
                </c:pt>
                <c:pt idx="10">
                  <c:v>1328.4473827525565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309-465B-9C1B-48094DA13D00}"/>
            </c:ext>
          </c:extLst>
        </c:ser>
        <c:ser>
          <c:idx val="1"/>
          <c:order val="4"/>
          <c:tx>
            <c:strRef>
              <c:f>OBLIGACJE!$H$18</c:f>
              <c:strCache>
                <c:ptCount val="1"/>
                <c:pt idx="0">
                  <c:v>EDO (10-latki)</c:v>
                </c:pt>
              </c:strCache>
            </c:strRef>
          </c:tx>
          <c:spPr>
            <a:solidFill>
              <a:srgbClr val="860D71"/>
            </a:solidFill>
            <a:ln w="28575" cap="rnd">
              <a:noFill/>
              <a:round/>
            </a:ln>
            <a:effectLst/>
          </c:spPr>
          <c:invertIfNegative val="0"/>
          <c:cat>
            <c:numRef>
              <c:f>OBLIGACJE!$C$19:$C$29</c:f>
              <c:numCache>
                <c:formatCode>"koniec "General" roku"</c:formatCode>
                <c:ptCount val="11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OBLIGACJE!$H$19:$H$29</c:f>
              <c:numCache>
                <c:formatCode>#,##0.00\ "zł"</c:formatCode>
                <c:ptCount val="11"/>
                <c:pt idx="0">
                  <c:v>1000</c:v>
                </c:pt>
                <c:pt idx="1">
                  <c:v>1042.5250000000001</c:v>
                </c:pt>
                <c:pt idx="2">
                  <c:v>1062.0713125</c:v>
                </c:pt>
                <c:pt idx="3">
                  <c:v>1082.0574170312498</c:v>
                </c:pt>
                <c:pt idx="4">
                  <c:v>1102.4932089144529</c:v>
                </c:pt>
                <c:pt idx="5">
                  <c:v>1123.388806115028</c:v>
                </c:pt>
                <c:pt idx="6">
                  <c:v>1144.7545542526161</c:v>
                </c:pt>
                <c:pt idx="7">
                  <c:v>1166.6010317232999</c:v>
                </c:pt>
                <c:pt idx="8">
                  <c:v>1188.9390549370742</c:v>
                </c:pt>
                <c:pt idx="9">
                  <c:v>1211.7796836731584</c:v>
                </c:pt>
                <c:pt idx="10">
                  <c:v>1251.3342265558044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DC-4D58-BAC1-F80779A0F8EF}"/>
            </c:ext>
          </c:extLst>
        </c:ser>
        <c:ser>
          <c:idx val="2"/>
          <c:order val="5"/>
          <c:tx>
            <c:strRef>
              <c:f>OBLIGACJE!$I$18</c:f>
              <c:strCache>
                <c:ptCount val="1"/>
                <c:pt idx="0">
                  <c:v>ROS (6-latki)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OBLIGACJE!$C$19:$C$29</c:f>
              <c:numCache>
                <c:formatCode>"koniec "General" roku"</c:formatCode>
                <c:ptCount val="11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OBLIGACJE!$I$19:$I$29</c:f>
              <c:numCache>
                <c:formatCode>#,##0.00\ "zł"</c:formatCode>
                <c:ptCount val="11"/>
                <c:pt idx="0">
                  <c:v>1000</c:v>
                </c:pt>
                <c:pt idx="1">
                  <c:v>1052.6500000000001</c:v>
                </c:pt>
                <c:pt idx="2">
                  <c:v>1074.3579999999999</c:v>
                </c:pt>
                <c:pt idx="3">
                  <c:v>1096.6086999999998</c:v>
                </c:pt>
                <c:pt idx="4">
                  <c:v>1119.4156674999997</c:v>
                </c:pt>
                <c:pt idx="5">
                  <c:v>1142.7928091874996</c:v>
                </c:pt>
                <c:pt idx="6">
                  <c:v>1172.4243794171871</c:v>
                </c:pt>
                <c:pt idx="7">
                  <c:v>1232.7210911060861</c:v>
                </c:pt>
                <c:pt idx="8">
                  <c:v>1259.0599265668236</c:v>
                </c:pt>
                <c:pt idx="9">
                  <c:v>1286.0766315155388</c:v>
                </c:pt>
                <c:pt idx="10">
                  <c:v>1313.7887906220749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DC-4D58-BAC1-F80779A0F8EF}"/>
            </c:ext>
          </c:extLst>
        </c:ser>
        <c:ser>
          <c:idx val="6"/>
          <c:order val="6"/>
          <c:tx>
            <c:strRef>
              <c:f>OBLIGACJE!$J$18</c:f>
              <c:strCache>
                <c:ptCount val="1"/>
                <c:pt idx="0">
                  <c:v>ROD (12-latki) </c:v>
                </c:pt>
              </c:strCache>
            </c:strRef>
          </c:tx>
          <c:spPr>
            <a:solidFill>
              <a:srgbClr val="9999FF"/>
            </a:solidFill>
            <a:ln>
              <a:solidFill>
                <a:srgbClr val="9999FF"/>
              </a:solidFill>
            </a:ln>
            <a:effectLst/>
          </c:spPr>
          <c:invertIfNegative val="0"/>
          <c:cat>
            <c:numRef>
              <c:f>OBLIGACJE!$C$19:$C$29</c:f>
              <c:numCache>
                <c:formatCode>"koniec "General" roku"</c:formatCode>
                <c:ptCount val="11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OBLIGACJE!$J$19:$J$29</c:f>
              <c:numCache>
                <c:formatCode>#,##0.00\ "zł"</c:formatCode>
                <c:ptCount val="11"/>
                <c:pt idx="0">
                  <c:v>1000</c:v>
                </c:pt>
                <c:pt idx="1">
                  <c:v>1044.55</c:v>
                </c:pt>
                <c:pt idx="2">
                  <c:v>1068.495625</c:v>
                </c:pt>
                <c:pt idx="3">
                  <c:v>1093.0997546875001</c:v>
                </c:pt>
                <c:pt idx="4">
                  <c:v>1118.3804979414062</c:v>
                </c:pt>
                <c:pt idx="5">
                  <c:v>1144.3564616347951</c:v>
                </c:pt>
                <c:pt idx="6">
                  <c:v>1171.046764329752</c:v>
                </c:pt>
                <c:pt idx="7">
                  <c:v>1198.4710503488202</c:v>
                </c:pt>
                <c:pt idx="8">
                  <c:v>1226.6495042334129</c:v>
                </c:pt>
                <c:pt idx="9">
                  <c:v>1255.6028655998318</c:v>
                </c:pt>
                <c:pt idx="10">
                  <c:v>1285.3524444038271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1DC-4D58-BAC1-F80779A0F8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4612543"/>
        <c:axId val="2134611295"/>
      </c:barChart>
      <c:lineChart>
        <c:grouping val="standard"/>
        <c:varyColors val="0"/>
        <c:ser>
          <c:idx val="7"/>
          <c:order val="7"/>
          <c:tx>
            <c:strRef>
              <c:f>OBLIGACJE!$K$18</c:f>
              <c:strCache>
                <c:ptCount val="1"/>
                <c:pt idx="0">
                  <c:v>Konto
oszczędnościowe</c:v>
                </c:pt>
              </c:strCache>
            </c:strRef>
          </c:tx>
          <c:spPr>
            <a:ln w="57150" cap="rnd">
              <a:solidFill>
                <a:srgbClr val="CCCC00"/>
              </a:solidFill>
              <a:round/>
            </a:ln>
            <a:effectLst/>
          </c:spPr>
          <c:marker>
            <c:symbol val="none"/>
          </c:marker>
          <c:cat>
            <c:numRef>
              <c:f>OBLIGACJE!$C$19:$C$29</c:f>
              <c:numCache>
                <c:formatCode>"koniec "General" roku"</c:formatCode>
                <c:ptCount val="11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OBLIGACJE!$K$19:$K$29</c:f>
              <c:numCache>
                <c:formatCode>#,##0.00\ "zł"</c:formatCode>
                <c:ptCount val="11"/>
                <c:pt idx="0">
                  <c:v>1000</c:v>
                </c:pt>
                <c:pt idx="1">
                  <c:v>1032.8854966803315</c:v>
                </c:pt>
                <c:pt idx="2">
                  <c:v>1066.8524492525751</c:v>
                </c:pt>
                <c:pt idx="3">
                  <c:v>1101.9364219308743</c:v>
                </c:pt>
                <c:pt idx="4">
                  <c:v>1138.1741484762185</c:v>
                </c:pt>
                <c:pt idx="5">
                  <c:v>1175.6035706575724</c:v>
                </c:pt>
                <c:pt idx="6">
                  <c:v>1214.2638779778179</c:v>
                </c:pt>
                <c:pt idx="7">
                  <c:v>1254.1955487061039</c:v>
                </c:pt>
                <c:pt idx="8">
                  <c:v>1295.440392259565</c:v>
                </c:pt>
                <c:pt idx="9">
                  <c:v>1338.0415929787844</c:v>
                </c:pt>
                <c:pt idx="10">
                  <c:v>1382.0437553428337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C42-4769-B53A-32DCD894B906}"/>
            </c:ext>
          </c:extLst>
        </c:ser>
        <c:ser>
          <c:idx val="8"/>
          <c:order val="8"/>
          <c:tx>
            <c:strRef>
              <c:f>OBLIGACJE!$L$18</c:f>
              <c:strCache>
                <c:ptCount val="1"/>
                <c:pt idx="0">
                  <c:v>Kwota wpłacona powiększona o INFLACJĘ</c:v>
                </c:pt>
              </c:strCache>
            </c:strRef>
          </c:tx>
          <c:spPr>
            <a:ln w="571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OBLIGACJE!$C$19:$C$29</c:f>
              <c:numCache>
                <c:formatCode>"koniec "General" roku"</c:formatCode>
                <c:ptCount val="11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OBLIGACJE!$L$19:$L$29</c:f>
              <c:numCache>
                <c:formatCode>#,##0.00\ "zł"</c:formatCode>
                <c:ptCount val="11"/>
                <c:pt idx="0">
                  <c:v>1000</c:v>
                </c:pt>
                <c:pt idx="1">
                  <c:v>1010</c:v>
                </c:pt>
                <c:pt idx="2">
                  <c:v>1020.1</c:v>
                </c:pt>
                <c:pt idx="3">
                  <c:v>1030.3009999999999</c:v>
                </c:pt>
                <c:pt idx="4">
                  <c:v>1040.60401</c:v>
                </c:pt>
                <c:pt idx="5">
                  <c:v>1051.0100500999999</c:v>
                </c:pt>
                <c:pt idx="6">
                  <c:v>1061.5201506009998</c:v>
                </c:pt>
                <c:pt idx="7">
                  <c:v>1072.1353521070098</c:v>
                </c:pt>
                <c:pt idx="8">
                  <c:v>1082.8567056280799</c:v>
                </c:pt>
                <c:pt idx="9">
                  <c:v>1093.6852726843608</c:v>
                </c:pt>
                <c:pt idx="10">
                  <c:v>1104.6221254112045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C42-4769-B53A-32DCD894B9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4612543"/>
        <c:axId val="2134611295"/>
      </c:lineChart>
      <c:catAx>
        <c:axId val="2134612543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2134611295"/>
        <c:crosses val="autoZero"/>
        <c:auto val="1"/>
        <c:lblAlgn val="ctr"/>
        <c:lblOffset val="100"/>
        <c:noMultiLvlLbl val="0"/>
      </c:catAx>
      <c:valAx>
        <c:axId val="21346112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zł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21346125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4196115232513592E-2"/>
          <c:y val="0.73910707500132655"/>
          <c:w val="0.9806119669419987"/>
          <c:h val="0.260892924998673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LID4096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LID4096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pl-PL" sz="1600" b="1"/>
              <a:t>Wartości nominalne obligacji "opakowanych" w IKE, na koniec roku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LID4096"/>
        </a:p>
      </c:txPr>
    </c:title>
    <c:autoTitleDeleted val="0"/>
    <c:plotArea>
      <c:layout>
        <c:manualLayout>
          <c:layoutTarget val="inner"/>
          <c:xMode val="edge"/>
          <c:yMode val="edge"/>
          <c:x val="6.8468203130400099E-2"/>
          <c:y val="7.3502868811716374E-2"/>
          <c:w val="0.91737309822934177"/>
          <c:h val="0.657057447069185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'IKE OBLIGACJE'!$D$20</c:f>
              <c:strCache>
                <c:ptCount val="1"/>
                <c:pt idx="0">
                  <c:v>TOS, gdy spełniam warunki IKE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val>
            <c:numRef>
              <c:f>'IKE OBLIGACJE'!$D$22:$D$33</c:f>
              <c:numCache>
                <c:formatCode>#,##0.00\ "zł"</c:formatCode>
                <c:ptCount val="12"/>
                <c:pt idx="0">
                  <c:v>1068.5</c:v>
                </c:pt>
                <c:pt idx="1">
                  <c:v>1139.8655424000001</c:v>
                </c:pt>
                <c:pt idx="2">
                  <c:v>1183.75219249</c:v>
                </c:pt>
                <c:pt idx="3">
                  <c:v>1258.432858574</c:v>
                </c:pt>
                <c:pt idx="4">
                  <c:v>1337.1967157344998</c:v>
                </c:pt>
                <c:pt idx="5">
                  <c:v>1385.7577076856999</c:v>
                </c:pt>
                <c:pt idx="6">
                  <c:v>1474.4743112242998</c:v>
                </c:pt>
                <c:pt idx="7">
                  <c:v>1568.0441804252998</c:v>
                </c:pt>
                <c:pt idx="8">
                  <c:v>1625.7727536292998</c:v>
                </c:pt>
                <c:pt idx="9">
                  <c:v>1735.1222298332998</c:v>
                </c:pt>
                <c:pt idx="10">
                  <c:v>1953.7894426622997</c:v>
                </c:pt>
                <c:pt idx="11">
                  <c:v>2134.9864639562998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38-41D6-9428-02084902B5DB}"/>
            </c:ext>
          </c:extLst>
        </c:ser>
        <c:ser>
          <c:idx val="1"/>
          <c:order val="1"/>
          <c:tx>
            <c:strRef>
              <c:f>'IKE OBLIGACJE'!$E$20</c:f>
              <c:strCache>
                <c:ptCount val="1"/>
                <c:pt idx="0">
                  <c:v>TOS,  gdy nie spełniam warunków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'IKE OBLIGACJE'!$E$22:$E$33</c:f>
              <c:numCache>
                <c:formatCode>#,##0.00\ "zł"</c:formatCode>
                <c:ptCount val="12"/>
                <c:pt idx="0">
                  <c:v>1049.8150000000001</c:v>
                </c:pt>
                <c:pt idx="1">
                  <c:v>1107.2740149000001</c:v>
                </c:pt>
                <c:pt idx="2">
                  <c:v>1148.1538038900001</c:v>
                </c:pt>
                <c:pt idx="3">
                  <c:v>1202.071969974</c:v>
                </c:pt>
                <c:pt idx="4">
                  <c:v>1265.5386468844997</c:v>
                </c:pt>
                <c:pt idx="5">
                  <c:v>1310.7920916256999</c:v>
                </c:pt>
                <c:pt idx="6">
                  <c:v>1374.9711951642998</c:v>
                </c:pt>
                <c:pt idx="7">
                  <c:v>1450.4625786152999</c:v>
                </c:pt>
                <c:pt idx="8">
                  <c:v>1504.2822323892999</c:v>
                </c:pt>
                <c:pt idx="9">
                  <c:v>1583.4507085932999</c:v>
                </c:pt>
                <c:pt idx="10">
                  <c:v>1759.6296301722996</c:v>
                </c:pt>
                <c:pt idx="11">
                  <c:v>1913.9278598162998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6E-4F00-878D-1DC0D3467694}"/>
            </c:ext>
          </c:extLst>
        </c:ser>
        <c:ser>
          <c:idx val="2"/>
          <c:order val="2"/>
          <c:tx>
            <c:strRef>
              <c:f>'IKE OBLIGACJE'!$F$20</c:f>
              <c:strCache>
                <c:ptCount val="1"/>
                <c:pt idx="0">
                  <c:v>COI, gdy spełniam warunki IKE</c:v>
                </c:pt>
              </c:strCache>
            </c:strRef>
          </c:tx>
          <c:spPr>
            <a:solidFill>
              <a:srgbClr val="136834"/>
            </a:solidFill>
            <a:ln>
              <a:noFill/>
            </a:ln>
            <a:effectLst/>
          </c:spPr>
          <c:invertIfNegative val="0"/>
          <c:val>
            <c:numRef>
              <c:f>'IKE OBLIGACJE'!$F$22:$F$33</c:f>
              <c:numCache>
                <c:formatCode>#,##0.00\ "zł"</c:formatCode>
                <c:ptCount val="12"/>
                <c:pt idx="0">
                  <c:v>1070</c:v>
                </c:pt>
                <c:pt idx="1">
                  <c:v>1088.2560000000001</c:v>
                </c:pt>
                <c:pt idx="2">
                  <c:v>1106.5909999999999</c:v>
                </c:pt>
                <c:pt idx="3">
                  <c:v>1131.9992</c:v>
                </c:pt>
                <c:pt idx="4">
                  <c:v>1203.4262000000001</c:v>
                </c:pt>
                <c:pt idx="5">
                  <c:v>1230.9394</c:v>
                </c:pt>
                <c:pt idx="6">
                  <c:v>1253.5500999999999</c:v>
                </c:pt>
                <c:pt idx="7">
                  <c:v>1281.3579999999999</c:v>
                </c:pt>
                <c:pt idx="8">
                  <c:v>1354.9909</c:v>
                </c:pt>
                <c:pt idx="9">
                  <c:v>1389.6876999999999</c:v>
                </c:pt>
                <c:pt idx="10">
                  <c:v>1421.2515000000001</c:v>
                </c:pt>
                <c:pt idx="11">
                  <c:v>1452.8822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26E-4F00-878D-1DC0D3467694}"/>
            </c:ext>
          </c:extLst>
        </c:ser>
        <c:ser>
          <c:idx val="3"/>
          <c:order val="3"/>
          <c:tx>
            <c:strRef>
              <c:f>'IKE OBLIGACJE'!$G$20</c:f>
              <c:strCache>
                <c:ptCount val="1"/>
                <c:pt idx="0">
                  <c:v>COI,  gdy nie spełniam warunków</c:v>
                </c:pt>
              </c:strCache>
            </c:strRef>
          </c:tx>
          <c:spPr>
            <a:solidFill>
              <a:srgbClr val="A5ABC1"/>
            </a:solidFill>
            <a:ln>
              <a:noFill/>
            </a:ln>
            <a:effectLst/>
          </c:spPr>
          <c:invertIfNegative val="0"/>
          <c:val>
            <c:numRef>
              <c:f>'IKE OBLIGACJE'!$G$22:$G$33</c:f>
              <c:numCache>
                <c:formatCode>#,##0.00\ "zł"</c:formatCode>
                <c:ptCount val="12"/>
                <c:pt idx="0">
                  <c:v>1051.03</c:v>
                </c:pt>
                <c:pt idx="1">
                  <c:v>1065.4860000000001</c:v>
                </c:pt>
                <c:pt idx="2">
                  <c:v>1080.021</c:v>
                </c:pt>
                <c:pt idx="3">
                  <c:v>1105.4022</c:v>
                </c:pt>
                <c:pt idx="4">
                  <c:v>1157.2892000000002</c:v>
                </c:pt>
                <c:pt idx="5">
                  <c:v>1178.7253999999998</c:v>
                </c:pt>
                <c:pt idx="6">
                  <c:v>1196.7760999999998</c:v>
                </c:pt>
                <c:pt idx="7">
                  <c:v>1224.7249999999999</c:v>
                </c:pt>
                <c:pt idx="8">
                  <c:v>1278.4378999999999</c:v>
                </c:pt>
                <c:pt idx="9">
                  <c:v>1305.7086999999999</c:v>
                </c:pt>
                <c:pt idx="10">
                  <c:v>1330.4355</c:v>
                </c:pt>
                <c:pt idx="11">
                  <c:v>1361.4472000000001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26E-4F00-878D-1DC0D3467694}"/>
            </c:ext>
          </c:extLst>
        </c:ser>
        <c:ser>
          <c:idx val="4"/>
          <c:order val="4"/>
          <c:tx>
            <c:strRef>
              <c:f>'IKE OBLIGACJE'!$H$20</c:f>
              <c:strCache>
                <c:ptCount val="1"/>
                <c:pt idx="0">
                  <c:v>EDO, gdy spełniam warunki IKE</c:v>
                </c:pt>
              </c:strCache>
            </c:strRef>
          </c:tx>
          <c:spPr>
            <a:solidFill>
              <a:srgbClr val="860D71"/>
            </a:solidFill>
            <a:ln>
              <a:noFill/>
            </a:ln>
            <a:effectLst/>
          </c:spPr>
          <c:invertIfNegative val="0"/>
          <c:val>
            <c:numRef>
              <c:f>'IKE OBLIGACJE'!$H$22:$H$33</c:f>
              <c:numCache>
                <c:formatCode>#,##0.00\ "zł"</c:formatCode>
                <c:ptCount val="12"/>
                <c:pt idx="0">
                  <c:v>1072.5</c:v>
                </c:pt>
                <c:pt idx="1">
                  <c:v>1094.87664</c:v>
                </c:pt>
                <c:pt idx="2">
                  <c:v>1117.8688849453122</c:v>
                </c:pt>
                <c:pt idx="3">
                  <c:v>1141.4931088844762</c:v>
                </c:pt>
                <c:pt idx="4">
                  <c:v>1165.7661110482115</c:v>
                </c:pt>
                <c:pt idx="5">
                  <c:v>1190.7051266932549</c:v>
                </c:pt>
                <c:pt idx="6">
                  <c:v>1216.3278382189192</c:v>
                </c:pt>
                <c:pt idx="7">
                  <c:v>1242.6523865631625</c:v>
                </c:pt>
                <c:pt idx="8">
                  <c:v>1269.5692372451515</c:v>
                </c:pt>
                <c:pt idx="9">
                  <c:v>1297.0917170674852</c:v>
                </c:pt>
                <c:pt idx="10">
                  <c:v>1391.2358778988978</c:v>
                </c:pt>
                <c:pt idx="11">
                  <c:v>1421.1692931053103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26E-4F00-878D-1DC0D3467694}"/>
            </c:ext>
          </c:extLst>
        </c:ser>
        <c:ser>
          <c:idx val="5"/>
          <c:order val="5"/>
          <c:tx>
            <c:strRef>
              <c:f>'IKE OBLIGACJE'!$I$20</c:f>
              <c:strCache>
                <c:ptCount val="1"/>
                <c:pt idx="0">
                  <c:v>EDO, gdy nie spełniam warunków</c:v>
                </c:pt>
              </c:strCache>
            </c:strRef>
          </c:tx>
          <c:spPr>
            <a:solidFill>
              <a:srgbClr val="CCCCFF"/>
            </a:solidFill>
            <a:ln>
              <a:noFill/>
            </a:ln>
            <a:effectLst/>
          </c:spPr>
          <c:invertIfNegative val="0"/>
          <c:val>
            <c:numRef>
              <c:f>'IKE OBLIGACJE'!$I$22:$I$33</c:f>
              <c:numCache>
                <c:formatCode>#,##0.00\ "zł"</c:formatCode>
                <c:ptCount val="12"/>
                <c:pt idx="0">
                  <c:v>1042.5250000000001</c:v>
                </c:pt>
                <c:pt idx="1">
                  <c:v>1060.3167025</c:v>
                </c:pt>
                <c:pt idx="2">
                  <c:v>1078.6208488515622</c:v>
                </c:pt>
                <c:pt idx="3">
                  <c:v>1097.451491978617</c:v>
                </c:pt>
                <c:pt idx="4">
                  <c:v>1116.8230577619704</c:v>
                </c:pt>
                <c:pt idx="5">
                  <c:v>1136.7503547080732</c:v>
                </c:pt>
                <c:pt idx="6">
                  <c:v>1157.248583864071</c:v>
                </c:pt>
                <c:pt idx="7">
                  <c:v>1178.3333489853303</c:v>
                </c:pt>
                <c:pt idx="8">
                  <c:v>1199.8925213218181</c:v>
                </c:pt>
                <c:pt idx="9">
                  <c:v>1238.1367750358768</c:v>
                </c:pt>
                <c:pt idx="10">
                  <c:v>1295.2683778988978</c:v>
                </c:pt>
                <c:pt idx="11">
                  <c:v>1319.2413743553102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26E-4F00-878D-1DC0D3467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110735"/>
        <c:axId val="237111151"/>
      </c:barChart>
      <c:lineChart>
        <c:grouping val="standard"/>
        <c:varyColors val="0"/>
        <c:ser>
          <c:idx val="6"/>
          <c:order val="6"/>
          <c:tx>
            <c:strRef>
              <c:f>'IKE OBLIGACJE'!$J$20</c:f>
              <c:strCache>
                <c:ptCount val="1"/>
                <c:pt idx="0">
                  <c:v>Konto
oszczędnościowe</c:v>
                </c:pt>
              </c:strCache>
            </c:strRef>
          </c:tx>
          <c:spPr>
            <a:ln w="28575" cap="rnd">
              <a:solidFill>
                <a:srgbClr val="CCCC00"/>
              </a:solidFill>
              <a:round/>
            </a:ln>
            <a:effectLst/>
          </c:spPr>
          <c:marker>
            <c:symbol val="none"/>
          </c:marker>
          <c:val>
            <c:numRef>
              <c:f>'IKE OBLIGACJE'!$J$22:$J$33</c:f>
              <c:numCache>
                <c:formatCode>#,##0.00\ "zł"</c:formatCode>
                <c:ptCount val="12"/>
                <c:pt idx="0">
                  <c:v>1032.8854966803315</c:v>
                </c:pt>
                <c:pt idx="1">
                  <c:v>1066.8524492525751</c:v>
                </c:pt>
                <c:pt idx="2">
                  <c:v>1101.9364219308743</c:v>
                </c:pt>
                <c:pt idx="3">
                  <c:v>1138.1741484762185</c:v>
                </c:pt>
                <c:pt idx="4">
                  <c:v>1175.6035706575724</c:v>
                </c:pt>
                <c:pt idx="5">
                  <c:v>1214.2638779778179</c:v>
                </c:pt>
                <c:pt idx="6">
                  <c:v>1254.1955487061039</c:v>
                </c:pt>
                <c:pt idx="7">
                  <c:v>1295.440392259565</c:v>
                </c:pt>
                <c:pt idx="8">
                  <c:v>1338.0415929787844</c:v>
                </c:pt>
                <c:pt idx="9">
                  <c:v>1382.0437553428337</c:v>
                </c:pt>
                <c:pt idx="10">
                  <c:v>1427.4929506712335</c:v>
                </c:pt>
                <c:pt idx="11">
                  <c:v>1474.4367653617292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26E-4F00-878D-1DC0D3467694}"/>
            </c:ext>
          </c:extLst>
        </c:ser>
        <c:ser>
          <c:idx val="7"/>
          <c:order val="7"/>
          <c:tx>
            <c:strRef>
              <c:f>'IKE OBLIGACJE'!$K$20</c:f>
              <c:strCache>
                <c:ptCount val="1"/>
                <c:pt idx="0">
                  <c:v>Kwota wpłacona powiększona o INFLACJĘ</c:v>
                </c:pt>
              </c:strCache>
            </c:strRef>
          </c:tx>
          <c:spPr>
            <a:ln w="317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val>
            <c:numRef>
              <c:f>'IKE OBLIGACJE'!$K$22:$K$33</c:f>
              <c:numCache>
                <c:formatCode>#,##0.00\ "zł"</c:formatCode>
                <c:ptCount val="12"/>
                <c:pt idx="0">
                  <c:v>1010</c:v>
                </c:pt>
                <c:pt idx="1">
                  <c:v>1020.1</c:v>
                </c:pt>
                <c:pt idx="2">
                  <c:v>1030.3009999999999</c:v>
                </c:pt>
                <c:pt idx="3">
                  <c:v>1040.60401</c:v>
                </c:pt>
                <c:pt idx="4">
                  <c:v>1051.0100500999999</c:v>
                </c:pt>
                <c:pt idx="5">
                  <c:v>1061.5201506009998</c:v>
                </c:pt>
                <c:pt idx="6">
                  <c:v>1072.1353521070098</c:v>
                </c:pt>
                <c:pt idx="7">
                  <c:v>1082.8567056280799</c:v>
                </c:pt>
                <c:pt idx="8">
                  <c:v>1093.6852726843608</c:v>
                </c:pt>
                <c:pt idx="9">
                  <c:v>1104.6221254112045</c:v>
                </c:pt>
                <c:pt idx="10">
                  <c:v>1115.6683466653164</c:v>
                </c:pt>
                <c:pt idx="11">
                  <c:v>1126.8250301319697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26E-4F00-878D-1DC0D3467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110735"/>
        <c:axId val="237111151"/>
      </c:lineChart>
      <c:catAx>
        <c:axId val="237110735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237111151"/>
        <c:crosses val="autoZero"/>
        <c:auto val="1"/>
        <c:lblAlgn val="ctr"/>
        <c:lblOffset val="100"/>
        <c:noMultiLvlLbl val="0"/>
      </c:catAx>
      <c:valAx>
        <c:axId val="237111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zł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237110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9830549645050486"/>
          <c:w val="0.89034544020232453"/>
          <c:h val="0.201694528353815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LID4096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LID4096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pl-PL" sz="1600" b="1"/>
              <a:t>Nominalna skumulowana stopa zwrotu na koniec każdego roku</a:t>
            </a:r>
          </a:p>
          <a:p>
            <a:pPr>
              <a:defRPr sz="1600" b="1"/>
            </a:pPr>
            <a:r>
              <a:rPr lang="pl-PL" sz="1600" b="1"/>
              <a:t>(dla porównania wykres skumulowanej inflacji)</a:t>
            </a:r>
          </a:p>
        </c:rich>
      </c:tx>
      <c:layout>
        <c:manualLayout>
          <c:xMode val="edge"/>
          <c:yMode val="edge"/>
          <c:x val="0.21056815000162246"/>
          <c:y val="7.650274046972381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LID4096"/>
        </a:p>
      </c:txPr>
    </c:title>
    <c:autoTitleDeleted val="0"/>
    <c:plotArea>
      <c:layout>
        <c:manualLayout>
          <c:layoutTarget val="inner"/>
          <c:xMode val="edge"/>
          <c:yMode val="edge"/>
          <c:x val="5.3962591184115553E-2"/>
          <c:y val="0.22635488876927584"/>
          <c:w val="0.92915889054125445"/>
          <c:h val="0.48191103115269346"/>
        </c:manualLayout>
      </c:layout>
      <c:lineChart>
        <c:grouping val="standard"/>
        <c:varyColors val="0"/>
        <c:ser>
          <c:idx val="0"/>
          <c:order val="0"/>
          <c:tx>
            <c:strRef>
              <c:f>'IKE OBLIGACJE'!$P$20</c:f>
              <c:strCache>
                <c:ptCount val="1"/>
                <c:pt idx="0">
                  <c:v>COI, gdy spełniam warunki IKE</c:v>
                </c:pt>
              </c:strCache>
            </c:strRef>
          </c:tx>
          <c:spPr>
            <a:ln w="38100" cap="rnd">
              <a:solidFill>
                <a:srgbClr val="008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'IKE OBLIGACJE'!$M$21:$M$33</c:f>
              <c:numCache>
                <c:formatCode>"koniec "General" roku"</c:formatCode>
                <c:ptCount val="13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'IKE OBLIGACJE'!$P$21:$P$33</c:f>
              <c:numCache>
                <c:formatCode>0.0%</c:formatCode>
                <c:ptCount val="13"/>
                <c:pt idx="0">
                  <c:v>0</c:v>
                </c:pt>
                <c:pt idx="1">
                  <c:v>7.0000000000000062E-2</c:v>
                </c:pt>
                <c:pt idx="2">
                  <c:v>8.8256000000000112E-2</c:v>
                </c:pt>
                <c:pt idx="3">
                  <c:v>0.10659099999999988</c:v>
                </c:pt>
                <c:pt idx="4">
                  <c:v>0.13199919999999987</c:v>
                </c:pt>
                <c:pt idx="5">
                  <c:v>0.2034262</c:v>
                </c:pt>
                <c:pt idx="6">
                  <c:v>0.23093940000000002</c:v>
                </c:pt>
                <c:pt idx="7">
                  <c:v>0.2535501</c:v>
                </c:pt>
                <c:pt idx="8">
                  <c:v>0.281358</c:v>
                </c:pt>
                <c:pt idx="9">
                  <c:v>0.3549909</c:v>
                </c:pt>
                <c:pt idx="10">
                  <c:v>0.38968769999999986</c:v>
                </c:pt>
                <c:pt idx="11">
                  <c:v>0.42125150000000011</c:v>
                </c:pt>
                <c:pt idx="12">
                  <c:v>0.4528821999999999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1F-443F-BCAA-CEA5797D2AC5}"/>
            </c:ext>
          </c:extLst>
        </c:ser>
        <c:ser>
          <c:idx val="1"/>
          <c:order val="1"/>
          <c:tx>
            <c:strRef>
              <c:f>'IKE OBLIGACJE'!$Q$20</c:f>
              <c:strCache>
                <c:ptCount val="1"/>
                <c:pt idx="0">
                  <c:v>COI,  gdy nie spełniam warunków</c:v>
                </c:pt>
              </c:strCache>
            </c:strRef>
          </c:tx>
          <c:spPr>
            <a:ln w="44450" cap="rnd">
              <a:solidFill>
                <a:srgbClr val="CCCC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CCCFF"/>
              </a:solidFill>
              <a:ln w="9525">
                <a:solidFill>
                  <a:srgbClr val="CCCCFF"/>
                </a:solidFill>
              </a:ln>
              <a:effectLst/>
            </c:spPr>
          </c:marker>
          <c:cat>
            <c:numRef>
              <c:f>'IKE OBLIGACJE'!$M$21:$M$33</c:f>
              <c:numCache>
                <c:formatCode>"koniec "General" roku"</c:formatCode>
                <c:ptCount val="13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'IKE OBLIGACJE'!$Q$21:$Q$33</c:f>
              <c:numCache>
                <c:formatCode>0.0%</c:formatCode>
                <c:ptCount val="13"/>
                <c:pt idx="0">
                  <c:v>0</c:v>
                </c:pt>
                <c:pt idx="1">
                  <c:v>5.1029999999999909E-2</c:v>
                </c:pt>
                <c:pt idx="2">
                  <c:v>6.5486000000000155E-2</c:v>
                </c:pt>
                <c:pt idx="3">
                  <c:v>8.0020999999999898E-2</c:v>
                </c:pt>
                <c:pt idx="4">
                  <c:v>0.10540219999999989</c:v>
                </c:pt>
                <c:pt idx="5">
                  <c:v>0.15728920000000013</c:v>
                </c:pt>
                <c:pt idx="6">
                  <c:v>0.17872539999999981</c:v>
                </c:pt>
                <c:pt idx="7">
                  <c:v>0.1967760999999999</c:v>
                </c:pt>
                <c:pt idx="8">
                  <c:v>0.22472499999999984</c:v>
                </c:pt>
                <c:pt idx="9">
                  <c:v>0.2784378999999999</c:v>
                </c:pt>
                <c:pt idx="10">
                  <c:v>0.30570869999999983</c:v>
                </c:pt>
                <c:pt idx="11">
                  <c:v>0.3304355000000001</c:v>
                </c:pt>
                <c:pt idx="12">
                  <c:v>0.36144719999999997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1F-443F-BCAA-CEA5797D2AC5}"/>
            </c:ext>
          </c:extLst>
        </c:ser>
        <c:ser>
          <c:idx val="2"/>
          <c:order val="2"/>
          <c:tx>
            <c:strRef>
              <c:f>'IKE OBLIGACJE'!$R$20</c:f>
              <c:strCache>
                <c:ptCount val="1"/>
                <c:pt idx="0">
                  <c:v>EDO, gdy spełniam warunki IKE</c:v>
                </c:pt>
              </c:strCache>
            </c:strRef>
          </c:tx>
          <c:spPr>
            <a:ln w="38100" cap="rnd">
              <a:solidFill>
                <a:srgbClr val="860D71">
                  <a:alpha val="98000"/>
                </a:srgb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860D71"/>
              </a:solidFill>
              <a:ln w="9525">
                <a:solidFill>
                  <a:srgbClr val="860D71"/>
                </a:solidFill>
              </a:ln>
              <a:effectLst/>
            </c:spPr>
          </c:marker>
          <c:cat>
            <c:numRef>
              <c:f>'IKE OBLIGACJE'!$M$21:$M$33</c:f>
              <c:numCache>
                <c:formatCode>"koniec "General" roku"</c:formatCode>
                <c:ptCount val="13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'IKE OBLIGACJE'!$R$21:$R$33</c:f>
              <c:numCache>
                <c:formatCode>0.0%</c:formatCode>
                <c:ptCount val="13"/>
                <c:pt idx="0">
                  <c:v>0</c:v>
                </c:pt>
                <c:pt idx="1">
                  <c:v>7.2500000000000009E-2</c:v>
                </c:pt>
                <c:pt idx="2">
                  <c:v>9.4876639999999846E-2</c:v>
                </c:pt>
                <c:pt idx="3">
                  <c:v>0.11786888494531222</c:v>
                </c:pt>
                <c:pt idx="4">
                  <c:v>0.14149310888447619</c:v>
                </c:pt>
                <c:pt idx="5">
                  <c:v>0.1657661110482116</c:v>
                </c:pt>
                <c:pt idx="6">
                  <c:v>0.1907051266932549</c:v>
                </c:pt>
                <c:pt idx="7">
                  <c:v>0.2163278382189191</c:v>
                </c:pt>
                <c:pt idx="8">
                  <c:v>0.24265238656316246</c:v>
                </c:pt>
                <c:pt idx="9">
                  <c:v>0.26956923724515147</c:v>
                </c:pt>
                <c:pt idx="10">
                  <c:v>0.29709171706748516</c:v>
                </c:pt>
                <c:pt idx="11">
                  <c:v>0.3912358778988978</c:v>
                </c:pt>
                <c:pt idx="12">
                  <c:v>0.42116929310531037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1F-443F-BCAA-CEA5797D2AC5}"/>
            </c:ext>
          </c:extLst>
        </c:ser>
        <c:ser>
          <c:idx val="3"/>
          <c:order val="3"/>
          <c:tx>
            <c:strRef>
              <c:f>'IKE OBLIGACJE'!$S$20</c:f>
              <c:strCache>
                <c:ptCount val="1"/>
                <c:pt idx="0">
                  <c:v>EDO, gdy nie spełniam warunków</c:v>
                </c:pt>
              </c:strCache>
            </c:strRef>
          </c:tx>
          <c:spPr>
            <a:ln w="38100" cap="rnd">
              <a:solidFill>
                <a:srgbClr val="CC99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C99FF"/>
              </a:solidFill>
              <a:ln w="9525">
                <a:solidFill>
                  <a:srgbClr val="CC99FF"/>
                </a:solidFill>
              </a:ln>
              <a:effectLst/>
            </c:spPr>
          </c:marker>
          <c:cat>
            <c:numRef>
              <c:f>'IKE OBLIGACJE'!$M$21:$M$33</c:f>
              <c:numCache>
                <c:formatCode>"koniec "General" roku"</c:formatCode>
                <c:ptCount val="13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'IKE OBLIGACJE'!$S$21:$S$33</c:f>
              <c:numCache>
                <c:formatCode>0.0%</c:formatCode>
                <c:ptCount val="13"/>
                <c:pt idx="0">
                  <c:v>0</c:v>
                </c:pt>
                <c:pt idx="1">
                  <c:v>4.2525000000000146E-2</c:v>
                </c:pt>
                <c:pt idx="2">
                  <c:v>6.0316702499999986E-2</c:v>
                </c:pt>
                <c:pt idx="3">
                  <c:v>7.8620848851562286E-2</c:v>
                </c:pt>
                <c:pt idx="4">
                  <c:v>9.7451491978616911E-2</c:v>
                </c:pt>
                <c:pt idx="5">
                  <c:v>0.11682305776197044</c:v>
                </c:pt>
                <c:pt idx="6">
                  <c:v>0.13675035470807329</c:v>
                </c:pt>
                <c:pt idx="7">
                  <c:v>0.15724858386407092</c:v>
                </c:pt>
                <c:pt idx="8">
                  <c:v>0.17833334898533026</c:v>
                </c:pt>
                <c:pt idx="9">
                  <c:v>0.19989252132181812</c:v>
                </c:pt>
                <c:pt idx="10">
                  <c:v>0.23813677503587671</c:v>
                </c:pt>
                <c:pt idx="11">
                  <c:v>0.29526837789889782</c:v>
                </c:pt>
                <c:pt idx="12">
                  <c:v>0.31924137435531019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1F-443F-BCAA-CEA5797D2AC5}"/>
            </c:ext>
          </c:extLst>
        </c:ser>
        <c:ser>
          <c:idx val="4"/>
          <c:order val="4"/>
          <c:tx>
            <c:strRef>
              <c:f>'IKE OBLIGACJE'!$T$20</c:f>
              <c:strCache>
                <c:ptCount val="1"/>
                <c:pt idx="0">
                  <c:v>Konto
oszczędnościowe</c:v>
                </c:pt>
              </c:strCache>
            </c:strRef>
          </c:tx>
          <c:spPr>
            <a:ln w="38100" cap="rnd">
              <a:solidFill>
                <a:srgbClr val="CCCC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CCC00"/>
              </a:solidFill>
              <a:ln w="9525">
                <a:noFill/>
              </a:ln>
              <a:effectLst/>
            </c:spPr>
          </c:marker>
          <c:cat>
            <c:numRef>
              <c:f>'IKE OBLIGACJE'!$M$21:$M$33</c:f>
              <c:numCache>
                <c:formatCode>"koniec "General" roku"</c:formatCode>
                <c:ptCount val="13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'IKE OBLIGACJE'!$T$21:$T$33</c:f>
              <c:numCache>
                <c:formatCode>0.0%</c:formatCode>
                <c:ptCount val="13"/>
                <c:pt idx="0">
                  <c:v>0</c:v>
                </c:pt>
                <c:pt idx="1">
                  <c:v>3.2885496680331361E-2</c:v>
                </c:pt>
                <c:pt idx="2">
                  <c:v>6.6852449252575052E-2</c:v>
                </c:pt>
                <c:pt idx="3">
                  <c:v>0.10193642193087427</c:v>
                </c:pt>
                <c:pt idx="4">
                  <c:v>0.13817414847621845</c:v>
                </c:pt>
                <c:pt idx="5">
                  <c:v>0.17560357065757248</c:v>
                </c:pt>
                <c:pt idx="6">
                  <c:v>0.21426387797781787</c:v>
                </c:pt>
                <c:pt idx="7">
                  <c:v>0.25419554870610384</c:v>
                </c:pt>
                <c:pt idx="8">
                  <c:v>0.29544039225956498</c:v>
                </c:pt>
                <c:pt idx="9">
                  <c:v>0.33804159297878433</c:v>
                </c:pt>
                <c:pt idx="10">
                  <c:v>0.38204375534283375</c:v>
                </c:pt>
                <c:pt idx="11">
                  <c:v>0.4274929506712335</c:v>
                </c:pt>
                <c:pt idx="12">
                  <c:v>0.47443676536172918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61F-443F-BCAA-CEA5797D2AC5}"/>
            </c:ext>
          </c:extLst>
        </c:ser>
        <c:ser>
          <c:idx val="5"/>
          <c:order val="5"/>
          <c:tx>
            <c:strRef>
              <c:f>'IKE OBLIGACJE'!$U$20</c:f>
              <c:strCache>
                <c:ptCount val="1"/>
                <c:pt idx="0">
                  <c:v>INFLACJA</c:v>
                </c:pt>
              </c:strCache>
            </c:strRef>
          </c:tx>
          <c:spPr>
            <a:ln w="3492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numRef>
              <c:f>'IKE OBLIGACJE'!$M$21:$M$33</c:f>
              <c:numCache>
                <c:formatCode>"koniec "General" roku"</c:formatCode>
                <c:ptCount val="13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'IKE OBLIGACJE'!$U$21:$U$33</c:f>
              <c:numCache>
                <c:formatCode>0.0%</c:formatCode>
                <c:ptCount val="13"/>
                <c:pt idx="0">
                  <c:v>0</c:v>
                </c:pt>
                <c:pt idx="1">
                  <c:v>1.0000000000000009E-2</c:v>
                </c:pt>
                <c:pt idx="2">
                  <c:v>2.0100000000000007E-2</c:v>
                </c:pt>
                <c:pt idx="3">
                  <c:v>3.0300999999999911E-2</c:v>
                </c:pt>
                <c:pt idx="4">
                  <c:v>4.0604010000000024E-2</c:v>
                </c:pt>
                <c:pt idx="5">
                  <c:v>5.1010050099999926E-2</c:v>
                </c:pt>
                <c:pt idx="6">
                  <c:v>6.1520150600999912E-2</c:v>
                </c:pt>
                <c:pt idx="7">
                  <c:v>7.2135352107009831E-2</c:v>
                </c:pt>
                <c:pt idx="8">
                  <c:v>8.2856705628080007E-2</c:v>
                </c:pt>
                <c:pt idx="9">
                  <c:v>9.3685272684360887E-2</c:v>
                </c:pt>
                <c:pt idx="10">
                  <c:v>0.10462212541120453</c:v>
                </c:pt>
                <c:pt idx="11">
                  <c:v>0.11566834666531656</c:v>
                </c:pt>
                <c:pt idx="12">
                  <c:v>0.12682503013196977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61F-443F-BCAA-CEA5797D2A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110735"/>
        <c:axId val="237111151"/>
      </c:lineChart>
      <c:catAx>
        <c:axId val="237110735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237111151"/>
        <c:crosses val="autoZero"/>
        <c:auto val="1"/>
        <c:lblAlgn val="ctr"/>
        <c:lblOffset val="100"/>
        <c:tickMarkSkip val="1"/>
        <c:noMultiLvlLbl val="0"/>
      </c:catAx>
      <c:valAx>
        <c:axId val="237111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23711073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5526043681945088E-3"/>
          <c:y val="0.79783550415942339"/>
          <c:w val="0.98844251008946937"/>
          <c:h val="0.176891293135125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LID4096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LID4096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7" Type="http://schemas.openxmlformats.org/officeDocument/2006/relationships/image" Target="../media/image7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chart" Target="../charts/chart2.xml"/><Relationship Id="rId5" Type="http://schemas.openxmlformats.org/officeDocument/2006/relationships/chart" Target="../charts/chart1.xml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228039</xdr:colOff>
      <xdr:row>11</xdr:row>
      <xdr:rowOff>103654</xdr:rowOff>
    </xdr:from>
    <xdr:to>
      <xdr:col>5</xdr:col>
      <xdr:colOff>428064</xdr:colOff>
      <xdr:row>23</xdr:row>
      <xdr:rowOff>38660</xdr:rowOff>
    </xdr:to>
    <xdr:sp macro="" textlink="">
      <xdr:nvSpPr>
        <xdr:cNvPr id="6" name="Nawias klamrowy zamykający 5">
          <a:extLst>
            <a:ext uri="{FF2B5EF4-FFF2-40B4-BE49-F238E27FC236}">
              <a16:creationId xmlns:a16="http://schemas.microsoft.com/office/drawing/2014/main" id="{30983F1F-92CF-4402-A0D0-E9E5BEE5F074}"/>
            </a:ext>
          </a:extLst>
        </xdr:cNvPr>
        <xdr:cNvSpPr/>
      </xdr:nvSpPr>
      <xdr:spPr>
        <a:xfrm>
          <a:off x="5416363" y="6558242"/>
          <a:ext cx="200025" cy="2333065"/>
        </a:xfrm>
        <a:prstGeom prst="rightBrace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0</xdr:col>
      <xdr:colOff>0</xdr:colOff>
      <xdr:row>1</xdr:row>
      <xdr:rowOff>20375</xdr:rowOff>
    </xdr:from>
    <xdr:to>
      <xdr:col>2</xdr:col>
      <xdr:colOff>696771</xdr:colOff>
      <xdr:row>1</xdr:row>
      <xdr:rowOff>888440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5747F160-BA22-403F-BFEE-F92301E9338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-2317"/>
        <a:stretch/>
      </xdr:blipFill>
      <xdr:spPr>
        <a:xfrm>
          <a:off x="0" y="199669"/>
          <a:ext cx="3598161" cy="8648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75</xdr:col>
      <xdr:colOff>190499</xdr:colOff>
      <xdr:row>10</xdr:row>
      <xdr:rowOff>461338</xdr:rowOff>
    </xdr:from>
    <xdr:to>
      <xdr:col>77</xdr:col>
      <xdr:colOff>636651</xdr:colOff>
      <xdr:row>12</xdr:row>
      <xdr:rowOff>285578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AFFED969-CC86-49CC-B879-6DD3B903C8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143356" y="5541338"/>
          <a:ext cx="2149930" cy="1341436"/>
        </a:xfrm>
        <a:prstGeom prst="rect">
          <a:avLst/>
        </a:prstGeom>
      </xdr:spPr>
    </xdr:pic>
    <xdr:clientData/>
  </xdr:twoCellAnchor>
  <xdr:twoCellAnchor editAs="oneCell">
    <xdr:from>
      <xdr:col>90</xdr:col>
      <xdr:colOff>47625</xdr:colOff>
      <xdr:row>11</xdr:row>
      <xdr:rowOff>180975</xdr:rowOff>
    </xdr:from>
    <xdr:to>
      <xdr:col>90</xdr:col>
      <xdr:colOff>1608363</xdr:colOff>
      <xdr:row>12</xdr:row>
      <xdr:rowOff>340919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34AFF52D-1BED-4CBE-A5F9-1F82C8661F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823196" y="5805261"/>
          <a:ext cx="1639661" cy="1153265"/>
        </a:xfrm>
        <a:prstGeom prst="rect">
          <a:avLst/>
        </a:prstGeom>
      </xdr:spPr>
    </xdr:pic>
    <xdr:clientData/>
  </xdr:twoCellAnchor>
  <xdr:twoCellAnchor editAs="oneCell">
    <xdr:from>
      <xdr:col>105</xdr:col>
      <xdr:colOff>1</xdr:colOff>
      <xdr:row>11</xdr:row>
      <xdr:rowOff>0</xdr:rowOff>
    </xdr:from>
    <xdr:to>
      <xdr:col>106</xdr:col>
      <xdr:colOff>505280</xdr:colOff>
      <xdr:row>12</xdr:row>
      <xdr:rowOff>31619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10F58AB7-F4CB-4C69-9B03-7BDD780454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8241858" y="5624286"/>
          <a:ext cx="1369786" cy="1028115"/>
        </a:xfrm>
        <a:prstGeom prst="rect">
          <a:avLst/>
        </a:prstGeom>
      </xdr:spPr>
    </xdr:pic>
    <xdr:clientData/>
  </xdr:twoCellAnchor>
  <xdr:twoCellAnchor editAs="oneCell">
    <xdr:from>
      <xdr:col>117</xdr:col>
      <xdr:colOff>214312</xdr:colOff>
      <xdr:row>11</xdr:row>
      <xdr:rowOff>199231</xdr:rowOff>
    </xdr:from>
    <xdr:to>
      <xdr:col>120</xdr:col>
      <xdr:colOff>126998</xdr:colOff>
      <xdr:row>12</xdr:row>
      <xdr:rowOff>297612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20F8E6E3-ECFC-4767-8AE9-0E62733796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8407526" y="5823517"/>
          <a:ext cx="1672545" cy="1104402"/>
        </a:xfrm>
        <a:prstGeom prst="rect">
          <a:avLst/>
        </a:prstGeom>
      </xdr:spPr>
    </xdr:pic>
    <xdr:clientData/>
  </xdr:twoCellAnchor>
  <xdr:twoCellAnchor>
    <xdr:from>
      <xdr:col>14</xdr:col>
      <xdr:colOff>686088</xdr:colOff>
      <xdr:row>1</xdr:row>
      <xdr:rowOff>92075</xdr:rowOff>
    </xdr:from>
    <xdr:to>
      <xdr:col>21</xdr:col>
      <xdr:colOff>812799</xdr:colOff>
      <xdr:row>13</xdr:row>
      <xdr:rowOff>190500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394AE200-617A-482A-8E9B-922DD89FF2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64860</xdr:colOff>
      <xdr:row>0</xdr:row>
      <xdr:rowOff>87992</xdr:rowOff>
    </xdr:from>
    <xdr:to>
      <xdr:col>12</xdr:col>
      <xdr:colOff>17853</xdr:colOff>
      <xdr:row>10</xdr:row>
      <xdr:rowOff>142874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970C1FB6-44BB-4F86-9333-5EB8364EB4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42</xdr:col>
      <xdr:colOff>6350</xdr:colOff>
      <xdr:row>11</xdr:row>
      <xdr:rowOff>778780</xdr:rowOff>
    </xdr:from>
    <xdr:to>
      <xdr:col>43</xdr:col>
      <xdr:colOff>2818388</xdr:colOff>
      <xdr:row>15</xdr:row>
      <xdr:rowOff>98005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4698E627-7520-3021-2868-923453D5E3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9032886" y="6833959"/>
          <a:ext cx="3084181" cy="1986225"/>
        </a:xfrm>
        <a:prstGeom prst="rect">
          <a:avLst/>
        </a:prstGeom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0.09271</cdr:x>
      <cdr:y>0.14485</cdr:y>
    </cdr:from>
    <cdr:to>
      <cdr:x>0.34259</cdr:x>
      <cdr:y>0.20828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939010AD-97CC-F916-0DDF-F9E973FB22D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928360" y="637400"/>
          <a:ext cx="2502206" cy="279145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0.00414</cdr:x>
      <cdr:y>0.01251</cdr:y>
    </cdr:from>
    <cdr:to>
      <cdr:x>0.16501</cdr:x>
      <cdr:y>0.12558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4EB215F5-FF1D-414D-9F7B-AEF98D7B3FC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8379" y="46744"/>
          <a:ext cx="2268443" cy="422505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60</xdr:col>
      <xdr:colOff>375273</xdr:colOff>
      <xdr:row>8</xdr:row>
      <xdr:rowOff>162076</xdr:rowOff>
    </xdr:from>
    <xdr:to>
      <xdr:col>63</xdr:col>
      <xdr:colOff>190500</xdr:colOff>
      <xdr:row>11</xdr:row>
      <xdr:rowOff>331393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6249DE14-1986-482F-8473-BAA9988C7D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06773" y="3887409"/>
          <a:ext cx="2270562" cy="1418151"/>
        </a:xfrm>
        <a:prstGeom prst="rect">
          <a:avLst/>
        </a:prstGeom>
      </xdr:spPr>
    </xdr:pic>
    <xdr:clientData/>
  </xdr:twoCellAnchor>
  <xdr:twoCellAnchor editAs="oneCell">
    <xdr:from>
      <xdr:col>96</xdr:col>
      <xdr:colOff>518888</xdr:colOff>
      <xdr:row>9</xdr:row>
      <xdr:rowOff>-1</xdr:rowOff>
    </xdr:from>
    <xdr:to>
      <xdr:col>99</xdr:col>
      <xdr:colOff>6988</xdr:colOff>
      <xdr:row>11</xdr:row>
      <xdr:rowOff>402696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F9A25153-3C42-400E-8A5D-83D581BB4B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373055" y="4148666"/>
          <a:ext cx="1738115" cy="1228197"/>
        </a:xfrm>
        <a:prstGeom prst="rect">
          <a:avLst/>
        </a:prstGeom>
      </xdr:spPr>
    </xdr:pic>
    <xdr:clientData/>
  </xdr:twoCellAnchor>
  <xdr:twoCellAnchor>
    <xdr:from>
      <xdr:col>2</xdr:col>
      <xdr:colOff>27215</xdr:colOff>
      <xdr:row>0</xdr:row>
      <xdr:rowOff>10432</xdr:rowOff>
    </xdr:from>
    <xdr:to>
      <xdr:col>10</xdr:col>
      <xdr:colOff>1374323</xdr:colOff>
      <xdr:row>14</xdr:row>
      <xdr:rowOff>394607</xdr:rowOff>
    </xdr:to>
    <xdr:graphicFrame macro="">
      <xdr:nvGraphicFramePr>
        <xdr:cNvPr id="14" name="Wykres 13">
          <a:extLst>
            <a:ext uri="{FF2B5EF4-FFF2-40B4-BE49-F238E27FC236}">
              <a16:creationId xmlns:a16="http://schemas.microsoft.com/office/drawing/2014/main" id="{8A96BFE6-30BE-4EF0-8626-D4C321C2E3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47171</xdr:colOff>
      <xdr:row>0</xdr:row>
      <xdr:rowOff>40821</xdr:rowOff>
    </xdr:from>
    <xdr:to>
      <xdr:col>21</xdr:col>
      <xdr:colOff>0</xdr:colOff>
      <xdr:row>15</xdr:row>
      <xdr:rowOff>530677</xdr:rowOff>
    </xdr:to>
    <xdr:graphicFrame macro="">
      <xdr:nvGraphicFramePr>
        <xdr:cNvPr id="15" name="Wykres 14">
          <a:extLst>
            <a:ext uri="{FF2B5EF4-FFF2-40B4-BE49-F238E27FC236}">
              <a16:creationId xmlns:a16="http://schemas.microsoft.com/office/drawing/2014/main" id="{65231155-3F61-4CB0-8377-CE35CB7DBC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0.08809</cdr:x>
      <cdr:y>0.09952</cdr:y>
    </cdr:from>
    <cdr:to>
      <cdr:x>0.2577</cdr:x>
      <cdr:y>0.15874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D63FADE9-A7FC-4ECA-A71C-B585E5D15D8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80835" y="663122"/>
          <a:ext cx="1696043" cy="394616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0.02508</cdr:x>
      <cdr:y>0.03369</cdr:y>
    </cdr:from>
    <cdr:to>
      <cdr:x>0.19546</cdr:x>
      <cdr:y>0.12538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65CC5221-49E8-46F7-BD34-09927451ADF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21355" y="149910"/>
          <a:ext cx="2182837" cy="407982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bligacjeskarbowe.pl/listy-emisyjne/?id=rod1034" TargetMode="External"/><Relationship Id="rId3" Type="http://schemas.openxmlformats.org/officeDocument/2006/relationships/hyperlink" Target="https://www.obligacjeskarbowe.pl/listy-emisyjne/?id=ror1023" TargetMode="External"/><Relationship Id="rId7" Type="http://schemas.openxmlformats.org/officeDocument/2006/relationships/hyperlink" Target="https://www.obligacjeskarbowe.pl/listy-emisyjne/?id=ros1028" TargetMode="External"/><Relationship Id="rId2" Type="http://schemas.openxmlformats.org/officeDocument/2006/relationships/hyperlink" Target="https://www.obligacjeskarbowe.pl/listy-emisyjne/?id=dor1024" TargetMode="External"/><Relationship Id="rId1" Type="http://schemas.openxmlformats.org/officeDocument/2006/relationships/hyperlink" Target="https://www.obligacjeskarbowe.pl/ike/" TargetMode="External"/><Relationship Id="rId6" Type="http://schemas.openxmlformats.org/officeDocument/2006/relationships/hyperlink" Target="https://www.obligacjeskarbowe.pl/listy-emisyjne/?id=edo1032" TargetMode="External"/><Relationship Id="rId5" Type="http://schemas.openxmlformats.org/officeDocument/2006/relationships/hyperlink" Target="https://www.obligacjeskarbowe.pl/listy-emisyjne/?id=coi1026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www.obligacjeskarbowe.pl/listy-emisyjne/?id=tos1025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E54FE-0667-491F-8A49-4717D0E36133}">
  <dimension ref="A1:U57"/>
  <sheetViews>
    <sheetView tabSelected="1" zoomScale="70" zoomScaleNormal="70" workbookViewId="0">
      <selection activeCell="R8" sqref="R8"/>
    </sheetView>
  </sheetViews>
  <sheetFormatPr defaultColWidth="8.7109375" defaultRowHeight="15"/>
  <cols>
    <col min="1" max="1" width="30.140625" style="22" customWidth="1"/>
    <col min="2" max="2" width="11.42578125" style="22" customWidth="1"/>
    <col min="3" max="3" width="14.140625" style="22" customWidth="1"/>
    <col min="4" max="4" width="11.42578125" style="22" customWidth="1"/>
    <col min="5" max="5" width="14.28515625" style="22" bestFit="1" customWidth="1"/>
    <col min="6" max="6" width="12.85546875" style="22" customWidth="1"/>
    <col min="7" max="7" width="16.28515625" style="22" customWidth="1"/>
    <col min="8" max="8" width="9.5703125" style="22" customWidth="1"/>
    <col min="9" max="9" width="2.140625" style="86" customWidth="1"/>
    <col min="10" max="10" width="20.5703125" style="86" customWidth="1"/>
    <col min="11" max="11" width="16.7109375" style="86" customWidth="1"/>
    <col min="12" max="12" width="17.140625" style="86" customWidth="1"/>
    <col min="13" max="13" width="13.42578125" style="86" customWidth="1"/>
    <col min="14" max="14" width="22.42578125" style="86" bestFit="1" customWidth="1"/>
    <col min="15" max="15" width="12.140625" style="86" customWidth="1"/>
    <col min="16" max="16" width="15" style="86" customWidth="1"/>
    <col min="17" max="17" width="16.5703125" style="86" customWidth="1"/>
    <col min="18" max="18" width="13.28515625" style="86" customWidth="1"/>
    <col min="19" max="19" width="18.5703125" style="86" customWidth="1"/>
    <col min="20" max="20" width="19.42578125" style="86" customWidth="1"/>
    <col min="21" max="23" width="8.7109375" style="86"/>
    <col min="24" max="24" width="11.28515625" style="86" customWidth="1"/>
    <col min="25" max="25" width="11.42578125" style="86" customWidth="1"/>
    <col min="26" max="26" width="8.7109375" style="86" customWidth="1"/>
    <col min="27" max="16384" width="8.7109375" style="86"/>
  </cols>
  <sheetData>
    <row r="1" spans="1:21" ht="15.75" thickBot="1">
      <c r="I1" s="22"/>
      <c r="J1" s="123" t="s">
        <v>130</v>
      </c>
      <c r="K1" s="122"/>
      <c r="L1" s="122"/>
      <c r="M1" s="122"/>
      <c r="N1" s="122"/>
      <c r="O1" s="122"/>
      <c r="P1" s="22"/>
      <c r="Q1" s="22"/>
      <c r="R1" s="22"/>
      <c r="S1" s="22"/>
      <c r="T1" s="22"/>
    </row>
    <row r="2" spans="1:21" ht="98.45" customHeight="1">
      <c r="A2" s="104"/>
      <c r="J2" s="184" t="s">
        <v>104</v>
      </c>
      <c r="K2" s="185" t="s">
        <v>75</v>
      </c>
      <c r="L2" s="185" t="s">
        <v>112</v>
      </c>
      <c r="M2" s="185" t="s">
        <v>92</v>
      </c>
      <c r="N2" s="185" t="s">
        <v>94</v>
      </c>
      <c r="O2" s="186" t="s">
        <v>96</v>
      </c>
      <c r="P2" s="185" t="s">
        <v>76</v>
      </c>
      <c r="Q2" s="185" t="s">
        <v>77</v>
      </c>
      <c r="R2" s="185" t="s">
        <v>4</v>
      </c>
      <c r="S2" s="185" t="s">
        <v>79</v>
      </c>
      <c r="T2" s="187" t="s">
        <v>113</v>
      </c>
    </row>
    <row r="3" spans="1:21" ht="41.45" customHeight="1" thickBot="1">
      <c r="A3" s="183" t="s">
        <v>105</v>
      </c>
      <c r="J3" s="150" t="s">
        <v>98</v>
      </c>
      <c r="K3" s="14">
        <v>12</v>
      </c>
      <c r="L3" s="124">
        <v>6.7500000000000004E-2</v>
      </c>
      <c r="M3" s="14">
        <v>1</v>
      </c>
      <c r="N3" s="138" t="s">
        <v>95</v>
      </c>
      <c r="O3" s="124">
        <v>0</v>
      </c>
      <c r="P3" s="14">
        <v>1</v>
      </c>
      <c r="Q3" s="14" t="s">
        <v>5</v>
      </c>
      <c r="R3" s="16">
        <v>99.9</v>
      </c>
      <c r="S3" s="2">
        <v>0.5</v>
      </c>
      <c r="T3" s="208">
        <v>1</v>
      </c>
      <c r="U3" s="137" t="s">
        <v>123</v>
      </c>
    </row>
    <row r="4" spans="1:21" ht="57.6" customHeight="1">
      <c r="A4" s="169" t="s">
        <v>78</v>
      </c>
      <c r="B4" s="170">
        <v>10</v>
      </c>
      <c r="C4" s="213" t="s">
        <v>74</v>
      </c>
      <c r="D4" s="213"/>
      <c r="E4" s="213"/>
      <c r="J4" s="152" t="s">
        <v>109</v>
      </c>
      <c r="K4" s="14">
        <v>24</v>
      </c>
      <c r="L4" s="124">
        <v>6.8500000000000005E-2</v>
      </c>
      <c r="M4" s="14">
        <v>1</v>
      </c>
      <c r="N4" s="138" t="s">
        <v>95</v>
      </c>
      <c r="O4" s="124">
        <v>1E-3</v>
      </c>
      <c r="P4" s="14">
        <v>1</v>
      </c>
      <c r="Q4" s="14" t="s">
        <v>5</v>
      </c>
      <c r="R4" s="16">
        <v>99.9</v>
      </c>
      <c r="S4" s="2">
        <v>0.7</v>
      </c>
      <c r="T4" s="208">
        <v>1</v>
      </c>
      <c r="U4" s="137" t="s">
        <v>124</v>
      </c>
    </row>
    <row r="5" spans="1:21" ht="44.1" customHeight="1">
      <c r="A5" s="171" t="s">
        <v>23</v>
      </c>
      <c r="B5" s="172">
        <f>B4*100</f>
        <v>1000</v>
      </c>
      <c r="C5" s="212" t="s">
        <v>56</v>
      </c>
      <c r="D5" s="212"/>
      <c r="E5" s="212"/>
      <c r="J5" s="153" t="s">
        <v>117</v>
      </c>
      <c r="K5" s="14">
        <v>36</v>
      </c>
      <c r="L5" s="124">
        <v>6.8500000000000005E-2</v>
      </c>
      <c r="M5" s="14">
        <v>36</v>
      </c>
      <c r="N5" s="138" t="s">
        <v>91</v>
      </c>
      <c r="O5" s="124">
        <v>0</v>
      </c>
      <c r="P5" s="14" t="s">
        <v>5</v>
      </c>
      <c r="Q5" s="14">
        <v>12</v>
      </c>
      <c r="R5" s="16">
        <v>99.9</v>
      </c>
      <c r="S5" s="2">
        <v>0.7</v>
      </c>
      <c r="T5" s="208" t="s">
        <v>114</v>
      </c>
      <c r="U5" s="137" t="s">
        <v>125</v>
      </c>
    </row>
    <row r="6" spans="1:21" ht="56.1" customHeight="1" thickBot="1">
      <c r="A6" s="173" t="s">
        <v>24</v>
      </c>
      <c r="B6" s="174">
        <v>0.19</v>
      </c>
      <c r="C6" s="212" t="s">
        <v>81</v>
      </c>
      <c r="D6" s="212"/>
      <c r="E6" s="212"/>
      <c r="J6" s="154" t="s">
        <v>57</v>
      </c>
      <c r="K6" s="14">
        <v>48</v>
      </c>
      <c r="L6" s="124">
        <v>7.0000000000000007E-2</v>
      </c>
      <c r="M6" s="14">
        <v>12</v>
      </c>
      <c r="N6" s="138" t="s">
        <v>6</v>
      </c>
      <c r="O6" s="124">
        <v>0.01</v>
      </c>
      <c r="P6" s="14">
        <v>12</v>
      </c>
      <c r="Q6" s="14" t="s">
        <v>5</v>
      </c>
      <c r="R6" s="16">
        <v>99.9</v>
      </c>
      <c r="S6" s="16">
        <v>0.7</v>
      </c>
      <c r="T6" s="151">
        <v>12</v>
      </c>
      <c r="U6" s="137" t="s">
        <v>126</v>
      </c>
    </row>
    <row r="7" spans="1:21" ht="45.6" customHeight="1">
      <c r="H7" s="57"/>
      <c r="J7" s="155" t="s">
        <v>58</v>
      </c>
      <c r="K7" s="14">
        <v>120</v>
      </c>
      <c r="L7" s="124">
        <v>7.2499999999999995E-2</v>
      </c>
      <c r="M7" s="14">
        <v>12</v>
      </c>
      <c r="N7" s="138" t="s">
        <v>6</v>
      </c>
      <c r="O7" s="124">
        <v>1.2500000000000001E-2</v>
      </c>
      <c r="P7" s="10" t="s">
        <v>5</v>
      </c>
      <c r="Q7" s="14">
        <v>12</v>
      </c>
      <c r="R7" s="16">
        <v>99.9</v>
      </c>
      <c r="S7" s="16">
        <v>2</v>
      </c>
      <c r="T7" s="151" t="s">
        <v>114</v>
      </c>
      <c r="U7" s="137" t="s">
        <v>127</v>
      </c>
    </row>
    <row r="8" spans="1:21" ht="30.95" customHeight="1">
      <c r="A8" s="103" t="s">
        <v>93</v>
      </c>
      <c r="C8" s="24"/>
      <c r="D8" s="24"/>
      <c r="H8" s="58"/>
      <c r="J8" s="156" t="s">
        <v>59</v>
      </c>
      <c r="K8" s="14">
        <v>72</v>
      </c>
      <c r="L8" s="124">
        <v>7.1999999999999995E-2</v>
      </c>
      <c r="M8" s="14">
        <v>12</v>
      </c>
      <c r="N8" s="138" t="s">
        <v>6</v>
      </c>
      <c r="O8" s="124">
        <v>1.4999999999999999E-2</v>
      </c>
      <c r="P8" s="10" t="s">
        <v>5</v>
      </c>
      <c r="Q8" s="14">
        <v>12</v>
      </c>
      <c r="R8" s="14" t="s">
        <v>5</v>
      </c>
      <c r="S8" s="16">
        <v>0.7</v>
      </c>
      <c r="T8" s="151" t="s">
        <v>114</v>
      </c>
      <c r="U8" s="137" t="s">
        <v>128</v>
      </c>
    </row>
    <row r="9" spans="1:21" ht="73.5" customHeight="1" thickBot="1">
      <c r="A9" s="181" t="s">
        <v>116</v>
      </c>
      <c r="B9" s="214" t="s">
        <v>106</v>
      </c>
      <c r="C9" s="215"/>
      <c r="D9" s="215"/>
      <c r="E9" s="215"/>
      <c r="F9" s="215"/>
      <c r="G9" s="215"/>
      <c r="H9" s="59"/>
      <c r="J9" s="157" t="s">
        <v>60</v>
      </c>
      <c r="K9" s="158">
        <v>144</v>
      </c>
      <c r="L9" s="159">
        <v>7.4999999999999997E-2</v>
      </c>
      <c r="M9" s="158">
        <v>12</v>
      </c>
      <c r="N9" s="160" t="s">
        <v>6</v>
      </c>
      <c r="O9" s="159">
        <v>1.7500000000000002E-2</v>
      </c>
      <c r="P9" s="161" t="s">
        <v>5</v>
      </c>
      <c r="Q9" s="158">
        <v>12</v>
      </c>
      <c r="R9" s="158" t="s">
        <v>5</v>
      </c>
      <c r="S9" s="162">
        <v>2</v>
      </c>
      <c r="T9" s="163" t="s">
        <v>114</v>
      </c>
      <c r="U9" s="137" t="s">
        <v>129</v>
      </c>
    </row>
    <row r="10" spans="1:21" ht="57" customHeight="1">
      <c r="A10" s="70"/>
      <c r="B10" s="182" t="s">
        <v>103</v>
      </c>
      <c r="C10" s="182" t="s">
        <v>102</v>
      </c>
      <c r="D10" s="182" t="s">
        <v>101</v>
      </c>
      <c r="E10" s="210" t="s">
        <v>80</v>
      </c>
    </row>
    <row r="11" spans="1:21" ht="74.45" customHeight="1">
      <c r="A11" s="164" t="s">
        <v>12</v>
      </c>
      <c r="B11" s="36">
        <v>0.01</v>
      </c>
      <c r="C11" s="36">
        <v>0.04</v>
      </c>
      <c r="D11" s="36">
        <v>0.04</v>
      </c>
      <c r="E11" s="166">
        <v>0.04</v>
      </c>
      <c r="F11" s="215" t="s">
        <v>107</v>
      </c>
      <c r="G11" s="215"/>
      <c r="H11" s="215"/>
      <c r="I11" s="211"/>
      <c r="J11" s="211"/>
    </row>
    <row r="12" spans="1:21" ht="29.1" customHeight="1">
      <c r="A12" s="165">
        <v>1</v>
      </c>
      <c r="B12" s="36">
        <v>0.124</v>
      </c>
      <c r="C12" s="36">
        <v>5.2499999999999998E-2</v>
      </c>
      <c r="D12" s="36">
        <v>6.25E-2</v>
      </c>
      <c r="E12" s="166">
        <v>0.06</v>
      </c>
      <c r="I12" s="211"/>
      <c r="J12" s="211"/>
    </row>
    <row r="13" spans="1:21" ht="14.45" customHeight="1">
      <c r="A13" s="165">
        <v>2</v>
      </c>
      <c r="B13" s="36">
        <v>0.1</v>
      </c>
      <c r="C13" s="36">
        <v>0.05</v>
      </c>
      <c r="D13" s="36">
        <v>0.06</v>
      </c>
      <c r="E13" s="166">
        <v>0.06</v>
      </c>
      <c r="I13" s="211"/>
      <c r="J13" s="211"/>
    </row>
    <row r="14" spans="1:21">
      <c r="A14" s="165">
        <v>3</v>
      </c>
      <c r="B14" s="36">
        <v>0.08</v>
      </c>
      <c r="C14" s="36">
        <v>0.05</v>
      </c>
      <c r="D14" s="36">
        <v>5.5E-2</v>
      </c>
      <c r="E14" s="166">
        <v>0.05</v>
      </c>
      <c r="G14" s="211" t="s">
        <v>100</v>
      </c>
      <c r="H14" s="211"/>
      <c r="I14" s="211"/>
      <c r="J14" s="211"/>
    </row>
    <row r="15" spans="1:21">
      <c r="A15" s="165">
        <v>4</v>
      </c>
      <c r="B15" s="36">
        <v>0.05</v>
      </c>
      <c r="C15" s="36">
        <v>0.04</v>
      </c>
      <c r="D15" s="36">
        <v>0.05</v>
      </c>
      <c r="E15" s="166">
        <v>0.04</v>
      </c>
      <c r="G15" s="211"/>
      <c r="H15" s="211"/>
      <c r="I15" s="211"/>
      <c r="J15" s="211"/>
    </row>
    <row r="16" spans="1:21">
      <c r="A16" s="165">
        <v>5</v>
      </c>
      <c r="B16" s="36">
        <v>0.05</v>
      </c>
      <c r="C16" s="36">
        <v>0.04</v>
      </c>
      <c r="D16" s="36">
        <v>0.05</v>
      </c>
      <c r="E16" s="166">
        <v>0.08</v>
      </c>
      <c r="G16" s="211"/>
      <c r="H16" s="211"/>
      <c r="I16" s="211"/>
      <c r="J16" s="211"/>
    </row>
    <row r="17" spans="1:10" ht="14.45" customHeight="1">
      <c r="A17" s="165">
        <v>6</v>
      </c>
      <c r="B17" s="36">
        <v>0.05</v>
      </c>
      <c r="C17" s="36">
        <v>0.04</v>
      </c>
      <c r="D17" s="36">
        <v>0.05</v>
      </c>
      <c r="E17" s="166">
        <v>0.08</v>
      </c>
      <c r="G17" s="211"/>
      <c r="H17" s="211"/>
      <c r="I17" s="211"/>
      <c r="J17" s="211"/>
    </row>
    <row r="18" spans="1:10" ht="18" customHeight="1">
      <c r="A18" s="165">
        <v>7</v>
      </c>
      <c r="B18" s="36">
        <v>0.05</v>
      </c>
      <c r="C18" s="36">
        <v>0.04</v>
      </c>
      <c r="D18" s="36">
        <v>0.05</v>
      </c>
      <c r="E18" s="166">
        <v>0.08</v>
      </c>
      <c r="G18" s="211"/>
      <c r="H18" s="211"/>
      <c r="I18" s="211"/>
      <c r="J18" s="211"/>
    </row>
    <row r="19" spans="1:10">
      <c r="A19" s="165">
        <v>8</v>
      </c>
      <c r="B19" s="36">
        <v>0.05</v>
      </c>
      <c r="C19" s="36">
        <v>0.04</v>
      </c>
      <c r="D19" s="36">
        <v>0.05</v>
      </c>
      <c r="E19" s="166">
        <v>0.08</v>
      </c>
      <c r="G19" s="211"/>
      <c r="H19" s="211"/>
      <c r="I19" s="211"/>
      <c r="J19" s="211"/>
    </row>
    <row r="20" spans="1:10">
      <c r="A20" s="165">
        <v>9</v>
      </c>
      <c r="B20" s="36">
        <v>0.05</v>
      </c>
      <c r="C20" s="36">
        <v>0.04</v>
      </c>
      <c r="D20" s="36">
        <v>0.05</v>
      </c>
      <c r="E20" s="166">
        <v>0.08</v>
      </c>
      <c r="G20" s="211"/>
      <c r="H20" s="211"/>
      <c r="I20" s="211"/>
      <c r="J20" s="211"/>
    </row>
    <row r="21" spans="1:10" ht="15" customHeight="1">
      <c r="A21" s="165">
        <v>10</v>
      </c>
      <c r="B21" s="36">
        <v>0.05</v>
      </c>
      <c r="C21" s="36">
        <v>0.04</v>
      </c>
      <c r="D21" s="36">
        <v>0.05</v>
      </c>
      <c r="E21" s="166">
        <v>0.08</v>
      </c>
      <c r="G21" s="211"/>
      <c r="H21" s="211"/>
      <c r="I21" s="211"/>
      <c r="J21" s="211"/>
    </row>
    <row r="22" spans="1:10">
      <c r="A22" s="165">
        <v>11</v>
      </c>
      <c r="B22" s="36">
        <v>0.05</v>
      </c>
      <c r="C22" s="36">
        <v>0.04</v>
      </c>
      <c r="D22" s="36">
        <v>0.05</v>
      </c>
      <c r="E22" s="166">
        <v>0.08</v>
      </c>
      <c r="I22" s="211"/>
      <c r="J22" s="211"/>
    </row>
    <row r="23" spans="1:10" ht="15.75" thickBot="1">
      <c r="A23" s="167">
        <v>12</v>
      </c>
      <c r="B23" s="36">
        <v>0.05</v>
      </c>
      <c r="C23" s="36">
        <v>0.04</v>
      </c>
      <c r="D23" s="36">
        <v>0.05</v>
      </c>
      <c r="E23" s="168">
        <v>0.08</v>
      </c>
      <c r="I23" s="211"/>
      <c r="J23" s="211"/>
    </row>
    <row r="24" spans="1:10">
      <c r="H24" s="86"/>
    </row>
    <row r="25" spans="1:10">
      <c r="H25" s="86"/>
    </row>
    <row r="29" spans="1:10" ht="45">
      <c r="A29" s="14" t="s">
        <v>7</v>
      </c>
      <c r="B29" s="14" t="s">
        <v>6</v>
      </c>
      <c r="C29" s="125" t="s">
        <v>55</v>
      </c>
      <c r="D29" s="126" t="s">
        <v>90</v>
      </c>
      <c r="E29" s="126" t="s">
        <v>91</v>
      </c>
      <c r="F29" s="209" t="s">
        <v>115</v>
      </c>
      <c r="H29" s="86"/>
    </row>
    <row r="30" spans="1:10">
      <c r="A30" s="14">
        <v>1</v>
      </c>
      <c r="B30" s="10">
        <f>IF(trigger_inflacja="chcę taki sam w kazdym roku",'WPISZ ZAŁOŻENIA'!$B$11,'WPISZ ZAŁOŻENIA'!B12)</f>
        <v>0.01</v>
      </c>
      <c r="C30" s="10">
        <f>B30</f>
        <v>0.01</v>
      </c>
      <c r="D30" s="127">
        <f>IF(trigger_inflacja="chcę taki sam w kazdym roku",'WPISZ ZAŁOŻENIA'!$C$11,'WPISZ ZAŁOŻENIA'!C12)</f>
        <v>0.04</v>
      </c>
      <c r="E30" s="127">
        <f>IF(trigger_inflacja="chcę taki sam w kazdym roku",'WPISZ ZAŁOŻENIA'!$D$11,'WPISZ ZAŁOŻENIA'!D12)</f>
        <v>0.04</v>
      </c>
      <c r="F30" s="127">
        <f>IF(trigger_inflacja="chcę taki sam w kazdym roku",'WPISZ ZAŁOŻENIA'!$E$11,'WPISZ ZAŁOŻENIA'!E12)</f>
        <v>0.04</v>
      </c>
      <c r="H30" s="86"/>
    </row>
    <row r="31" spans="1:10">
      <c r="A31" s="14">
        <v>2</v>
      </c>
      <c r="B31" s="10">
        <f>IF(trigger_inflacja="chcę taki sam w kazdym roku",'WPISZ ZAŁOŻENIA'!$B$11,'WPISZ ZAŁOŻENIA'!B13)</f>
        <v>0.01</v>
      </c>
      <c r="C31" s="10">
        <f t="shared" ref="C31:C41" si="0">(1+C30)*(1+B31)-1</f>
        <v>2.0100000000000007E-2</v>
      </c>
      <c r="D31" s="127">
        <f>IF(trigger_inflacja="chcę taki sam w kazdym roku",'WPISZ ZAŁOŻENIA'!$C$11,'WPISZ ZAŁOŻENIA'!C13)</f>
        <v>0.04</v>
      </c>
      <c r="E31" s="127">
        <f>IF(trigger_inflacja="chcę taki sam w kazdym roku",'WPISZ ZAŁOŻENIA'!$D$11,'WPISZ ZAŁOŻENIA'!D13)</f>
        <v>0.04</v>
      </c>
      <c r="F31" s="127">
        <f>IF(trigger_inflacja="chcę taki sam w kazdym roku",'WPISZ ZAŁOŻENIA'!$E$11,'WPISZ ZAŁOŻENIA'!E13)</f>
        <v>0.04</v>
      </c>
      <c r="H31" s="86"/>
    </row>
    <row r="32" spans="1:10">
      <c r="A32" s="14">
        <v>3</v>
      </c>
      <c r="B32" s="10">
        <f>IF(trigger_inflacja="chcę taki sam w kazdym roku",'WPISZ ZAŁOŻENIA'!$B$11,'WPISZ ZAŁOŻENIA'!B14)</f>
        <v>0.01</v>
      </c>
      <c r="C32" s="10">
        <f t="shared" si="0"/>
        <v>3.0300999999999911E-2</v>
      </c>
      <c r="D32" s="127">
        <f>IF(trigger_inflacja="chcę taki sam w kazdym roku",'WPISZ ZAŁOŻENIA'!$C$11,'WPISZ ZAŁOŻENIA'!C14)</f>
        <v>0.04</v>
      </c>
      <c r="E32" s="127">
        <f>IF(trigger_inflacja="chcę taki sam w kazdym roku",'WPISZ ZAŁOŻENIA'!$D$11,'WPISZ ZAŁOŻENIA'!D14)</f>
        <v>0.04</v>
      </c>
      <c r="F32" s="127">
        <f>IF(trigger_inflacja="chcę taki sam w kazdym roku",'WPISZ ZAŁOŻENIA'!$E$11,'WPISZ ZAŁOŻENIA'!E14)</f>
        <v>0.04</v>
      </c>
      <c r="H32" s="86"/>
    </row>
    <row r="33" spans="1:8">
      <c r="A33" s="14">
        <v>4</v>
      </c>
      <c r="B33" s="10">
        <f>IF(trigger_inflacja="chcę taki sam w kazdym roku",'WPISZ ZAŁOŻENIA'!$B$11,'WPISZ ZAŁOŻENIA'!B15)</f>
        <v>0.01</v>
      </c>
      <c r="C33" s="10">
        <f t="shared" si="0"/>
        <v>4.0604010000000024E-2</v>
      </c>
      <c r="D33" s="127">
        <f>IF(trigger_inflacja="chcę taki sam w kazdym roku",'WPISZ ZAŁOŻENIA'!$C$11,'WPISZ ZAŁOŻENIA'!C15)</f>
        <v>0.04</v>
      </c>
      <c r="E33" s="127">
        <f>IF(trigger_inflacja="chcę taki sam w kazdym roku",'WPISZ ZAŁOŻENIA'!$D$11,'WPISZ ZAŁOŻENIA'!D15)</f>
        <v>0.04</v>
      </c>
      <c r="F33" s="127">
        <f>IF(trigger_inflacja="chcę taki sam w kazdym roku",'WPISZ ZAŁOŻENIA'!$E$11,'WPISZ ZAŁOŻENIA'!E15)</f>
        <v>0.04</v>
      </c>
      <c r="H33" s="86"/>
    </row>
    <row r="34" spans="1:8">
      <c r="A34" s="14">
        <v>5</v>
      </c>
      <c r="B34" s="10">
        <f>IF(trigger_inflacja="chcę taki sam w kazdym roku",'WPISZ ZAŁOŻENIA'!$B$11,'WPISZ ZAŁOŻENIA'!B16)</f>
        <v>0.01</v>
      </c>
      <c r="C34" s="10">
        <f t="shared" si="0"/>
        <v>5.1010050099999926E-2</v>
      </c>
      <c r="D34" s="127">
        <f>IF(trigger_inflacja="chcę taki sam w kazdym roku",'WPISZ ZAŁOŻENIA'!$C$11,'WPISZ ZAŁOŻENIA'!C16)</f>
        <v>0.04</v>
      </c>
      <c r="E34" s="127">
        <f>IF(trigger_inflacja="chcę taki sam w kazdym roku",'WPISZ ZAŁOŻENIA'!$D$11,'WPISZ ZAŁOŻENIA'!D16)</f>
        <v>0.04</v>
      </c>
      <c r="F34" s="127">
        <f>IF(trigger_inflacja="chcę taki sam w kazdym roku",'WPISZ ZAŁOŻENIA'!$E$11,'WPISZ ZAŁOŻENIA'!E16)</f>
        <v>0.04</v>
      </c>
      <c r="H34" s="86"/>
    </row>
    <row r="35" spans="1:8">
      <c r="A35" s="14">
        <v>6</v>
      </c>
      <c r="B35" s="10">
        <f>IF(trigger_inflacja="chcę taki sam w kazdym roku",'WPISZ ZAŁOŻENIA'!$B$11,'WPISZ ZAŁOŻENIA'!B17)</f>
        <v>0.01</v>
      </c>
      <c r="C35" s="10">
        <f t="shared" si="0"/>
        <v>6.1520150600999912E-2</v>
      </c>
      <c r="D35" s="127">
        <f>IF(trigger_inflacja="chcę taki sam w kazdym roku",'WPISZ ZAŁOŻENIA'!$C$11,'WPISZ ZAŁOŻENIA'!C17)</f>
        <v>0.04</v>
      </c>
      <c r="E35" s="127">
        <f>IF(trigger_inflacja="chcę taki sam w kazdym roku",'WPISZ ZAŁOŻENIA'!$D$11,'WPISZ ZAŁOŻENIA'!D17)</f>
        <v>0.04</v>
      </c>
      <c r="F35" s="127">
        <f>IF(trigger_inflacja="chcę taki sam w kazdym roku",'WPISZ ZAŁOŻENIA'!$E$11,'WPISZ ZAŁOŻENIA'!E17)</f>
        <v>0.04</v>
      </c>
      <c r="H35" s="86"/>
    </row>
    <row r="36" spans="1:8">
      <c r="A36" s="14">
        <v>7</v>
      </c>
      <c r="B36" s="10">
        <f>IF(trigger_inflacja="chcę taki sam w kazdym roku",'WPISZ ZAŁOŻENIA'!$B$11,'WPISZ ZAŁOŻENIA'!B18)</f>
        <v>0.01</v>
      </c>
      <c r="C36" s="10">
        <f t="shared" si="0"/>
        <v>7.2135352107009831E-2</v>
      </c>
      <c r="D36" s="127">
        <f>IF(trigger_inflacja="chcę taki sam w kazdym roku",'WPISZ ZAŁOŻENIA'!$C$11,'WPISZ ZAŁOŻENIA'!C18)</f>
        <v>0.04</v>
      </c>
      <c r="E36" s="127">
        <f>IF(trigger_inflacja="chcę taki sam w kazdym roku",'WPISZ ZAŁOŻENIA'!$D$11,'WPISZ ZAŁOŻENIA'!D18)</f>
        <v>0.04</v>
      </c>
      <c r="F36" s="127">
        <f>IF(trigger_inflacja="chcę taki sam w kazdym roku",'WPISZ ZAŁOŻENIA'!$E$11,'WPISZ ZAŁOŻENIA'!E18)</f>
        <v>0.04</v>
      </c>
      <c r="H36" s="86"/>
    </row>
    <row r="37" spans="1:8">
      <c r="A37" s="14">
        <v>8</v>
      </c>
      <c r="B37" s="10">
        <f>IF(trigger_inflacja="chcę taki sam w kazdym roku",'WPISZ ZAŁOŻENIA'!$B$11,'WPISZ ZAŁOŻENIA'!B19)</f>
        <v>0.01</v>
      </c>
      <c r="C37" s="10">
        <f t="shared" si="0"/>
        <v>8.2856705628080007E-2</v>
      </c>
      <c r="D37" s="127">
        <f>IF(trigger_inflacja="chcę taki sam w kazdym roku",'WPISZ ZAŁOŻENIA'!$C$11,'WPISZ ZAŁOŻENIA'!C19)</f>
        <v>0.04</v>
      </c>
      <c r="E37" s="127">
        <f>IF(trigger_inflacja="chcę taki sam w kazdym roku",'WPISZ ZAŁOŻENIA'!$D$11,'WPISZ ZAŁOŻENIA'!D19)</f>
        <v>0.04</v>
      </c>
      <c r="F37" s="127">
        <f>IF(trigger_inflacja="chcę taki sam w kazdym roku",'WPISZ ZAŁOŻENIA'!$E$11,'WPISZ ZAŁOŻENIA'!E19)</f>
        <v>0.04</v>
      </c>
      <c r="H37" s="86"/>
    </row>
    <row r="38" spans="1:8">
      <c r="A38" s="14">
        <v>9</v>
      </c>
      <c r="B38" s="10">
        <f>IF(trigger_inflacja="chcę taki sam w kazdym roku",'WPISZ ZAŁOŻENIA'!$B$11,'WPISZ ZAŁOŻENIA'!B20)</f>
        <v>0.01</v>
      </c>
      <c r="C38" s="10">
        <f t="shared" si="0"/>
        <v>9.3685272684360887E-2</v>
      </c>
      <c r="D38" s="127">
        <f>IF(trigger_inflacja="chcę taki sam w kazdym roku",'WPISZ ZAŁOŻENIA'!$C$11,'WPISZ ZAŁOŻENIA'!C20)</f>
        <v>0.04</v>
      </c>
      <c r="E38" s="127">
        <f>IF(trigger_inflacja="chcę taki sam w kazdym roku",'WPISZ ZAŁOŻENIA'!$D$11,'WPISZ ZAŁOŻENIA'!D20)</f>
        <v>0.04</v>
      </c>
      <c r="F38" s="127">
        <f>IF(trigger_inflacja="chcę taki sam w kazdym roku",'WPISZ ZAŁOŻENIA'!$E$11,'WPISZ ZAŁOŻENIA'!E20)</f>
        <v>0.04</v>
      </c>
      <c r="H38" s="86"/>
    </row>
    <row r="39" spans="1:8">
      <c r="A39" s="14">
        <v>10</v>
      </c>
      <c r="B39" s="10">
        <f>IF(trigger_inflacja="chcę taki sam w kazdym roku",'WPISZ ZAŁOŻENIA'!$B$11,'WPISZ ZAŁOŻENIA'!B21)</f>
        <v>0.01</v>
      </c>
      <c r="C39" s="10">
        <f t="shared" si="0"/>
        <v>0.10462212541120453</v>
      </c>
      <c r="D39" s="127">
        <f>IF(trigger_inflacja="chcę taki sam w kazdym roku",'WPISZ ZAŁOŻENIA'!$C$11,'WPISZ ZAŁOŻENIA'!C21)</f>
        <v>0.04</v>
      </c>
      <c r="E39" s="127">
        <f>IF(trigger_inflacja="chcę taki sam w kazdym roku",'WPISZ ZAŁOŻENIA'!$D$11,'WPISZ ZAŁOŻENIA'!D21)</f>
        <v>0.04</v>
      </c>
      <c r="F39" s="127">
        <f>IF(trigger_inflacja="chcę taki sam w kazdym roku",'WPISZ ZAŁOŻENIA'!$E$11,'WPISZ ZAŁOŻENIA'!E21)</f>
        <v>0.04</v>
      </c>
    </row>
    <row r="40" spans="1:8">
      <c r="A40" s="14">
        <v>11</v>
      </c>
      <c r="B40" s="10">
        <f>IF(trigger_inflacja="chcę taki sam w kazdym roku",'WPISZ ZAŁOŻENIA'!$B$11,'WPISZ ZAŁOŻENIA'!B22)</f>
        <v>0.01</v>
      </c>
      <c r="C40" s="10">
        <f t="shared" si="0"/>
        <v>0.11566834666531656</v>
      </c>
      <c r="D40" s="127">
        <f>IF(trigger_inflacja="chcę taki sam w kazdym roku",'WPISZ ZAŁOŻENIA'!$C$11,'WPISZ ZAŁOŻENIA'!C22)</f>
        <v>0.04</v>
      </c>
      <c r="E40" s="127">
        <f>IF(trigger_inflacja="chcę taki sam w kazdym roku",'WPISZ ZAŁOŻENIA'!$D$11,'WPISZ ZAŁOŻENIA'!D22)</f>
        <v>0.04</v>
      </c>
      <c r="F40" s="127">
        <f>IF(trigger_inflacja="chcę taki sam w kazdym roku",'WPISZ ZAŁOŻENIA'!$E$11,'WPISZ ZAŁOŻENIA'!E22)</f>
        <v>0.04</v>
      </c>
    </row>
    <row r="41" spans="1:8">
      <c r="A41" s="14">
        <v>12</v>
      </c>
      <c r="B41" s="10">
        <f>IF(trigger_inflacja="chcę taki sam w kazdym roku",'WPISZ ZAŁOŻENIA'!$B$11,'WPISZ ZAŁOŻENIA'!B23)</f>
        <v>0.01</v>
      </c>
      <c r="C41" s="10">
        <f t="shared" si="0"/>
        <v>0.12682503013196977</v>
      </c>
      <c r="D41" s="127">
        <f>IF(trigger_inflacja="chcę taki sam w kazdym roku",'WPISZ ZAŁOŻENIA'!$C$11,'WPISZ ZAŁOŻENIA'!C23)</f>
        <v>0.04</v>
      </c>
      <c r="E41" s="127">
        <f>IF(trigger_inflacja="chcę taki sam w kazdym roku",'WPISZ ZAŁOŻENIA'!$D$11,'WPISZ ZAŁOŻENIA'!D23)</f>
        <v>0.04</v>
      </c>
      <c r="F41" s="127">
        <f>IF(trigger_inflacja="chcę taki sam w kazdym roku",'WPISZ ZAŁOŻENIA'!$E$11,'WPISZ ZAŁOŻENIA'!E23)</f>
        <v>0.04</v>
      </c>
    </row>
    <row r="43" spans="1:8" ht="15.75" thickBot="1">
      <c r="A43" s="137" t="s">
        <v>99</v>
      </c>
      <c r="B43" s="86"/>
    </row>
    <row r="44" spans="1:8" ht="60">
      <c r="A44" s="175" t="s">
        <v>29</v>
      </c>
      <c r="B44" s="176" t="s">
        <v>30</v>
      </c>
    </row>
    <row r="45" spans="1:8">
      <c r="A45" s="177">
        <v>1</v>
      </c>
      <c r="B45" s="178">
        <v>0</v>
      </c>
    </row>
    <row r="46" spans="1:8">
      <c r="A46" s="177">
        <v>2</v>
      </c>
      <c r="B46" s="178">
        <v>1.6000000000000001E-3</v>
      </c>
    </row>
    <row r="47" spans="1:8">
      <c r="A47" s="177">
        <v>3</v>
      </c>
      <c r="B47" s="178">
        <v>1.5E-3</v>
      </c>
    </row>
    <row r="48" spans="1:8">
      <c r="A48" s="177">
        <v>4</v>
      </c>
      <c r="B48" s="178">
        <v>1.4E-3</v>
      </c>
    </row>
    <row r="49" spans="1:2">
      <c r="A49" s="177">
        <v>5</v>
      </c>
      <c r="B49" s="178">
        <v>1.2999999999999999E-3</v>
      </c>
    </row>
    <row r="50" spans="1:2">
      <c r="A50" s="177">
        <v>6</v>
      </c>
      <c r="B50" s="178">
        <v>1.1999999999999999E-3</v>
      </c>
    </row>
    <row r="51" spans="1:2">
      <c r="A51" s="177">
        <v>7</v>
      </c>
      <c r="B51" s="178">
        <v>1.1000000000000001E-3</v>
      </c>
    </row>
    <row r="52" spans="1:2">
      <c r="A52" s="177">
        <v>8</v>
      </c>
      <c r="B52" s="178">
        <v>1E-3</v>
      </c>
    </row>
    <row r="53" spans="1:2">
      <c r="A53" s="177">
        <v>9</v>
      </c>
      <c r="B53" s="178">
        <v>1E-3</v>
      </c>
    </row>
    <row r="54" spans="1:2">
      <c r="A54" s="177">
        <v>10</v>
      </c>
      <c r="B54" s="178">
        <v>1E-3</v>
      </c>
    </row>
    <row r="55" spans="1:2">
      <c r="A55" s="177">
        <v>11</v>
      </c>
      <c r="B55" s="178">
        <v>1E-3</v>
      </c>
    </row>
    <row r="56" spans="1:2" ht="15.75" thickBot="1">
      <c r="A56" s="179">
        <v>12</v>
      </c>
      <c r="B56" s="180">
        <v>1E-3</v>
      </c>
    </row>
    <row r="57" spans="1:2">
      <c r="A57" s="86"/>
      <c r="B57" s="86"/>
    </row>
  </sheetData>
  <mergeCells count="8">
    <mergeCell ref="I11:J18"/>
    <mergeCell ref="I19:J23"/>
    <mergeCell ref="G14:H21"/>
    <mergeCell ref="C6:E6"/>
    <mergeCell ref="C4:E4"/>
    <mergeCell ref="C5:E5"/>
    <mergeCell ref="B9:G9"/>
    <mergeCell ref="F11:H11"/>
  </mergeCells>
  <conditionalFormatting sqref="B11:E11">
    <cfRule type="expression" dxfId="1" priority="8">
      <formula>trigger_inflacja&lt;&gt;"chcę taki sam w kazdym roku"</formula>
    </cfRule>
  </conditionalFormatting>
  <conditionalFormatting sqref="B12:E23">
    <cfRule type="expression" dxfId="0" priority="1">
      <formula>trigger_inflacja="chcę taki sam w kazdym roku"</formula>
    </cfRule>
  </conditionalFormatting>
  <dataValidations disablePrompts="1" count="2">
    <dataValidation type="custom" showInputMessage="1" showErrorMessage="1" sqref="B5" xr:uid="{7DC0B0B7-4F43-453F-A95F-34DFC08C1678}">
      <formula1>B4*100</formula1>
    </dataValidation>
    <dataValidation type="list" allowBlank="1" showInputMessage="1" showErrorMessage="1" sqref="A9" xr:uid="{C0DFAADC-4358-4027-8AC1-04DC5EAE056D}">
      <formula1>"chcę taki sam w kazdym roku,chcę sam ustawić każdy rok"</formula1>
    </dataValidation>
  </dataValidations>
  <hyperlinks>
    <hyperlink ref="A43" r:id="rId1" xr:uid="{11ECAA2E-BD04-44B5-ADBB-3D3ADDD76D17}"/>
    <hyperlink ref="U4" r:id="rId2" xr:uid="{0870DE35-7544-49CD-856C-5B2D7FACB9AD}"/>
    <hyperlink ref="U3" r:id="rId3" xr:uid="{4DE331B4-2FF8-44A0-B038-8CE1A523E339}"/>
    <hyperlink ref="U5" r:id="rId4" xr:uid="{36C4B59B-7959-45AC-9B33-1581A67777DC}"/>
    <hyperlink ref="U6" r:id="rId5" xr:uid="{9AC65E2A-81CC-4CAF-8A5C-4BD80AC96335}"/>
    <hyperlink ref="U7" r:id="rId6" xr:uid="{3BA18D1F-6BBC-4B44-BAFF-813092B1EDFE}"/>
    <hyperlink ref="U8" r:id="rId7" xr:uid="{46FCBC0F-06D7-4BB8-A76A-DCA94DF6720A}"/>
    <hyperlink ref="U9" r:id="rId8" xr:uid="{44DCA554-4634-4541-B157-9DED5A944E8D}"/>
  </hyperlinks>
  <pageMargins left="0.7" right="0.7" top="0.75" bottom="0.75" header="0.3" footer="0.3"/>
  <pageSetup paperSize="9" orientation="portrait" verticalDpi="300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4244B-5AE9-4853-B561-1FE5AE6EF191}">
  <dimension ref="A1:EF180"/>
  <sheetViews>
    <sheetView topLeftCell="A14" zoomScale="70" zoomScaleNormal="70" workbookViewId="0">
      <selection activeCell="F28" sqref="F28"/>
    </sheetView>
  </sheetViews>
  <sheetFormatPr defaultColWidth="8.7109375" defaultRowHeight="15"/>
  <cols>
    <col min="1" max="1" width="12.42578125" style="86" customWidth="1"/>
    <col min="2" max="2" width="2.42578125" style="22" customWidth="1"/>
    <col min="3" max="3" width="29.85546875" style="22" customWidth="1"/>
    <col min="4" max="6" width="20.28515625" style="22" customWidth="1"/>
    <col min="7" max="7" width="18.85546875" style="22" customWidth="1"/>
    <col min="8" max="12" width="20.28515625" style="22" customWidth="1"/>
    <col min="13" max="13" width="2.28515625" style="22" customWidth="1"/>
    <col min="14" max="14" width="4.28515625" style="22" customWidth="1"/>
    <col min="15" max="24" width="20.28515625" style="22" customWidth="1"/>
    <col min="25" max="25" width="8.7109375" style="22"/>
    <col min="26" max="26" width="8.28515625" style="22" bestFit="1" customWidth="1"/>
    <col min="27" max="27" width="14.42578125" style="22" bestFit="1" customWidth="1"/>
    <col min="28" max="28" width="49.5703125" style="22" bestFit="1" customWidth="1"/>
    <col min="29" max="29" width="15.28515625" style="22" bestFit="1" customWidth="1"/>
    <col min="30" max="30" width="10.140625" style="22" bestFit="1" customWidth="1"/>
    <col min="31" max="32" width="13.42578125" style="22" bestFit="1" customWidth="1"/>
    <col min="33" max="33" width="13.85546875" style="22" bestFit="1" customWidth="1"/>
    <col min="34" max="35" width="13.42578125" style="22" bestFit="1" customWidth="1"/>
    <col min="36" max="36" width="14.28515625" style="22" bestFit="1" customWidth="1"/>
    <col min="37" max="37" width="12.140625" style="22" bestFit="1" customWidth="1"/>
    <col min="38" max="38" width="13.42578125" style="22" bestFit="1" customWidth="1"/>
    <col min="39" max="39" width="11.5703125" style="22" bestFit="1" customWidth="1"/>
    <col min="40" max="40" width="17.7109375" style="22" bestFit="1" customWidth="1"/>
    <col min="41" max="42" width="13.42578125" style="22" bestFit="1" customWidth="1"/>
    <col min="43" max="43" width="3.85546875" style="22" customWidth="1"/>
    <col min="44" max="44" width="49.5703125" style="22" bestFit="1" customWidth="1"/>
    <col min="45" max="45" width="15.28515625" style="22" bestFit="1" customWidth="1"/>
    <col min="46" max="46" width="10.140625" style="22" bestFit="1" customWidth="1"/>
    <col min="47" max="48" width="13.42578125" style="22" bestFit="1" customWidth="1"/>
    <col min="49" max="49" width="13.85546875" style="22" bestFit="1" customWidth="1"/>
    <col min="50" max="51" width="13.42578125" style="22" bestFit="1" customWidth="1"/>
    <col min="52" max="52" width="14.28515625" style="22" bestFit="1" customWidth="1"/>
    <col min="53" max="53" width="12.140625" style="22" bestFit="1" customWidth="1"/>
    <col min="54" max="54" width="13.42578125" style="22" bestFit="1" customWidth="1"/>
    <col min="55" max="55" width="11.5703125" style="22" bestFit="1" customWidth="1"/>
    <col min="56" max="56" width="17.7109375" style="22" bestFit="1" customWidth="1"/>
    <col min="57" max="57" width="12.140625" style="22" bestFit="1" customWidth="1"/>
    <col min="58" max="58" width="13.42578125" style="22" bestFit="1" customWidth="1"/>
    <col min="59" max="59" width="3.85546875" style="22" customWidth="1"/>
    <col min="60" max="60" width="49.5703125" style="22" bestFit="1" customWidth="1"/>
    <col min="61" max="61" width="15.28515625" style="22" bestFit="1" customWidth="1"/>
    <col min="62" max="62" width="10.140625" style="22" bestFit="1" customWidth="1"/>
    <col min="63" max="64" width="13.42578125" style="22" bestFit="1" customWidth="1"/>
    <col min="65" max="65" width="13.85546875" style="22" bestFit="1" customWidth="1"/>
    <col min="66" max="67" width="13.42578125" style="22" bestFit="1" customWidth="1"/>
    <col min="68" max="68" width="14.28515625" style="22" bestFit="1" customWidth="1"/>
    <col min="69" max="69" width="12.140625" style="22" bestFit="1" customWidth="1"/>
    <col min="70" max="70" width="13.42578125" style="22" bestFit="1" customWidth="1"/>
    <col min="71" max="71" width="11.5703125" style="22" bestFit="1" customWidth="1"/>
    <col min="72" max="72" width="17.7109375" style="22" bestFit="1" customWidth="1"/>
    <col min="73" max="73" width="12.140625" style="22" bestFit="1" customWidth="1"/>
    <col min="74" max="74" width="13.42578125" style="22" bestFit="1" customWidth="1"/>
    <col min="75" max="75" width="3.85546875" style="22" customWidth="1"/>
    <col min="76" max="76" width="15.42578125" style="22" bestFit="1" customWidth="1"/>
    <col min="77" max="77" width="8.85546875" style="22" bestFit="1" customWidth="1"/>
    <col min="78" max="82" width="13.42578125" style="22" bestFit="1" customWidth="1"/>
    <col min="83" max="83" width="12.7109375" style="22" bestFit="1" customWidth="1"/>
    <col min="84" max="84" width="12.85546875" style="22" bestFit="1" customWidth="1"/>
    <col min="85" max="85" width="13.42578125" style="22" bestFit="1" customWidth="1"/>
    <col min="86" max="87" width="18" style="22" customWidth="1"/>
    <col min="88" max="88" width="13.42578125" style="22" bestFit="1" customWidth="1"/>
    <col min="89" max="89" width="14.85546875" style="22" bestFit="1" customWidth="1"/>
    <col min="90" max="90" width="3.85546875" style="22" customWidth="1"/>
    <col min="91" max="91" width="53.5703125" style="22" bestFit="1" customWidth="1"/>
    <col min="92" max="94" width="13.42578125" style="22" bestFit="1" customWidth="1"/>
    <col min="95" max="95" width="10.140625" style="22" bestFit="1" customWidth="1"/>
    <col min="96" max="96" width="13.42578125" style="22" bestFit="1" customWidth="1"/>
    <col min="97" max="97" width="14.28515625" style="22" bestFit="1" customWidth="1"/>
    <col min="98" max="98" width="12.140625" style="22" bestFit="1" customWidth="1"/>
    <col min="99" max="99" width="13.42578125" style="22" bestFit="1" customWidth="1"/>
    <col min="100" max="100" width="9.28515625" style="22" bestFit="1" customWidth="1"/>
    <col min="101" max="101" width="9.42578125" style="22" customWidth="1"/>
    <col min="102" max="102" width="9.42578125" style="22" bestFit="1" customWidth="1"/>
    <col min="103" max="103" width="14.85546875" style="22" bestFit="1" customWidth="1"/>
    <col min="104" max="104" width="3.140625" style="22" customWidth="1"/>
    <col min="105" max="105" width="9.140625" style="22" bestFit="1" customWidth="1"/>
    <col min="106" max="108" width="12.42578125" style="22" bestFit="1" customWidth="1"/>
    <col min="109" max="109" width="10.85546875" style="22" bestFit="1" customWidth="1"/>
    <col min="110" max="110" width="12.42578125" style="22" bestFit="1" customWidth="1"/>
    <col min="111" max="111" width="12.7109375" style="22" bestFit="1" customWidth="1"/>
    <col min="112" max="112" width="12.85546875" style="22" bestFit="1" customWidth="1"/>
    <col min="113" max="113" width="12.42578125" style="22" bestFit="1" customWidth="1"/>
    <col min="114" max="114" width="9.42578125" style="22" bestFit="1" customWidth="1"/>
    <col min="115" max="115" width="9.42578125" style="22" customWidth="1"/>
    <col min="116" max="116" width="9.42578125" style="22" bestFit="1" customWidth="1"/>
    <col min="117" max="117" width="14.85546875" style="22" bestFit="1" customWidth="1"/>
    <col min="118" max="118" width="3.42578125" style="22" customWidth="1"/>
    <col min="119" max="119" width="9.140625" style="22" bestFit="1" customWidth="1"/>
    <col min="120" max="122" width="12.42578125" style="22" bestFit="1" customWidth="1"/>
    <col min="123" max="123" width="12.28515625" style="22" bestFit="1" customWidth="1"/>
    <col min="124" max="124" width="12.85546875" style="22" bestFit="1" customWidth="1"/>
    <col min="125" max="125" width="12.7109375" style="22" bestFit="1" customWidth="1"/>
    <col min="126" max="126" width="12.28515625" style="22" bestFit="1" customWidth="1"/>
    <col min="127" max="127" width="12.7109375" style="22" customWidth="1"/>
    <col min="128" max="128" width="9.42578125" style="22" bestFit="1" customWidth="1"/>
    <col min="129" max="129" width="9.42578125" style="22" customWidth="1"/>
    <col min="130" max="130" width="14.85546875" style="22" bestFit="1" customWidth="1"/>
    <col min="131" max="131" width="13.140625" style="22" customWidth="1"/>
    <col min="132" max="132" width="9.85546875" style="22" bestFit="1" customWidth="1"/>
    <col min="133" max="136" width="11.140625" style="22" bestFit="1" customWidth="1"/>
    <col min="137" max="16384" width="8.7109375" style="22"/>
  </cols>
  <sheetData>
    <row r="1" spans="1:118" s="23" customFormat="1" ht="14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CL1" s="22"/>
      <c r="DN1" s="22"/>
    </row>
    <row r="2" spans="1:118" s="23" customFormat="1" ht="49.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CL2" s="22"/>
      <c r="DN2" s="22"/>
    </row>
    <row r="3" spans="1:118" s="23" customFormat="1" ht="49.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CL3" s="22"/>
      <c r="DN3" s="22"/>
    </row>
    <row r="4" spans="1:118" s="23" customFormat="1" ht="49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60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CL4" s="22"/>
      <c r="DN4" s="22"/>
    </row>
    <row r="5" spans="1:118" s="23" customFormat="1" ht="49.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CL5" s="22"/>
      <c r="DN5" s="22"/>
    </row>
    <row r="6" spans="1:118" s="23" customFormat="1" ht="49.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CL6" s="22"/>
      <c r="DN6" s="22"/>
    </row>
    <row r="7" spans="1:118" s="23" customFormat="1" ht="49.5" customHeight="1">
      <c r="A7" s="22"/>
      <c r="B7" s="22"/>
      <c r="C7" s="61"/>
      <c r="D7" s="61"/>
      <c r="E7" s="61"/>
      <c r="F7" s="61"/>
      <c r="G7" s="62"/>
      <c r="H7" s="62"/>
      <c r="I7" s="62"/>
      <c r="J7" s="62"/>
      <c r="K7" s="62"/>
      <c r="L7" s="62"/>
      <c r="M7" s="22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CL7" s="22"/>
      <c r="DN7" s="22"/>
    </row>
    <row r="8" spans="1:118" s="23" customFormat="1" ht="42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CL8" s="22"/>
      <c r="DN8" s="22"/>
    </row>
    <row r="9" spans="1:118" s="23" customFormat="1" ht="42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CL9" s="22"/>
      <c r="DN9" s="22"/>
    </row>
    <row r="10" spans="1:118" s="23" customFormat="1" ht="42" customHeight="1">
      <c r="A10" s="22"/>
      <c r="B10" s="22"/>
      <c r="C10" s="22"/>
      <c r="D10" s="103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CL10" s="22"/>
      <c r="DN10" s="22"/>
    </row>
    <row r="11" spans="1:118" s="23" customFormat="1" ht="42" customHeight="1" thickBot="1">
      <c r="A11" s="22"/>
      <c r="B11" s="22"/>
      <c r="C11" s="22"/>
      <c r="D11" s="103"/>
      <c r="E11" s="22"/>
      <c r="F11" s="22"/>
      <c r="G11" s="22"/>
      <c r="H11" s="22"/>
      <c r="I11" s="22"/>
      <c r="J11" s="22"/>
      <c r="K11" s="22"/>
      <c r="L11" s="60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CL11" s="22"/>
      <c r="DN11" s="22"/>
    </row>
    <row r="12" spans="1:118" s="23" customFormat="1" ht="77.099999999999994" customHeight="1" thickBot="1">
      <c r="A12" s="22"/>
      <c r="B12" s="22"/>
      <c r="C12" s="189" t="s">
        <v>108</v>
      </c>
      <c r="D12" s="191" t="s">
        <v>98</v>
      </c>
      <c r="E12" s="192" t="s">
        <v>109</v>
      </c>
      <c r="F12" s="193" t="s">
        <v>117</v>
      </c>
      <c r="G12" s="194" t="s">
        <v>57</v>
      </c>
      <c r="H12" s="195" t="s">
        <v>58</v>
      </c>
      <c r="I12" s="196" t="s">
        <v>59</v>
      </c>
      <c r="J12" s="197" t="s">
        <v>60</v>
      </c>
      <c r="K12" s="198" t="s">
        <v>72</v>
      </c>
      <c r="L12" s="199" t="s">
        <v>71</v>
      </c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CL12" s="22"/>
      <c r="DN12" s="22"/>
    </row>
    <row r="13" spans="1:118" s="23" customFormat="1" ht="42" customHeight="1" thickBot="1">
      <c r="A13" s="22"/>
      <c r="B13" s="22"/>
      <c r="C13" s="200">
        <v>120</v>
      </c>
      <c r="D13" s="201">
        <f>INDEX(wyniki_ROR_obl,MATCH(zakup_domyslny_mc,wyniki_mc,0))</f>
        <v>1414.8751265052906</v>
      </c>
      <c r="E13" s="201">
        <f>INDEX(wyniki_DOR_obl,MATCH(zakup_domyslny_mc,wyniki_mc,0))</f>
        <v>1407.5962439963482</v>
      </c>
      <c r="F13" s="201">
        <f>INDEX(wyniki_TOS_obl,MATCH(zakup_domyslny_mc,wyniki_mc,0))</f>
        <v>1695.2842202390159</v>
      </c>
      <c r="G13" s="201">
        <f>INDEX(wyniki_COI_obl,MATCH(zakup_domyslny_mc,wyniki_mc,0))</f>
        <v>1328.4473827525565</v>
      </c>
      <c r="H13" s="201">
        <f>INDEX(wyniki_EDO_obl,MATCH(zakup_domyslny_mc,wyniki_mc,0))</f>
        <v>1251.3342265558044</v>
      </c>
      <c r="I13" s="201">
        <f>INDEX(wyniki_ROS_obl,MATCH(zakup_domyslny_mc,wyniki_mc,0))</f>
        <v>1313.7887906220749</v>
      </c>
      <c r="J13" s="201">
        <f>INDEX(wyniki_ROD_obl,MATCH(zakup_domyslny_mc,wyniki_mc,0))</f>
        <v>1285.3524444038271</v>
      </c>
      <c r="K13" s="202">
        <f>INDEX(K35:K179,MATCH(zakup_domyslny_mc,C35:C179,0))</f>
        <v>1382.0437553428228</v>
      </c>
      <c r="L13" s="203">
        <f>INDEX(wyniki_skumulowana_inflacja,MATCH(zakup_domyslny_mc,wyniki_mc,0))</f>
        <v>1104.6221254112045</v>
      </c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CL13" s="22"/>
      <c r="DN13" s="22"/>
    </row>
    <row r="14" spans="1:118" ht="42" customHeight="1">
      <c r="A14" s="22"/>
      <c r="P14" s="91"/>
      <c r="Q14" s="91"/>
      <c r="R14" s="91"/>
      <c r="S14" s="91"/>
      <c r="T14" s="91"/>
      <c r="U14" s="91"/>
      <c r="V14" s="91"/>
      <c r="W14" s="91"/>
      <c r="X14" s="91"/>
      <c r="AH14" s="188"/>
      <c r="AX14" s="188"/>
      <c r="BN14" s="188"/>
      <c r="CC14" s="188"/>
    </row>
    <row r="15" spans="1:118" ht="49.5" customHeight="1">
      <c r="A15" s="22"/>
      <c r="P15" s="91"/>
      <c r="Q15" s="91"/>
      <c r="R15" s="91"/>
      <c r="S15" s="91"/>
      <c r="T15" s="91"/>
      <c r="U15" s="91"/>
      <c r="V15" s="91"/>
      <c r="W15" s="91"/>
      <c r="X15" s="91"/>
      <c r="AH15" s="188"/>
      <c r="AX15" s="188"/>
      <c r="BN15" s="188"/>
      <c r="CC15" s="188"/>
    </row>
    <row r="16" spans="1:118" ht="38.1" customHeight="1" thickBot="1"/>
    <row r="17" spans="1:131" s="23" customFormat="1" ht="47.45" customHeight="1" thickBot="1">
      <c r="A17" s="189"/>
      <c r="B17" s="22"/>
      <c r="C17" s="222" t="s">
        <v>66</v>
      </c>
      <c r="D17" s="223"/>
      <c r="E17" s="223"/>
      <c r="F17" s="223"/>
      <c r="G17" s="223"/>
      <c r="H17" s="223"/>
      <c r="I17" s="223"/>
      <c r="J17" s="223"/>
      <c r="K17" s="223"/>
      <c r="L17" s="224"/>
      <c r="M17" s="22"/>
      <c r="N17" s="67"/>
      <c r="O17" s="219" t="s">
        <v>70</v>
      </c>
      <c r="P17" s="220"/>
      <c r="Q17" s="220"/>
      <c r="R17" s="220"/>
      <c r="S17" s="220"/>
      <c r="T17" s="220"/>
      <c r="U17" s="220"/>
      <c r="V17" s="220"/>
      <c r="W17" s="220"/>
      <c r="X17" s="221"/>
      <c r="Y17" s="22"/>
      <c r="AA17" s="25" t="s">
        <v>97</v>
      </c>
      <c r="AQ17" s="22"/>
      <c r="AR17" s="25" t="s">
        <v>110</v>
      </c>
      <c r="BG17" s="22"/>
      <c r="BH17" s="25" t="s">
        <v>122</v>
      </c>
      <c r="BW17" s="22"/>
      <c r="BX17" s="25" t="s">
        <v>61</v>
      </c>
      <c r="CL17" s="22"/>
      <c r="CM17" s="25" t="s">
        <v>62</v>
      </c>
      <c r="DA17" s="25" t="s">
        <v>63</v>
      </c>
      <c r="DN17" s="22"/>
      <c r="DO17" s="25" t="s">
        <v>64</v>
      </c>
    </row>
    <row r="18" spans="1:131" s="23" customFormat="1" ht="90">
      <c r="A18" s="189"/>
      <c r="B18" s="22"/>
      <c r="C18" s="70"/>
      <c r="D18" s="128" t="s">
        <v>98</v>
      </c>
      <c r="E18" s="139" t="s">
        <v>109</v>
      </c>
      <c r="F18" s="140" t="s">
        <v>117</v>
      </c>
      <c r="G18" s="71" t="s">
        <v>57</v>
      </c>
      <c r="H18" s="72" t="s">
        <v>58</v>
      </c>
      <c r="I18" s="73" t="s">
        <v>59</v>
      </c>
      <c r="J18" s="74" t="s">
        <v>60</v>
      </c>
      <c r="K18" s="102" t="s">
        <v>72</v>
      </c>
      <c r="L18" s="75" t="s">
        <v>71</v>
      </c>
      <c r="M18" s="22"/>
      <c r="N18" s="68"/>
      <c r="O18" s="92" t="s">
        <v>7</v>
      </c>
      <c r="P18" s="128" t="s">
        <v>98</v>
      </c>
      <c r="Q18" s="139" t="s">
        <v>109</v>
      </c>
      <c r="R18" s="140" t="s">
        <v>117</v>
      </c>
      <c r="S18" s="93" t="s">
        <v>57</v>
      </c>
      <c r="T18" s="94" t="s">
        <v>58</v>
      </c>
      <c r="U18" s="95" t="s">
        <v>59</v>
      </c>
      <c r="V18" s="96" t="s">
        <v>60</v>
      </c>
      <c r="W18" s="102" t="s">
        <v>72</v>
      </c>
      <c r="X18" s="97" t="s">
        <v>73</v>
      </c>
      <c r="Y18" s="22"/>
      <c r="Z18" s="141" t="s">
        <v>14</v>
      </c>
      <c r="AA18" s="141" t="s">
        <v>22</v>
      </c>
      <c r="AB18" s="141" t="s">
        <v>14</v>
      </c>
      <c r="AC18" s="141" t="s">
        <v>91</v>
      </c>
      <c r="AD18" s="141" t="s">
        <v>28</v>
      </c>
      <c r="AE18" s="141" t="s">
        <v>26</v>
      </c>
      <c r="AF18" s="141" t="s">
        <v>15</v>
      </c>
      <c r="AG18" s="141" t="s">
        <v>16</v>
      </c>
      <c r="AH18" s="141" t="s">
        <v>18</v>
      </c>
      <c r="AI18" s="141" t="s">
        <v>19</v>
      </c>
      <c r="AJ18" s="141" t="s">
        <v>8</v>
      </c>
      <c r="AK18" s="141" t="s">
        <v>17</v>
      </c>
      <c r="AL18" s="141" t="s">
        <v>20</v>
      </c>
      <c r="AM18" s="141" t="s">
        <v>25</v>
      </c>
      <c r="AN18" s="141" t="s">
        <v>67</v>
      </c>
      <c r="AO18" s="141" t="s">
        <v>10</v>
      </c>
      <c r="AP18" s="141" t="s">
        <v>21</v>
      </c>
      <c r="AQ18" s="22"/>
      <c r="AR18" s="142" t="s">
        <v>14</v>
      </c>
      <c r="AS18" s="143" t="s">
        <v>91</v>
      </c>
      <c r="AT18" s="144" t="s">
        <v>28</v>
      </c>
      <c r="AU18" s="144" t="s">
        <v>26</v>
      </c>
      <c r="AV18" s="144" t="s">
        <v>15</v>
      </c>
      <c r="AW18" s="144" t="s">
        <v>16</v>
      </c>
      <c r="AX18" s="144" t="s">
        <v>18</v>
      </c>
      <c r="AY18" s="144" t="s">
        <v>19</v>
      </c>
      <c r="AZ18" s="145" t="s">
        <v>8</v>
      </c>
      <c r="BA18" s="144" t="s">
        <v>17</v>
      </c>
      <c r="BB18" s="144" t="s">
        <v>20</v>
      </c>
      <c r="BC18" s="144" t="s">
        <v>25</v>
      </c>
      <c r="BD18" s="144" t="s">
        <v>67</v>
      </c>
      <c r="BE18" s="144" t="s">
        <v>10</v>
      </c>
      <c r="BF18" s="144" t="s">
        <v>21</v>
      </c>
      <c r="BG18" s="22"/>
      <c r="BH18" s="146" t="s">
        <v>14</v>
      </c>
      <c r="BI18" s="147" t="s">
        <v>91</v>
      </c>
      <c r="BJ18" s="148" t="s">
        <v>28</v>
      </c>
      <c r="BK18" s="148" t="s">
        <v>26</v>
      </c>
      <c r="BL18" s="148" t="s">
        <v>15</v>
      </c>
      <c r="BM18" s="148" t="s">
        <v>16</v>
      </c>
      <c r="BN18" s="148" t="s">
        <v>18</v>
      </c>
      <c r="BO18" s="148" t="s">
        <v>19</v>
      </c>
      <c r="BP18" s="149" t="s">
        <v>8</v>
      </c>
      <c r="BQ18" s="148" t="s">
        <v>17</v>
      </c>
      <c r="BR18" s="148" t="s">
        <v>20</v>
      </c>
      <c r="BS18" s="148" t="s">
        <v>25</v>
      </c>
      <c r="BT18" s="148" t="s">
        <v>67</v>
      </c>
      <c r="BU18" s="148" t="s">
        <v>10</v>
      </c>
      <c r="BV18" s="148" t="s">
        <v>21</v>
      </c>
      <c r="BW18" s="22"/>
      <c r="BX18" s="26" t="s">
        <v>13</v>
      </c>
      <c r="BY18" s="27" t="s">
        <v>28</v>
      </c>
      <c r="BZ18" s="27" t="s">
        <v>26</v>
      </c>
      <c r="CA18" s="27" t="s">
        <v>15</v>
      </c>
      <c r="CB18" s="27" t="s">
        <v>16</v>
      </c>
      <c r="CC18" s="27" t="s">
        <v>18</v>
      </c>
      <c r="CD18" s="27" t="s">
        <v>19</v>
      </c>
      <c r="CE18" s="28" t="s">
        <v>8</v>
      </c>
      <c r="CF18" s="27" t="s">
        <v>17</v>
      </c>
      <c r="CG18" s="27" t="s">
        <v>20</v>
      </c>
      <c r="CH18" s="27" t="s">
        <v>25</v>
      </c>
      <c r="CI18" s="27" t="s">
        <v>67</v>
      </c>
      <c r="CJ18" s="27" t="s">
        <v>10</v>
      </c>
      <c r="CK18" s="27" t="s">
        <v>21</v>
      </c>
      <c r="CL18" s="22"/>
      <c r="CM18" s="29" t="s">
        <v>28</v>
      </c>
      <c r="CN18" s="29" t="s">
        <v>26</v>
      </c>
      <c r="CO18" s="29" t="s">
        <v>15</v>
      </c>
      <c r="CP18" s="29" t="s">
        <v>16</v>
      </c>
      <c r="CQ18" s="29" t="s">
        <v>18</v>
      </c>
      <c r="CR18" s="29" t="s">
        <v>19</v>
      </c>
      <c r="CS18" s="30" t="s">
        <v>8</v>
      </c>
      <c r="CT18" s="29" t="s">
        <v>17</v>
      </c>
      <c r="CU18" s="29" t="s">
        <v>20</v>
      </c>
      <c r="CV18" s="29" t="s">
        <v>9</v>
      </c>
      <c r="CW18" s="29" t="s">
        <v>67</v>
      </c>
      <c r="CX18" s="29" t="s">
        <v>10</v>
      </c>
      <c r="CY18" s="29" t="s">
        <v>21</v>
      </c>
      <c r="DA18" s="31" t="s">
        <v>28</v>
      </c>
      <c r="DB18" s="31" t="s">
        <v>26</v>
      </c>
      <c r="DC18" s="31" t="s">
        <v>15</v>
      </c>
      <c r="DD18" s="31" t="s">
        <v>16</v>
      </c>
      <c r="DE18" s="31" t="s">
        <v>18</v>
      </c>
      <c r="DF18" s="31" t="s">
        <v>19</v>
      </c>
      <c r="DG18" s="32" t="s">
        <v>8</v>
      </c>
      <c r="DH18" s="31" t="s">
        <v>17</v>
      </c>
      <c r="DI18" s="31" t="s">
        <v>20</v>
      </c>
      <c r="DJ18" s="31" t="s">
        <v>9</v>
      </c>
      <c r="DK18" s="31" t="s">
        <v>67</v>
      </c>
      <c r="DL18" s="31" t="s">
        <v>10</v>
      </c>
      <c r="DM18" s="31" t="s">
        <v>21</v>
      </c>
      <c r="DN18" s="22"/>
      <c r="DO18" s="33" t="s">
        <v>28</v>
      </c>
      <c r="DP18" s="33" t="s">
        <v>26</v>
      </c>
      <c r="DQ18" s="33" t="s">
        <v>15</v>
      </c>
      <c r="DR18" s="33" t="s">
        <v>16</v>
      </c>
      <c r="DS18" s="33" t="s">
        <v>18</v>
      </c>
      <c r="DT18" s="33" t="s">
        <v>19</v>
      </c>
      <c r="DU18" s="34" t="s">
        <v>8</v>
      </c>
      <c r="DV18" s="33" t="s">
        <v>17</v>
      </c>
      <c r="DW18" s="33" t="s">
        <v>20</v>
      </c>
      <c r="DX18" s="33" t="s">
        <v>9</v>
      </c>
      <c r="DY18" s="33" t="s">
        <v>67</v>
      </c>
      <c r="DZ18" s="33" t="s">
        <v>10</v>
      </c>
      <c r="EA18" s="33" t="s">
        <v>21</v>
      </c>
    </row>
    <row r="19" spans="1:131" s="23" customFormat="1" ht="21" customHeight="1">
      <c r="A19" s="189"/>
      <c r="B19" s="22"/>
      <c r="C19" s="92">
        <v>0</v>
      </c>
      <c r="D19" s="38">
        <f t="shared" ref="D19:F19" si="0">zakup_domyslny_wartosc</f>
        <v>1000</v>
      </c>
      <c r="E19" s="38">
        <f t="shared" si="0"/>
        <v>1000</v>
      </c>
      <c r="F19" s="38">
        <f t="shared" si="0"/>
        <v>1000</v>
      </c>
      <c r="G19" s="38">
        <f t="shared" ref="G19:L19" si="1">zakup_domyslny_wartosc</f>
        <v>1000</v>
      </c>
      <c r="H19" s="38">
        <f t="shared" si="1"/>
        <v>1000</v>
      </c>
      <c r="I19" s="38">
        <f t="shared" si="1"/>
        <v>1000</v>
      </c>
      <c r="J19" s="38">
        <f t="shared" si="1"/>
        <v>1000</v>
      </c>
      <c r="K19" s="38">
        <f t="shared" si="1"/>
        <v>1000</v>
      </c>
      <c r="L19" s="40">
        <f t="shared" si="1"/>
        <v>1000</v>
      </c>
      <c r="M19" s="22"/>
      <c r="N19" s="68"/>
      <c r="O19" s="92">
        <v>0</v>
      </c>
      <c r="P19" s="41">
        <f t="shared" ref="P19" si="2">D19/zakup_domyslny_wartosc-1</f>
        <v>0</v>
      </c>
      <c r="Q19" s="41">
        <f t="shared" ref="Q19" si="3">E19/zakup_domyslny_wartosc-1</f>
        <v>0</v>
      </c>
      <c r="R19" s="41">
        <f t="shared" ref="R19" si="4">F19/zakup_domyslny_wartosc-1</f>
        <v>0</v>
      </c>
      <c r="S19" s="41">
        <f t="shared" ref="S19:S31" si="5">G19/zakup_domyslny_wartosc-1</f>
        <v>0</v>
      </c>
      <c r="T19" s="41">
        <f t="shared" ref="T19:T31" si="6">H19/zakup_domyslny_wartosc-1</f>
        <v>0</v>
      </c>
      <c r="U19" s="41">
        <f t="shared" ref="U19:U31" si="7">I19/zakup_domyslny_wartosc-1</f>
        <v>0</v>
      </c>
      <c r="V19" s="41">
        <f t="shared" ref="V19:V31" si="8">J19/zakup_domyslny_wartosc-1</f>
        <v>0</v>
      </c>
      <c r="W19" s="41">
        <f t="shared" ref="W19:W31" si="9">K19/zakup_domyslny_wartosc-1</f>
        <v>0</v>
      </c>
      <c r="X19" s="43">
        <f t="shared" ref="X19:X31" si="10">L19/zakup_domyslny_wartosc-1</f>
        <v>0</v>
      </c>
      <c r="Y19" s="22"/>
      <c r="Z19" s="35"/>
      <c r="AA19" s="45"/>
      <c r="AB19" s="35"/>
      <c r="AC19" s="44"/>
      <c r="AD19" s="46"/>
      <c r="AE19" s="46"/>
      <c r="AF19" s="38"/>
      <c r="AG19" s="38"/>
      <c r="AH19" s="38"/>
      <c r="AI19" s="38"/>
      <c r="AJ19" s="35"/>
      <c r="AK19" s="35"/>
      <c r="AL19" s="35"/>
      <c r="AM19" s="38"/>
      <c r="AN19" s="38"/>
      <c r="AO19" s="38"/>
      <c r="AP19" s="38"/>
      <c r="AQ19" s="22"/>
      <c r="AR19" s="35"/>
      <c r="AS19" s="44"/>
      <c r="AT19" s="46"/>
      <c r="AU19" s="46"/>
      <c r="AV19" s="38"/>
      <c r="AW19" s="38"/>
      <c r="AX19" s="38"/>
      <c r="AY19" s="38"/>
      <c r="AZ19" s="35"/>
      <c r="BA19" s="35"/>
      <c r="BB19" s="35"/>
      <c r="BC19" s="38"/>
      <c r="BD19" s="38"/>
      <c r="BE19" s="38"/>
      <c r="BF19" s="38"/>
      <c r="BG19" s="22"/>
      <c r="BH19" s="35"/>
      <c r="BI19" s="44"/>
      <c r="BJ19" s="46"/>
      <c r="BK19" s="46"/>
      <c r="BL19" s="38"/>
      <c r="BM19" s="38"/>
      <c r="BN19" s="38"/>
      <c r="BO19" s="38"/>
      <c r="BP19" s="35"/>
      <c r="BQ19" s="35"/>
      <c r="BR19" s="35"/>
      <c r="BS19" s="38"/>
      <c r="BT19" s="38"/>
      <c r="BU19" s="38"/>
      <c r="BV19" s="38"/>
      <c r="BW19" s="22"/>
      <c r="BX19" s="44"/>
      <c r="BY19" s="46"/>
      <c r="BZ19" s="46"/>
      <c r="CA19" s="38"/>
      <c r="CB19" s="38"/>
      <c r="CC19" s="38"/>
      <c r="CD19" s="38"/>
      <c r="CE19" s="35"/>
      <c r="CF19" s="35"/>
      <c r="CG19" s="35"/>
      <c r="CH19" s="38"/>
      <c r="CI19" s="38"/>
      <c r="CJ19" s="38"/>
      <c r="CK19" s="38"/>
      <c r="CL19" s="22"/>
      <c r="CM19" s="46"/>
      <c r="CN19" s="46"/>
      <c r="CO19" s="38"/>
      <c r="CP19" s="38"/>
      <c r="CQ19" s="38"/>
      <c r="CR19" s="38"/>
      <c r="CS19" s="35"/>
      <c r="CT19" s="35"/>
      <c r="CU19" s="35"/>
      <c r="CV19" s="38"/>
      <c r="CW19" s="38"/>
      <c r="CX19" s="38"/>
      <c r="CY19" s="38"/>
      <c r="DA19" s="46"/>
      <c r="DB19" s="46"/>
      <c r="DC19" s="38"/>
      <c r="DD19" s="38"/>
      <c r="DE19" s="38"/>
      <c r="DF19" s="38"/>
      <c r="DG19" s="35"/>
      <c r="DH19" s="35"/>
      <c r="DI19" s="35"/>
      <c r="DJ19" s="38"/>
      <c r="DK19" s="38"/>
      <c r="DL19" s="38"/>
      <c r="DM19" s="38"/>
      <c r="DN19" s="22"/>
      <c r="DO19" s="46"/>
      <c r="DP19" s="46"/>
      <c r="DQ19" s="38"/>
      <c r="DR19" s="38"/>
      <c r="DS19" s="38"/>
      <c r="DT19" s="38"/>
      <c r="DU19" s="35"/>
      <c r="DV19" s="35"/>
      <c r="DW19" s="35"/>
      <c r="DX19" s="38"/>
      <c r="DY19" s="38"/>
      <c r="DZ19" s="38"/>
      <c r="EA19" s="38"/>
    </row>
    <row r="20" spans="1:131" s="23" customFormat="1" ht="21" customHeight="1">
      <c r="A20" s="22"/>
      <c r="B20" s="22"/>
      <c r="C20" s="37">
        <v>1</v>
      </c>
      <c r="D20" s="38">
        <f t="shared" ref="D20:D31" si="11">INDEX(wyniki_ROR_obl,MATCH(C20*12,wyniki_mc,0))</f>
        <v>1034.7976276299808</v>
      </c>
      <c r="E20" s="38">
        <f t="shared" ref="E20:E31" si="12">INDEX(wyniki_DOR_obl,MATCH(C20*12,wyniki_mc,0))</f>
        <v>1029.9497650469884</v>
      </c>
      <c r="F20" s="38">
        <f t="shared" ref="F20:F31" si="13">INDEX(wyniki_TOS_obl,MATCH(C20*12,wyniki_mc,0))</f>
        <v>1049.8150000000001</v>
      </c>
      <c r="G20" s="38">
        <f t="shared" ref="G20:G31" si="14">INDEX(wyniki_COI_obl,MATCH(C20*12,wyniki_mc,0))</f>
        <v>1051.03</v>
      </c>
      <c r="H20" s="38">
        <f t="shared" ref="H20:H31" si="15">INDEX(wyniki_EDO_obl,MATCH(C20*12,wyniki_mc,0))</f>
        <v>1042.5250000000001</v>
      </c>
      <c r="I20" s="38">
        <f t="shared" ref="I20:I31" si="16">INDEX(wyniki_ROS_obl,MATCH(C20*12,wyniki_mc,0))</f>
        <v>1052.6500000000001</v>
      </c>
      <c r="J20" s="39">
        <f t="shared" ref="J20:J31" si="17">INDEX(wyniki_ROD_obl,MATCH(C20*12,wyniki_mc,0))</f>
        <v>1044.55</v>
      </c>
      <c r="K20" s="98">
        <f t="shared" ref="K20:K31" si="18">FV(INDEX(scenariusz_I_konto,MATCH(C20,scenariusz_I_rok,0))/12*(1-podatek_Belki),12,0,-K19,1)</f>
        <v>1032.8854966803315</v>
      </c>
      <c r="L20" s="40">
        <f t="shared" ref="L20:L31" si="19">INDEX(wyniki_skumulowana_inflacja,MATCH(C20*12,wyniki_mc,0))</f>
        <v>1010</v>
      </c>
      <c r="M20" s="22"/>
      <c r="N20" s="69"/>
      <c r="O20" s="37">
        <v>1</v>
      </c>
      <c r="P20" s="41">
        <f t="shared" ref="P20:P31" si="20">D20/zakup_domyslny_wartosc-1</f>
        <v>3.4797627629980843E-2</v>
      </c>
      <c r="Q20" s="41">
        <f t="shared" ref="Q20:Q31" si="21">E20/zakup_domyslny_wartosc-1</f>
        <v>2.994976504698843E-2</v>
      </c>
      <c r="R20" s="41">
        <f t="shared" ref="R20:R31" si="22">F20/zakup_domyslny_wartosc-1</f>
        <v>4.9815000000000165E-2</v>
      </c>
      <c r="S20" s="41">
        <f t="shared" si="5"/>
        <v>5.1029999999999909E-2</v>
      </c>
      <c r="T20" s="41">
        <f t="shared" si="6"/>
        <v>4.2525000000000146E-2</v>
      </c>
      <c r="U20" s="41">
        <f t="shared" si="7"/>
        <v>5.2650000000000086E-2</v>
      </c>
      <c r="V20" s="42">
        <f t="shared" si="8"/>
        <v>4.4549999999999867E-2</v>
      </c>
      <c r="W20" s="41">
        <f t="shared" si="9"/>
        <v>3.2885496680331361E-2</v>
      </c>
      <c r="X20" s="43">
        <f t="shared" si="10"/>
        <v>1.0000000000000009E-2</v>
      </c>
      <c r="Y20" s="22"/>
      <c r="Z20" s="35">
        <v>1</v>
      </c>
      <c r="AA20" s="38">
        <f t="shared" ref="AA20:AA51" si="23">zakup_domyslny_wartosc*IFERROR((INDEX(scenariusz_I_inflacja_skumulowana,MATCH(ROUNDDOWN(Z20/12,0),scenariusz_I_rok,0))+1),1)
*(1+MOD(Z20,12)*INDEX(scenariusz_I_inflacja,MATCH(ROUNDUP(Z20/12,0),scenariusz_I_rok,0))/12)</f>
        <v>1000.8333333333333</v>
      </c>
      <c r="AB20" s="35">
        <v>1</v>
      </c>
      <c r="AC20" s="47"/>
      <c r="AD20" s="46">
        <f>zakup_domyslny_ilosc</f>
        <v>10</v>
      </c>
      <c r="AE20" s="38">
        <f>zakup_domyslny_wartosc</f>
        <v>1000</v>
      </c>
      <c r="AF20" s="38">
        <f>zakup_domyslny_wartosc</f>
        <v>1000</v>
      </c>
      <c r="AG20" s="38">
        <f>AF20</f>
        <v>1000</v>
      </c>
      <c r="AH20" s="48">
        <f t="shared" ref="AH20:AH51" si="24">IF(AND(MOD($Z20,zapadalnosc_ROR)&lt;=zmiana_oprocentowania_co_ile_mc_ROR,MOD($Z20,zapadalnosc_ROR)&lt;&gt;0),proc_I_okres_ROR,(marza_ROR+AC20))</f>
        <v>6.7500000000000004E-2</v>
      </c>
      <c r="AI20" s="38">
        <f t="shared" ref="AI20:AI51" si="25">AG20*(1+AH20*IF(MOD($Z20,wyplata_odsetek_ROR)&lt;&gt;0,MOD($Z20,wyplata_odsetek_ROR),wyplata_odsetek_ROR)/12)</f>
        <v>1005.625</v>
      </c>
      <c r="AJ20" s="38" t="str">
        <f t="shared" ref="AJ20:AJ51" si="26">IF(MOD($Z20,zapadalnosc_ROR)=0,"tak","nie")</f>
        <v>nie</v>
      </c>
      <c r="AK20" s="38">
        <f t="shared" ref="AK20:AK51" si="27">IF(MOD($Z20,zapadalnosc_ROR)=0,0,
IF(AND(MOD($Z20,zapadalnosc_ROR)&lt;zapadalnosc_ROR,MOD($Z20,zapadalnosc_ROR)&lt;=koszt_wczesniejszy_wykup_ochrona_ROR),
MIN(AI20-AF20,AD20*koszt_wczesniejszy_wykup_ROR),AD20*koszt_wczesniejszy_wykup_ROR))</f>
        <v>5</v>
      </c>
      <c r="AL20" s="38">
        <f t="shared" ref="AL20:AL31" si="28">AI20-AK20
-(AI20-AF20-AK20)*podatek_Belki</f>
        <v>1000.50625</v>
      </c>
      <c r="AM20" s="38">
        <f t="shared" ref="AM20:AM51" si="29">IF(MOD($Z20,wyplata_odsetek_ROR)=0, (AI20-AF20)*(1-podatek_Belki),0)
-IF(AND(AJ20="tak",AE21&lt;&gt;""),AE21-AF20,0)</f>
        <v>4.5562500000000004</v>
      </c>
      <c r="AN20" s="48">
        <f t="shared" ref="AN20:AN83" si="30">INDEX(scenariusz_I_konto,MATCH(ROUNDUP($Z20/12,0),scenariusz_I_rok,0))</f>
        <v>0.04</v>
      </c>
      <c r="AO20" s="38">
        <f t="shared" ref="AO20:AO83" si="31">AO19*(1+AN20/12*(1-podatek_Belki))+AM20</f>
        <v>4.5562500000000004</v>
      </c>
      <c r="AP20" s="38">
        <f t="shared" ref="AP20:AP31" si="32">AO19*(1+AN20/12*(1-podatek_Belki))+AL20</f>
        <v>1000.50625</v>
      </c>
      <c r="AQ20" s="22"/>
      <c r="AR20" s="35">
        <v>1</v>
      </c>
      <c r="AS20" s="47"/>
      <c r="AT20" s="46">
        <f>zakup_domyslny_ilosc</f>
        <v>10</v>
      </c>
      <c r="AU20" s="38">
        <f>zakup_domyslny_wartosc</f>
        <v>1000</v>
      </c>
      <c r="AV20" s="38">
        <f>zakup_domyslny_wartosc</f>
        <v>1000</v>
      </c>
      <c r="AW20" s="38">
        <f>AV20</f>
        <v>1000</v>
      </c>
      <c r="AX20" s="48">
        <f t="shared" ref="AX20:AX51" si="33">IF(AND(MOD($Z20,zapadalnosc_DOR)&lt;=zmiana_oprocentowania_co_ile_mc_DOR,MOD($Z20,zapadalnosc_DOR)&lt;&gt;0),proc_I_okres_DOR,(marza_DOR+AS20))</f>
        <v>6.8500000000000005E-2</v>
      </c>
      <c r="AY20" s="38">
        <f t="shared" ref="AY20:AY51" si="34">AW20*(1+AX20*IF(MOD($Z20,wyplata_odsetek_DOR)&lt;&gt;0,MOD($Z20,wyplata_odsetek_DOR),wyplata_odsetek_DOR)/12)</f>
        <v>1005.7083333333334</v>
      </c>
      <c r="AZ20" s="38" t="str">
        <f t="shared" ref="AZ20:AZ51" si="35">IF(MOD($Z20,zapadalnosc_DOR)=0,"tak","nie")</f>
        <v>nie</v>
      </c>
      <c r="BA20" s="38">
        <f t="shared" ref="BA20:BA51" si="36">IF(MOD($Z20,zapadalnosc_DOR)=0,0,
IF(AND(MOD($Z20,zapadalnosc_DOR)&lt;zapadalnosc_DOR,MOD($Z20,zapadalnosc_DOR)&lt;=koszt_wczesniejszy_wykup_ochrona_DOR),
MIN(AY20-AV20,AT20*koszt_wczesniejszy_wykup_DOR),AT20*koszt_wczesniejszy_wykup_DOR))</f>
        <v>5.7083333333333712</v>
      </c>
      <c r="BB20" s="38">
        <f t="shared" ref="BB20:BB31" si="37">AY20-BA20
-(AY20-AV20-BA20)*podatek_Belki</f>
        <v>1000</v>
      </c>
      <c r="BC20" s="38">
        <f>IF(MOD($Z20,wyplata_odsetek_DOR)=0, (AY20-AV20)*(1-podatek_Belki),0)
-IF(AND(AZ20="tak",AU21&lt;&gt;""),AU21-AV20,0)</f>
        <v>4.6237500000000313</v>
      </c>
      <c r="BD20" s="48">
        <f t="shared" ref="BD20:BD83" si="38">INDEX(scenariusz_I_konto,MATCH(ROUNDUP($Z20/12,0),scenariusz_I_rok,0))</f>
        <v>0.04</v>
      </c>
      <c r="BE20" s="38">
        <f>BE19*(1+BD20/12*(1-podatek_Belki))+BC20</f>
        <v>4.6237500000000313</v>
      </c>
      <c r="BF20" s="38">
        <f t="shared" ref="BF20:BF31" si="39">BE19*(1+BD20/12*(1-podatek_Belki))+BB20</f>
        <v>1000</v>
      </c>
      <c r="BG20" s="22"/>
      <c r="BH20" s="35">
        <v>1</v>
      </c>
      <c r="BI20" s="47"/>
      <c r="BJ20" s="46">
        <f>zakup_domyslny_ilosc</f>
        <v>10</v>
      </c>
      <c r="BK20" s="38">
        <f>zakup_domyslny_wartosc</f>
        <v>1000</v>
      </c>
      <c r="BL20" s="38">
        <f>zakup_domyslny_wartosc</f>
        <v>1000</v>
      </c>
      <c r="BM20" s="38">
        <f>BL20</f>
        <v>1000</v>
      </c>
      <c r="BN20" s="48">
        <f t="shared" ref="BN20:BN51" si="40">IF(AND(MOD($Z20,zapadalnosc_TOS)&lt;=12,MOD($Z20,zapadalnosc_TOS)&lt;&gt;0),proc_I_okres_TOS,(marza_TOS+proc_I_okres_TOS))</f>
        <v>6.8500000000000005E-2</v>
      </c>
      <c r="BO20" s="38">
        <f>BM20*(1+BN20*IF(MOD($Z20,12)&lt;&gt;0,MOD($Z20,12),12)/12)</f>
        <v>1005.7083333333334</v>
      </c>
      <c r="BP20" s="38" t="str">
        <f t="shared" ref="BP20:BP51" si="41">IF(MOD($Z20,zapadalnosc_TOS)=0,"tak","nie")</f>
        <v>nie</v>
      </c>
      <c r="BQ20" s="38">
        <f t="shared" ref="BQ20:BQ51" si="42">IF(MOD($Z20,zapadalnosc_TOS)=0,0,
IF(AND(MOD($Z20,zapadalnosc_TOS)&lt;zapadalnosc_TOS,MOD($Z20,zapadalnosc_TOS)&lt;=koszt_wczesniejszy_wykup_ochrona_TOS),
MIN(BO20-BL20,BJ20*koszt_wczesniejszy_wykup_TOS),BJ20*koszt_wczesniejszy_wykup_TOS))</f>
        <v>5.7083333333333712</v>
      </c>
      <c r="BR20" s="38">
        <f t="shared" ref="BR20:BR31" si="43">BO20-BQ20
-(BO20-BL20-BQ20)*podatek_Belki</f>
        <v>1000</v>
      </c>
      <c r="BS20" s="38">
        <f>IF(AND(BP20="tak",BK21&lt;&gt;""),
 BR20-BK21,
0)</f>
        <v>0</v>
      </c>
      <c r="BT20" s="48">
        <f t="shared" ref="BT20:BT83" si="44">INDEX(scenariusz_I_konto,MATCH(ROUNDUP($Z20/12,0),scenariusz_I_rok,0))</f>
        <v>0.04</v>
      </c>
      <c r="BU20" s="38">
        <f t="shared" ref="BU20:BU83" si="45">BU19*(1+BT20/12*(1-podatek_Belki))+BS20</f>
        <v>0</v>
      </c>
      <c r="BV20" s="38">
        <f t="shared" ref="BV20:BV63" si="46">BU19*(1+BT20/12*(1-podatek_Belki))+BR20</f>
        <v>1000</v>
      </c>
      <c r="BW20" s="22"/>
      <c r="BX20" s="47"/>
      <c r="BY20" s="46">
        <f>zakup_domyslny_ilosc</f>
        <v>10</v>
      </c>
      <c r="BZ20" s="38">
        <f>zakup_domyslny_wartosc</f>
        <v>1000</v>
      </c>
      <c r="CA20" s="38">
        <f>zakup_domyslny_wartosc</f>
        <v>1000</v>
      </c>
      <c r="CB20" s="38">
        <f>CA20</f>
        <v>1000</v>
      </c>
      <c r="CC20" s="48">
        <f t="shared" ref="CC20:CC51" si="47">IF(AND(MOD($Z20,zapadalnosc_COI)&lt;=zmiana_oprocentowania_co_ile_mc_COI,MOD($Z20,zapadalnosc_COI)&lt;&gt;0),proc_I_okres_COI,(marza_COI+$BX20))</f>
        <v>7.0000000000000007E-2</v>
      </c>
      <c r="CD20" s="38">
        <f t="shared" ref="CD20:CD51" si="48">CB20*(1+CC20*IF(MOD($Z20,wyplata_odsetek_COI)&lt;&gt;0,MOD($Z20,wyplata_odsetek_COI),wyplata_odsetek_COI)/12)</f>
        <v>1005.8333333333334</v>
      </c>
      <c r="CE20" s="38" t="str">
        <f t="shared" ref="CE20:CE51" si="49">IF(MOD($Z20,zapadalnosc_COI)=0,"tak","nie")</f>
        <v>nie</v>
      </c>
      <c r="CF20" s="38">
        <f t="shared" ref="CF20:CF51" si="50">IF(MOD($Z20,zapadalnosc_COI)=0,0,
IF(AND(MOD($Z20,zapadalnosc_COI)&lt;zapadalnosc_COI,MOD($Z20,zapadalnosc_COI)&lt;=koszt_wczesniejszy_wykup_ochrona_COI),
MIN(CD20-CA20,BY20*koszt_wczesniejszy_wykup_COI),BY20*koszt_wczesniejszy_wykup_COI))</f>
        <v>5.8333333333333712</v>
      </c>
      <c r="CG20" s="38">
        <f t="shared" ref="CG20:CG51" si="51">CD20-CF20
-(CD20-CA20-CF20)*podatek_Belki</f>
        <v>1000</v>
      </c>
      <c r="CH20" s="38">
        <f t="shared" ref="CH20:CH51" si="52">IF(MOD($Z20,wyplata_odsetek_COI)=0, (CD20-CA20)*(1-podatek_Belki),0)
-IF(AND(CE20="tak",BZ21&lt;&gt;""),BZ21-CA20,0)</f>
        <v>0</v>
      </c>
      <c r="CI20" s="48">
        <f t="shared" ref="CI20:CI51" si="53">INDEX(scenariusz_I_konto,MATCH(ROUNDUP($Z20/12,0),scenariusz_I_rok,0))</f>
        <v>0.04</v>
      </c>
      <c r="CJ20" s="38">
        <f t="shared" ref="CJ20:CJ51" si="54">CJ19*(1+CI20/12*(1-podatek_Belki))+CH20</f>
        <v>0</v>
      </c>
      <c r="CK20" s="38">
        <f t="shared" ref="CK20:CK51" si="55">CJ19*(1+CI20/12*(1-podatek_Belki))+CG20</f>
        <v>1000</v>
      </c>
      <c r="CL20" s="22"/>
      <c r="CM20" s="46">
        <f>zakup_domyslny_ilosc</f>
        <v>10</v>
      </c>
      <c r="CN20" s="38">
        <f>zakup_domyslny_wartosc</f>
        <v>1000</v>
      </c>
      <c r="CO20" s="38">
        <f>zakup_domyslny_wartosc</f>
        <v>1000</v>
      </c>
      <c r="CP20" s="38">
        <f>zakup_domyslny_wartosc</f>
        <v>1000</v>
      </c>
      <c r="CQ20" s="48">
        <f t="shared" ref="CQ20:CQ51" si="56">IF(AND(MOD($Z20,zapadalnosc_EDO)&lt;=12,MOD($Z20,zapadalnosc_EDO)&lt;&gt;0),proc_I_okres_EDO,(marza_EDO+$BX20))</f>
        <v>7.2499999999999995E-2</v>
      </c>
      <c r="CR20" s="38">
        <f t="shared" ref="CR20:CR51" si="57">CP20*(1+CQ20*IF(MOD($Z20,12)&lt;&gt;0,MOD($Z20,12),12)/12)</f>
        <v>1006.0416666666667</v>
      </c>
      <c r="CS20" s="38" t="str">
        <f t="shared" ref="CS20:CS51" si="58">IF(MOD($Z20,zapadalnosc_EDO)=0,"tak","nie")</f>
        <v>nie</v>
      </c>
      <c r="CT20" s="38">
        <f t="shared" ref="CT20:CT51" si="59">IF(AND(MOD($Z20,zapadalnosc_EDO)&lt;zapadalnosc_EDO,MOD($Z20,zapadalnosc_EDO)&lt;&gt;0),MIN(CR20-CO20,CM20*koszt_wczesniejszy_wykup_EDO),0)</f>
        <v>6.0416666666667425</v>
      </c>
      <c r="CU20" s="38">
        <f t="shared" ref="CU20:CU51" si="60">CR20-CT20
-(CR20-CO20-CT20)*podatek_Belki</f>
        <v>1000</v>
      </c>
      <c r="CV20" s="38">
        <f t="shared" ref="CV20:CV83" si="61">IF(AND(CS20="tak",CN21&lt;&gt;""),
 CU20-CN21,
0)</f>
        <v>0</v>
      </c>
      <c r="CW20" s="48">
        <f t="shared" ref="CW20:CW51" si="62">INDEX(scenariusz_I_konto,MATCH(ROUNDUP($Z20/12,0),scenariusz_I_rok,0))</f>
        <v>0.04</v>
      </c>
      <c r="CX20" s="38">
        <f t="shared" ref="CX20:CX51" si="63">CX19*(1+CW20/12*(1-podatek_Belki))+CV20</f>
        <v>0</v>
      </c>
      <c r="CY20" s="38">
        <f t="shared" ref="CY20:CY51" si="64">CX19*(1+CW20/12*(1-podatek_Belki))+CU20</f>
        <v>1000</v>
      </c>
      <c r="DA20" s="46">
        <f>zakup_domyslny_ilosc</f>
        <v>10</v>
      </c>
      <c r="DB20" s="38">
        <f>zakup_domyslny_wartosc</f>
        <v>1000</v>
      </c>
      <c r="DC20" s="38">
        <f>zakup_domyslny_wartosc</f>
        <v>1000</v>
      </c>
      <c r="DD20" s="38">
        <f>zakup_domyslny_wartosc</f>
        <v>1000</v>
      </c>
      <c r="DE20" s="48">
        <f t="shared" ref="DE20:DE51" si="65">IF(AND(MOD($Z20,zapadalnosc_ROS)&lt;=12,MOD($Z20,zapadalnosc_ROS)&lt;&gt;0),proc_I_okres_ROS,(marza_ROS+$BX20))</f>
        <v>7.1999999999999995E-2</v>
      </c>
      <c r="DF20" s="38">
        <f t="shared" ref="DF20:DF51" si="66">DD20*(1+DE20*IF(MOD($Z20,12)&lt;&gt;0,MOD($Z20,12),12)/12)</f>
        <v>1006</v>
      </c>
      <c r="DG20" s="38" t="str">
        <f t="shared" ref="DG20:DG51" si="67">IF(MOD($Z20,zapadalnosc_ROS)=0,"tak","nie")</f>
        <v>nie</v>
      </c>
      <c r="DH20" s="38">
        <f t="shared" ref="DH20:DH51" si="68">IF(AND(MOD($Z20,zapadalnosc_ROS)&lt;zapadalnosc_ROS,MOD($Z20,zapadalnosc_ROS)&lt;&gt;0),MIN(DF20-DC20,DA20*koszt_wczesniejszy_wykup_ROS),0)</f>
        <v>6</v>
      </c>
      <c r="DI20" s="38">
        <f t="shared" ref="DI20:DI51" si="69">DF20-DH20
-(DF20-DC20-DH20)*podatek_Belki</f>
        <v>1000</v>
      </c>
      <c r="DJ20" s="38">
        <f t="shared" ref="DJ20:DJ83" si="70">IF(AND(DG20="tak",DB21&lt;&gt;""),
 DI20-DB21,
0)</f>
        <v>0</v>
      </c>
      <c r="DK20" s="48">
        <f t="shared" ref="DK20:DK51" si="71">INDEX(scenariusz_I_konto,MATCH(ROUNDUP($Z20/12,0),scenariusz_I_rok,0))</f>
        <v>0.04</v>
      </c>
      <c r="DL20" s="38">
        <f t="shared" ref="DL20:DL51" si="72">DL19*(1+DK20/12*(1-podatek_Belki))+DJ20</f>
        <v>0</v>
      </c>
      <c r="DM20" s="38">
        <f t="shared" ref="DM20:DM51" si="73">DL19*(1+DK20/12*(1-podatek_Belki))+DI20</f>
        <v>1000</v>
      </c>
      <c r="DN20" s="22"/>
      <c r="DO20" s="46">
        <f>zakup_domyslny_ilosc</f>
        <v>10</v>
      </c>
      <c r="DP20" s="38">
        <f>zakup_domyslny_wartosc</f>
        <v>1000</v>
      </c>
      <c r="DQ20" s="38">
        <f>zakup_domyslny_wartosc</f>
        <v>1000</v>
      </c>
      <c r="DR20" s="38">
        <f>zakup_domyslny_wartosc</f>
        <v>1000</v>
      </c>
      <c r="DS20" s="48">
        <f t="shared" ref="DS20:DS51" si="74">IF(AND(MOD($Z20,zapadalnosc_ROD)&lt;=12,MOD($Z20,zapadalnosc_ROD)&lt;&gt;0),proc_I_okres_ROD,(marza_ROD+$BX20))</f>
        <v>7.4999999999999997E-2</v>
      </c>
      <c r="DT20" s="38">
        <f t="shared" ref="DT20:DT51" si="75">DR20*(1+DS20*IF(MOD($Z20,12)&lt;&gt;0,MOD($Z20,12),12)/12)</f>
        <v>1006.2500000000001</v>
      </c>
      <c r="DU20" s="38" t="str">
        <f t="shared" ref="DU20:DU51" si="76">IF(MOD($Z20,zapadalnosc_ROD)=0,"tak","nie")</f>
        <v>nie</v>
      </c>
      <c r="DV20" s="38">
        <f t="shared" ref="DV20:DV51" si="77">IF(AND(MOD($Z20,zapadalnosc_ROD)&lt;zapadalnosc_ROD,MOD($Z20,zapadalnosc_ROD)&lt;&gt;0),MIN(DT20-DQ20,DO20*koszt_wczesniejszy_wykup_ROD),0)</f>
        <v>6.2500000000001137</v>
      </c>
      <c r="DW20" s="38">
        <f t="shared" ref="DW20:DW83" si="78">DT20-DV20
-(DT20-DQ20-DV20)*podatek_Belki</f>
        <v>1000</v>
      </c>
      <c r="DX20" s="38">
        <f t="shared" ref="DX20:DX83" si="79">IF(AND(DU20="tak",DP21&lt;&gt;""),
 DW20-DP21,
0)</f>
        <v>0</v>
      </c>
      <c r="DY20" s="48">
        <f t="shared" ref="DY20:DY51" si="80">INDEX(scenariusz_I_konto,MATCH(ROUNDUP($Z20/12,0),scenariusz_I_rok,0))</f>
        <v>0.04</v>
      </c>
      <c r="DZ20" s="38">
        <f t="shared" ref="DZ20:DZ51" si="81">DZ19*(1+DY20/12*(1-podatek_Belki))+DX20</f>
        <v>0</v>
      </c>
      <c r="EA20" s="38">
        <f t="shared" ref="EA20:EA51" si="82">DZ19*(1+DY20/12*(1-podatek_Belki))+DW20</f>
        <v>1000</v>
      </c>
    </row>
    <row r="21" spans="1:131" s="23" customFormat="1" ht="21" customHeight="1">
      <c r="A21" s="22"/>
      <c r="B21" s="22"/>
      <c r="C21" s="37">
        <v>2</v>
      </c>
      <c r="D21" s="38">
        <f t="shared" si="11"/>
        <v>1071.772478024551</v>
      </c>
      <c r="E21" s="38">
        <f t="shared" si="12"/>
        <v>1070.4987728095348</v>
      </c>
      <c r="F21" s="38">
        <f t="shared" si="13"/>
        <v>1109.1007225000001</v>
      </c>
      <c r="G21" s="38">
        <f t="shared" si="14"/>
        <v>1069.0946076617747</v>
      </c>
      <c r="H21" s="38">
        <f t="shared" si="15"/>
        <v>1062.0713125</v>
      </c>
      <c r="I21" s="38">
        <f t="shared" si="16"/>
        <v>1074.3579999999999</v>
      </c>
      <c r="J21" s="39">
        <f t="shared" si="17"/>
        <v>1068.495625</v>
      </c>
      <c r="K21" s="98">
        <f t="shared" si="18"/>
        <v>1066.8524492525751</v>
      </c>
      <c r="L21" s="40">
        <f t="shared" si="19"/>
        <v>1020.1</v>
      </c>
      <c r="M21" s="22"/>
      <c r="N21" s="69"/>
      <c r="O21" s="37">
        <v>2</v>
      </c>
      <c r="P21" s="41">
        <f t="shared" si="20"/>
        <v>7.1772478024551001E-2</v>
      </c>
      <c r="Q21" s="41">
        <f t="shared" si="21"/>
        <v>7.049877280953476E-2</v>
      </c>
      <c r="R21" s="41">
        <f t="shared" si="22"/>
        <v>0.10910072250000002</v>
      </c>
      <c r="S21" s="41">
        <f t="shared" si="5"/>
        <v>6.9094607661774665E-2</v>
      </c>
      <c r="T21" s="41">
        <f t="shared" si="6"/>
        <v>6.2071312500000086E-2</v>
      </c>
      <c r="U21" s="41">
        <f t="shared" si="7"/>
        <v>7.4357999999999924E-2</v>
      </c>
      <c r="V21" s="42">
        <f t="shared" si="8"/>
        <v>6.8495624999999949E-2</v>
      </c>
      <c r="W21" s="99">
        <f t="shared" si="9"/>
        <v>6.6852449252575052E-2</v>
      </c>
      <c r="X21" s="43">
        <f t="shared" si="10"/>
        <v>2.0100000000000007E-2</v>
      </c>
      <c r="Y21" s="22"/>
      <c r="Z21" s="35">
        <f t="shared" ref="Z21:Z84" si="83">Z20+1</f>
        <v>2</v>
      </c>
      <c r="AA21" s="38">
        <f t="shared" si="23"/>
        <v>1001.6666666666667</v>
      </c>
      <c r="AB21" s="35">
        <f t="shared" ref="AB21:AB84" si="84">AB20+1</f>
        <v>2</v>
      </c>
      <c r="AC21" s="48">
        <f t="shared" ref="AC21:AC52" si="85">MAX(INDEX(scenariusz_I_stopa_NBP,MATCH(ROUNDUP(AB21/12,0),scenariusz_I_rok,0)),0)</f>
        <v>0.04</v>
      </c>
      <c r="AD21" s="46">
        <f t="shared" ref="AD21:AD52" si="86">IF(AJ20="tak",
ROUNDDOWN(AL20/zamiana_ROR,0),
AD20)</f>
        <v>10</v>
      </c>
      <c r="AE21" s="38">
        <f t="shared" ref="AE21:AE52" si="87">IF(AJ20="tak",
AD21*zamiana_ROR,
AE20)</f>
        <v>1000</v>
      </c>
      <c r="AF21" s="38">
        <f>IF(AJ20="tak",
AD21*100,
AF20)</f>
        <v>1000</v>
      </c>
      <c r="AG21" s="38">
        <f t="shared" ref="AG21:AG84" si="88">AF21</f>
        <v>1000</v>
      </c>
      <c r="AH21" s="48">
        <f t="shared" si="24"/>
        <v>0.04</v>
      </c>
      <c r="AI21" s="38">
        <f t="shared" si="25"/>
        <v>1003.3333333333334</v>
      </c>
      <c r="AJ21" s="38" t="str">
        <f t="shared" si="26"/>
        <v>nie</v>
      </c>
      <c r="AK21" s="38">
        <f t="shared" si="27"/>
        <v>5</v>
      </c>
      <c r="AL21" s="38">
        <f t="shared" si="28"/>
        <v>998.65</v>
      </c>
      <c r="AM21" s="38">
        <f t="shared" si="29"/>
        <v>2.7000000000000308</v>
      </c>
      <c r="AN21" s="48">
        <f t="shared" si="30"/>
        <v>0.04</v>
      </c>
      <c r="AO21" s="38">
        <f t="shared" si="31"/>
        <v>7.2685518750000302</v>
      </c>
      <c r="AP21" s="38">
        <f t="shared" si="32"/>
        <v>1003.218551875</v>
      </c>
      <c r="AQ21" s="22"/>
      <c r="AR21" s="35">
        <f t="shared" ref="AR21:AR84" si="89">AR20+1</f>
        <v>2</v>
      </c>
      <c r="AS21" s="48">
        <f t="shared" ref="AS21:AS52" si="90">MAX(INDEX(scenariusz_I_stopa_NBP,MATCH(ROUNDUP(AR21/12,0),scenariusz_I_rok,0)),0)</f>
        <v>0.04</v>
      </c>
      <c r="AT21" s="46">
        <f t="shared" ref="AT21:AT52" si="91">IF(AZ20="tak",
ROUNDDOWN(BB20/zamiana_DOR,0),
AT20)</f>
        <v>10</v>
      </c>
      <c r="AU21" s="38">
        <f t="shared" ref="AU21:AU52" si="92">IF(AZ20="tak",
AT21*zamiana_DOR,
AU20)</f>
        <v>1000</v>
      </c>
      <c r="AV21" s="38">
        <f>IF(AZ20="tak",
AT21*100,
AV20)</f>
        <v>1000</v>
      </c>
      <c r="AW21" s="38">
        <f t="shared" ref="AW21:AW84" si="93">AV21</f>
        <v>1000</v>
      </c>
      <c r="AX21" s="48">
        <f t="shared" si="33"/>
        <v>4.1000000000000002E-2</v>
      </c>
      <c r="AY21" s="38">
        <f t="shared" si="34"/>
        <v>1003.4166666666666</v>
      </c>
      <c r="AZ21" s="38" t="str">
        <f t="shared" si="35"/>
        <v>nie</v>
      </c>
      <c r="BA21" s="38">
        <f t="shared" si="36"/>
        <v>7</v>
      </c>
      <c r="BB21" s="38">
        <f t="shared" si="37"/>
        <v>997.09749999999997</v>
      </c>
      <c r="BC21" s="38">
        <f t="shared" ref="BC21:BC51" si="94">IF(MOD($Z21,wyplata_odsetek_DOR)=0, (AY21-AV21)*(1-podatek_Belki),0)
-IF(AND(AZ21="tak",AU22&lt;&gt;""),AU22-AV21,0)</f>
        <v>2.7674999999999694</v>
      </c>
      <c r="BD21" s="48">
        <f t="shared" si="38"/>
        <v>0.04</v>
      </c>
      <c r="BE21" s="38">
        <f t="shared" ref="BE21:BE83" si="95">BE20*(1+BD21/12*(1-podatek_Belki))+BC21</f>
        <v>7.4037341249999997</v>
      </c>
      <c r="BF21" s="38">
        <f t="shared" si="39"/>
        <v>1001.733734125</v>
      </c>
      <c r="BG21" s="22"/>
      <c r="BH21" s="35">
        <f t="shared" ref="BH21:BH84" si="96">BH20+1</f>
        <v>2</v>
      </c>
      <c r="BI21" s="47"/>
      <c r="BJ21" s="46">
        <f t="shared" ref="BJ21:BJ52" si="97">IF(BP20="tak",
ROUNDDOWN(BR20/zamiana_TOS,0),
BJ20)</f>
        <v>10</v>
      </c>
      <c r="BK21" s="38">
        <f t="shared" ref="BK21:BK52" si="98">IF(BP20="tak",
BJ21*zamiana_TOS,
BK20)</f>
        <v>1000</v>
      </c>
      <c r="BL21" s="38">
        <f>IF(BP20="tak",
BJ21*100,
BL20)</f>
        <v>1000</v>
      </c>
      <c r="BM21" s="38">
        <f t="shared" ref="BM21:BM84" si="99">IF(BP20="tak",
 BL21,
IF(MOD($Z21,kapitalizacja_odsetek_mc_ROS)&lt;&gt;1,BM20,BO20))</f>
        <v>1000</v>
      </c>
      <c r="BN21" s="48">
        <f t="shared" si="40"/>
        <v>6.8500000000000005E-2</v>
      </c>
      <c r="BO21" s="38">
        <f t="shared" ref="BO21:BO84" si="100">BM21*(1+BN21*IF(MOD($Z21,12)&lt;&gt;0,MOD($Z21,12),12)/12)</f>
        <v>1011.4166666666666</v>
      </c>
      <c r="BP21" s="38" t="str">
        <f t="shared" si="41"/>
        <v>nie</v>
      </c>
      <c r="BQ21" s="38">
        <f t="shared" si="42"/>
        <v>7</v>
      </c>
      <c r="BR21" s="38">
        <f t="shared" si="43"/>
        <v>1003.5775</v>
      </c>
      <c r="BS21" s="38">
        <f t="shared" ref="BS21:BS84" si="101">IF(AND(BP21="tak",BK22&lt;&gt;""),
 BR21-BK22,
0)</f>
        <v>0</v>
      </c>
      <c r="BT21" s="48">
        <f t="shared" si="44"/>
        <v>0.04</v>
      </c>
      <c r="BU21" s="38">
        <f t="shared" si="45"/>
        <v>0</v>
      </c>
      <c r="BV21" s="38">
        <f t="shared" si="46"/>
        <v>1003.5775</v>
      </c>
      <c r="BW21" s="22"/>
      <c r="BX21" s="47"/>
      <c r="BY21" s="46">
        <f t="shared" ref="BY21:BY52" si="102">IF(CE20="tak",
ROUNDDOWN(CG20/zamiana_COI,0),
BY20)</f>
        <v>10</v>
      </c>
      <c r="BZ21" s="38">
        <f t="shared" ref="BZ21:BZ52" si="103">IF(CE20="tak",
BY21*zamiana_COI,
BZ20)</f>
        <v>1000</v>
      </c>
      <c r="CA21" s="38">
        <f>IF(CE20="tak",
BY21*100,
CA20)</f>
        <v>1000</v>
      </c>
      <c r="CB21" s="38">
        <f t="shared" ref="CB21:CB84" si="104">CA21</f>
        <v>1000</v>
      </c>
      <c r="CC21" s="48">
        <f t="shared" si="47"/>
        <v>7.0000000000000007E-2</v>
      </c>
      <c r="CD21" s="38">
        <f t="shared" si="48"/>
        <v>1011.6666666666667</v>
      </c>
      <c r="CE21" s="38" t="str">
        <f t="shared" si="49"/>
        <v>nie</v>
      </c>
      <c r="CF21" s="38">
        <f t="shared" si="50"/>
        <v>7</v>
      </c>
      <c r="CG21" s="38">
        <f t="shared" si="51"/>
        <v>1003.7800000000001</v>
      </c>
      <c r="CH21" s="38">
        <f t="shared" si="52"/>
        <v>0</v>
      </c>
      <c r="CI21" s="48">
        <f t="shared" si="53"/>
        <v>0.04</v>
      </c>
      <c r="CJ21" s="38">
        <f t="shared" si="54"/>
        <v>0</v>
      </c>
      <c r="CK21" s="38">
        <f t="shared" si="55"/>
        <v>1003.7800000000001</v>
      </c>
      <c r="CL21" s="22"/>
      <c r="CM21" s="46">
        <f t="shared" ref="CM21:CM52" si="105">IF(CS20="tak",
ROUNDDOWN(CU20/zamiana_EDO,0),
CM20)</f>
        <v>10</v>
      </c>
      <c r="CN21" s="38">
        <f t="shared" ref="CN21:CN52" si="106">IF(CS20="tak",
CM21*zamiana_EDO,
CN20)</f>
        <v>1000</v>
      </c>
      <c r="CO21" s="38">
        <f t="shared" ref="CO21:CO84" si="107">IF(CS20="tak",
CM21*100,
CO20)</f>
        <v>1000</v>
      </c>
      <c r="CP21" s="38">
        <f t="shared" ref="CP21:CP52" si="108">IF(CS20="tak",
 CO21,
IF(MOD($Z21,kapitalizacja_odsetek_mc_EDO)&lt;&gt;1,CP20,CR20))</f>
        <v>1000</v>
      </c>
      <c r="CQ21" s="48">
        <f t="shared" si="56"/>
        <v>7.2499999999999995E-2</v>
      </c>
      <c r="CR21" s="38">
        <f t="shared" si="57"/>
        <v>1012.0833333333333</v>
      </c>
      <c r="CS21" s="38" t="str">
        <f t="shared" si="58"/>
        <v>nie</v>
      </c>
      <c r="CT21" s="38">
        <f t="shared" si="59"/>
        <v>12.083333333333258</v>
      </c>
      <c r="CU21" s="38">
        <f t="shared" si="60"/>
        <v>1000</v>
      </c>
      <c r="CV21" s="38">
        <f t="shared" si="61"/>
        <v>0</v>
      </c>
      <c r="CW21" s="48">
        <f t="shared" si="62"/>
        <v>0.04</v>
      </c>
      <c r="CX21" s="38">
        <f t="shared" si="63"/>
        <v>0</v>
      </c>
      <c r="CY21" s="38">
        <f t="shared" si="64"/>
        <v>1000</v>
      </c>
      <c r="DA21" s="46">
        <f>IF(DG20="tak",
ROUNDDOWN(DI20/100,0),
DA20)</f>
        <v>10</v>
      </c>
      <c r="DB21" s="38">
        <f>IF(DG20="tak",
DA21*100,
DB20)</f>
        <v>1000</v>
      </c>
      <c r="DC21" s="38">
        <f t="shared" ref="DC21:DC84" si="109">IF(DG20="tak",
DA21*100,
DC20)</f>
        <v>1000</v>
      </c>
      <c r="DD21" s="38">
        <f t="shared" ref="DD21:DD52" si="110">IF(DG20="tak",
 DC21,
IF(MOD($Z21,kapitalizacja_odsetek_mc_ROS)&lt;&gt;1,DD20,DF20))</f>
        <v>1000</v>
      </c>
      <c r="DE21" s="48">
        <f t="shared" si="65"/>
        <v>7.1999999999999995E-2</v>
      </c>
      <c r="DF21" s="38">
        <f>DD21*(1+DE21*IF(MOD($Z21,12)&lt;&gt;0,MOD($Z21,12),12)/12)</f>
        <v>1012</v>
      </c>
      <c r="DG21" s="38" t="str">
        <f t="shared" si="67"/>
        <v>nie</v>
      </c>
      <c r="DH21" s="38">
        <f t="shared" si="68"/>
        <v>7</v>
      </c>
      <c r="DI21" s="38">
        <f t="shared" si="69"/>
        <v>1004.05</v>
      </c>
      <c r="DJ21" s="38">
        <f t="shared" si="70"/>
        <v>0</v>
      </c>
      <c r="DK21" s="48">
        <f t="shared" si="71"/>
        <v>0.04</v>
      </c>
      <c r="DL21" s="38">
        <f t="shared" si="72"/>
        <v>0</v>
      </c>
      <c r="DM21" s="38">
        <f>DL20*(1+DK21/12*(1-podatek_Belki))+DI21</f>
        <v>1004.05</v>
      </c>
      <c r="DN21" s="22"/>
      <c r="DO21" s="46">
        <f>IF(DU20="tak",
ROUNDDOWN(DW20/100,0),
DO20)</f>
        <v>10</v>
      </c>
      <c r="DP21" s="38">
        <f>IF(DU20="tak",
DO21*100,
DP20)</f>
        <v>1000</v>
      </c>
      <c r="DQ21" s="38">
        <f t="shared" ref="DQ21:DQ84" si="111">IF(DU20="tak",
DO21*100,
DQ20)</f>
        <v>1000</v>
      </c>
      <c r="DR21" s="38">
        <f t="shared" ref="DR21:DR52" si="112">IF(DU20="tak",
 DQ21,
IF(MOD($Z21,kapitalizacja_odsetek_mc_ROD)&lt;&gt;1,DR20,DT20))</f>
        <v>1000</v>
      </c>
      <c r="DS21" s="48">
        <f t="shared" si="74"/>
        <v>7.4999999999999997E-2</v>
      </c>
      <c r="DT21" s="38">
        <f t="shared" si="75"/>
        <v>1012.5</v>
      </c>
      <c r="DU21" s="38" t="str">
        <f t="shared" si="76"/>
        <v>nie</v>
      </c>
      <c r="DV21" s="38">
        <f t="shared" si="77"/>
        <v>12.5</v>
      </c>
      <c r="DW21" s="38">
        <f t="shared" si="78"/>
        <v>1000</v>
      </c>
      <c r="DX21" s="38">
        <f t="shared" si="79"/>
        <v>0</v>
      </c>
      <c r="DY21" s="48">
        <f t="shared" si="80"/>
        <v>0.04</v>
      </c>
      <c r="DZ21" s="38">
        <f t="shared" si="81"/>
        <v>0</v>
      </c>
      <c r="EA21" s="38">
        <f t="shared" si="82"/>
        <v>1000</v>
      </c>
    </row>
    <row r="22" spans="1:131" s="23" customFormat="1" ht="21" customHeight="1">
      <c r="A22" s="22"/>
      <c r="B22" s="22"/>
      <c r="C22" s="37">
        <v>3</v>
      </c>
      <c r="D22" s="38">
        <f t="shared" si="11"/>
        <v>1109.9632647390276</v>
      </c>
      <c r="E22" s="38">
        <f t="shared" si="12"/>
        <v>1103.7998105123991</v>
      </c>
      <c r="F22" s="38">
        <f t="shared" si="13"/>
        <v>1178.1175169912501</v>
      </c>
      <c r="G22" s="38">
        <f t="shared" si="14"/>
        <v>1087.7532789188422</v>
      </c>
      <c r="H22" s="38">
        <f t="shared" si="15"/>
        <v>1082.0574170312498</v>
      </c>
      <c r="I22" s="38">
        <f t="shared" si="16"/>
        <v>1096.6086999999998</v>
      </c>
      <c r="J22" s="39">
        <f t="shared" si="17"/>
        <v>1093.0997546875001</v>
      </c>
      <c r="K22" s="98">
        <f t="shared" si="18"/>
        <v>1101.9364219308743</v>
      </c>
      <c r="L22" s="40">
        <f t="shared" si="19"/>
        <v>1030.3009999999999</v>
      </c>
      <c r="M22" s="22"/>
      <c r="N22" s="69"/>
      <c r="O22" s="37">
        <v>3</v>
      </c>
      <c r="P22" s="41">
        <f t="shared" si="20"/>
        <v>0.10996326473902762</v>
      </c>
      <c r="Q22" s="41">
        <f t="shared" si="21"/>
        <v>0.10379981051239917</v>
      </c>
      <c r="R22" s="41">
        <f t="shared" si="22"/>
        <v>0.17811751699125011</v>
      </c>
      <c r="S22" s="41">
        <f t="shared" si="5"/>
        <v>8.7753278918842215E-2</v>
      </c>
      <c r="T22" s="41">
        <f t="shared" si="6"/>
        <v>8.2057417031249802E-2</v>
      </c>
      <c r="U22" s="41">
        <f t="shared" si="7"/>
        <v>9.660869999999977E-2</v>
      </c>
      <c r="V22" s="42">
        <f t="shared" si="8"/>
        <v>9.3099754687500091E-2</v>
      </c>
      <c r="W22" s="99">
        <f t="shared" si="9"/>
        <v>0.10193642193087427</v>
      </c>
      <c r="X22" s="43">
        <f t="shared" si="10"/>
        <v>3.0300999999999911E-2</v>
      </c>
      <c r="Y22" s="22"/>
      <c r="Z22" s="35">
        <f t="shared" si="83"/>
        <v>3</v>
      </c>
      <c r="AA22" s="38">
        <f t="shared" si="23"/>
        <v>1002.5</v>
      </c>
      <c r="AB22" s="35">
        <f t="shared" si="84"/>
        <v>3</v>
      </c>
      <c r="AC22" s="48">
        <f t="shared" si="85"/>
        <v>0.04</v>
      </c>
      <c r="AD22" s="46">
        <f t="shared" si="86"/>
        <v>10</v>
      </c>
      <c r="AE22" s="38">
        <f t="shared" si="87"/>
        <v>1000</v>
      </c>
      <c r="AF22" s="38">
        <f t="shared" ref="AF22:AF85" si="113">IF(AJ21="tak",
AD22*100,
AF21)</f>
        <v>1000</v>
      </c>
      <c r="AG22" s="38">
        <f t="shared" si="88"/>
        <v>1000</v>
      </c>
      <c r="AH22" s="48">
        <f t="shared" si="24"/>
        <v>0.04</v>
      </c>
      <c r="AI22" s="38">
        <f t="shared" si="25"/>
        <v>1003.3333333333334</v>
      </c>
      <c r="AJ22" s="38" t="str">
        <f t="shared" si="26"/>
        <v>nie</v>
      </c>
      <c r="AK22" s="38">
        <f t="shared" si="27"/>
        <v>5</v>
      </c>
      <c r="AL22" s="38">
        <f t="shared" si="28"/>
        <v>998.65</v>
      </c>
      <c r="AM22" s="38">
        <f t="shared" si="29"/>
        <v>2.7000000000000308</v>
      </c>
      <c r="AN22" s="48">
        <f t="shared" si="30"/>
        <v>0.04</v>
      </c>
      <c r="AO22" s="38">
        <f t="shared" si="31"/>
        <v>9.9881769650625607</v>
      </c>
      <c r="AP22" s="38">
        <f t="shared" si="32"/>
        <v>1005.9381769650626</v>
      </c>
      <c r="AQ22" s="22"/>
      <c r="AR22" s="35">
        <f t="shared" si="89"/>
        <v>3</v>
      </c>
      <c r="AS22" s="48">
        <f t="shared" si="90"/>
        <v>0.04</v>
      </c>
      <c r="AT22" s="46">
        <f t="shared" si="91"/>
        <v>10</v>
      </c>
      <c r="AU22" s="38">
        <f t="shared" si="92"/>
        <v>1000</v>
      </c>
      <c r="AV22" s="38">
        <f t="shared" ref="AV22:AV85" si="114">IF(AZ21="tak",
AT22*100,
AV21)</f>
        <v>1000</v>
      </c>
      <c r="AW22" s="38">
        <f t="shared" si="93"/>
        <v>1000</v>
      </c>
      <c r="AX22" s="48">
        <f t="shared" si="33"/>
        <v>4.1000000000000002E-2</v>
      </c>
      <c r="AY22" s="38">
        <f t="shared" si="34"/>
        <v>1003.4166666666666</v>
      </c>
      <c r="AZ22" s="38" t="str">
        <f t="shared" si="35"/>
        <v>nie</v>
      </c>
      <c r="BA22" s="38">
        <f t="shared" si="36"/>
        <v>7</v>
      </c>
      <c r="BB22" s="38">
        <f t="shared" si="37"/>
        <v>997.09749999999997</v>
      </c>
      <c r="BC22" s="38">
        <f t="shared" si="94"/>
        <v>2.7674999999999694</v>
      </c>
      <c r="BD22" s="48">
        <f t="shared" si="38"/>
        <v>0.04</v>
      </c>
      <c r="BE22" s="38">
        <f t="shared" si="95"/>
        <v>10.191224207137468</v>
      </c>
      <c r="BF22" s="38">
        <f t="shared" si="39"/>
        <v>1004.5212242071375</v>
      </c>
      <c r="BG22" s="22"/>
      <c r="BH22" s="35">
        <f t="shared" si="96"/>
        <v>3</v>
      </c>
      <c r="BI22" s="47"/>
      <c r="BJ22" s="46">
        <f t="shared" si="97"/>
        <v>10</v>
      </c>
      <c r="BK22" s="38">
        <f t="shared" si="98"/>
        <v>1000</v>
      </c>
      <c r="BL22" s="38">
        <f t="shared" ref="BL22:BL85" si="115">IF(BP21="tak",
BJ22*100,
BL21)</f>
        <v>1000</v>
      </c>
      <c r="BM22" s="38">
        <f t="shared" si="99"/>
        <v>1000</v>
      </c>
      <c r="BN22" s="48">
        <f t="shared" si="40"/>
        <v>6.8500000000000005E-2</v>
      </c>
      <c r="BO22" s="38">
        <f t="shared" si="100"/>
        <v>1017.125</v>
      </c>
      <c r="BP22" s="38" t="str">
        <f t="shared" si="41"/>
        <v>nie</v>
      </c>
      <c r="BQ22" s="38">
        <f t="shared" si="42"/>
        <v>7</v>
      </c>
      <c r="BR22" s="38">
        <f t="shared" si="43"/>
        <v>1008.20125</v>
      </c>
      <c r="BS22" s="38">
        <f t="shared" si="101"/>
        <v>0</v>
      </c>
      <c r="BT22" s="48">
        <f t="shared" si="44"/>
        <v>0.04</v>
      </c>
      <c r="BU22" s="38">
        <f t="shared" si="45"/>
        <v>0</v>
      </c>
      <c r="BV22" s="38">
        <f t="shared" si="46"/>
        <v>1008.20125</v>
      </c>
      <c r="BW22" s="22"/>
      <c r="BX22" s="47"/>
      <c r="BY22" s="46">
        <f t="shared" si="102"/>
        <v>10</v>
      </c>
      <c r="BZ22" s="38">
        <f t="shared" si="103"/>
        <v>1000</v>
      </c>
      <c r="CA22" s="38">
        <f t="shared" ref="CA22:CA85" si="116">IF(CE21="tak",
BY22*100,
CA21)</f>
        <v>1000</v>
      </c>
      <c r="CB22" s="38">
        <f t="shared" si="104"/>
        <v>1000</v>
      </c>
      <c r="CC22" s="48">
        <f t="shared" si="47"/>
        <v>7.0000000000000007E-2</v>
      </c>
      <c r="CD22" s="38">
        <f t="shared" si="48"/>
        <v>1017.5000000000001</v>
      </c>
      <c r="CE22" s="38" t="str">
        <f t="shared" si="49"/>
        <v>nie</v>
      </c>
      <c r="CF22" s="38">
        <f t="shared" si="50"/>
        <v>7</v>
      </c>
      <c r="CG22" s="38">
        <f t="shared" si="51"/>
        <v>1008.5050000000001</v>
      </c>
      <c r="CH22" s="38">
        <f t="shared" si="52"/>
        <v>0</v>
      </c>
      <c r="CI22" s="48">
        <f t="shared" si="53"/>
        <v>0.04</v>
      </c>
      <c r="CJ22" s="38">
        <f t="shared" si="54"/>
        <v>0</v>
      </c>
      <c r="CK22" s="38">
        <f t="shared" si="55"/>
        <v>1008.5050000000001</v>
      </c>
      <c r="CL22" s="22"/>
      <c r="CM22" s="46">
        <f t="shared" si="105"/>
        <v>10</v>
      </c>
      <c r="CN22" s="38">
        <f t="shared" si="106"/>
        <v>1000</v>
      </c>
      <c r="CO22" s="38">
        <f t="shared" si="107"/>
        <v>1000</v>
      </c>
      <c r="CP22" s="38">
        <f t="shared" si="108"/>
        <v>1000</v>
      </c>
      <c r="CQ22" s="48">
        <f t="shared" si="56"/>
        <v>7.2499999999999995E-2</v>
      </c>
      <c r="CR22" s="38">
        <f t="shared" si="57"/>
        <v>1018.125</v>
      </c>
      <c r="CS22" s="38" t="str">
        <f t="shared" si="58"/>
        <v>nie</v>
      </c>
      <c r="CT22" s="38">
        <f t="shared" si="59"/>
        <v>18.125</v>
      </c>
      <c r="CU22" s="38">
        <f t="shared" si="60"/>
        <v>1000</v>
      </c>
      <c r="CV22" s="38">
        <f t="shared" si="61"/>
        <v>0</v>
      </c>
      <c r="CW22" s="48">
        <f t="shared" si="62"/>
        <v>0.04</v>
      </c>
      <c r="CX22" s="38">
        <f t="shared" si="63"/>
        <v>0</v>
      </c>
      <c r="CY22" s="38">
        <f t="shared" si="64"/>
        <v>1000</v>
      </c>
      <c r="DA22" s="46">
        <f t="shared" ref="DA22:DA85" si="117">IF(DG21="tak",
ROUNDDOWN(DI21/100,0),
DA21)</f>
        <v>10</v>
      </c>
      <c r="DB22" s="38">
        <f t="shared" ref="DB22:DB85" si="118">IF(DG21="tak",
DA22*100,
DB21)</f>
        <v>1000</v>
      </c>
      <c r="DC22" s="38">
        <f t="shared" si="109"/>
        <v>1000</v>
      </c>
      <c r="DD22" s="38">
        <f>IF(DG21="tak",
 DC22,
IF(MOD($Z22,kapitalizacja_odsetek_mc_ROS)&lt;&gt;1,DD21,DF21))</f>
        <v>1000</v>
      </c>
      <c r="DE22" s="48">
        <f t="shared" si="65"/>
        <v>7.1999999999999995E-2</v>
      </c>
      <c r="DF22" s="38">
        <f t="shared" si="66"/>
        <v>1018</v>
      </c>
      <c r="DG22" s="38" t="str">
        <f t="shared" si="67"/>
        <v>nie</v>
      </c>
      <c r="DH22" s="38">
        <f t="shared" si="68"/>
        <v>7</v>
      </c>
      <c r="DI22" s="38">
        <f t="shared" si="69"/>
        <v>1008.91</v>
      </c>
      <c r="DJ22" s="38">
        <f t="shared" si="70"/>
        <v>0</v>
      </c>
      <c r="DK22" s="48">
        <f t="shared" si="71"/>
        <v>0.04</v>
      </c>
      <c r="DL22" s="38">
        <f t="shared" si="72"/>
        <v>0</v>
      </c>
      <c r="DM22" s="38">
        <f t="shared" si="73"/>
        <v>1008.91</v>
      </c>
      <c r="DN22" s="22"/>
      <c r="DO22" s="46">
        <f t="shared" ref="DO22:DO85" si="119">IF(DU21="tak",
ROUNDDOWN(DW21/100,0),
DO21)</f>
        <v>10</v>
      </c>
      <c r="DP22" s="38">
        <f t="shared" ref="DP22:DP85" si="120">IF(DU21="tak",
DO22*100,
DP21)</f>
        <v>1000</v>
      </c>
      <c r="DQ22" s="38">
        <f t="shared" si="111"/>
        <v>1000</v>
      </c>
      <c r="DR22" s="38">
        <f t="shared" si="112"/>
        <v>1000</v>
      </c>
      <c r="DS22" s="48">
        <f t="shared" si="74"/>
        <v>7.4999999999999997E-2</v>
      </c>
      <c r="DT22" s="38">
        <f t="shared" si="75"/>
        <v>1018.75</v>
      </c>
      <c r="DU22" s="38" t="str">
        <f t="shared" si="76"/>
        <v>nie</v>
      </c>
      <c r="DV22" s="38">
        <f t="shared" si="77"/>
        <v>18.75</v>
      </c>
      <c r="DW22" s="38">
        <f t="shared" si="78"/>
        <v>1000</v>
      </c>
      <c r="DX22" s="38">
        <f t="shared" si="79"/>
        <v>0</v>
      </c>
      <c r="DY22" s="48">
        <f t="shared" si="80"/>
        <v>0.04</v>
      </c>
      <c r="DZ22" s="38">
        <f t="shared" si="81"/>
        <v>0</v>
      </c>
      <c r="EA22" s="38">
        <f t="shared" si="82"/>
        <v>1000</v>
      </c>
    </row>
    <row r="23" spans="1:131" s="23" customFormat="1" ht="21" customHeight="1">
      <c r="A23" s="22"/>
      <c r="B23" s="22"/>
      <c r="C23" s="37">
        <v>4</v>
      </c>
      <c r="D23" s="38">
        <f t="shared" si="11"/>
        <v>1149.4099744432224</v>
      </c>
      <c r="E23" s="38">
        <f t="shared" si="12"/>
        <v>1146.7774136999403</v>
      </c>
      <c r="F23" s="38">
        <f t="shared" si="13"/>
        <v>1236.6191243832898</v>
      </c>
      <c r="G23" s="38">
        <f t="shared" si="14"/>
        <v>1112.6955498475936</v>
      </c>
      <c r="H23" s="38">
        <f t="shared" si="15"/>
        <v>1102.4932089144529</v>
      </c>
      <c r="I23" s="38">
        <f t="shared" si="16"/>
        <v>1119.4156674999997</v>
      </c>
      <c r="J23" s="39">
        <f t="shared" si="17"/>
        <v>1118.3804979414062</v>
      </c>
      <c r="K23" s="98">
        <f t="shared" si="18"/>
        <v>1138.1741484762185</v>
      </c>
      <c r="L23" s="40">
        <f t="shared" si="19"/>
        <v>1040.60401</v>
      </c>
      <c r="M23" s="22"/>
      <c r="N23" s="69"/>
      <c r="O23" s="37">
        <v>4</v>
      </c>
      <c r="P23" s="41">
        <f t="shared" si="20"/>
        <v>0.14940997444322246</v>
      </c>
      <c r="Q23" s="41">
        <f t="shared" si="21"/>
        <v>0.14677741369994024</v>
      </c>
      <c r="R23" s="41">
        <f t="shared" si="22"/>
        <v>0.2366191243832898</v>
      </c>
      <c r="S23" s="41">
        <f t="shared" si="5"/>
        <v>0.11269554984759367</v>
      </c>
      <c r="T23" s="41">
        <f t="shared" si="6"/>
        <v>0.10249320891445302</v>
      </c>
      <c r="U23" s="41">
        <f t="shared" si="7"/>
        <v>0.11941566749999977</v>
      </c>
      <c r="V23" s="42">
        <f t="shared" si="8"/>
        <v>0.11838049794140626</v>
      </c>
      <c r="W23" s="99">
        <f t="shared" si="9"/>
        <v>0.13817414847621845</v>
      </c>
      <c r="X23" s="43">
        <f t="shared" si="10"/>
        <v>4.0604010000000024E-2</v>
      </c>
      <c r="Y23" s="22"/>
      <c r="Z23" s="35">
        <f t="shared" si="83"/>
        <v>4</v>
      </c>
      <c r="AA23" s="38">
        <f t="shared" si="23"/>
        <v>1003.3333333333334</v>
      </c>
      <c r="AB23" s="35">
        <f t="shared" si="84"/>
        <v>4</v>
      </c>
      <c r="AC23" s="48">
        <f t="shared" si="85"/>
        <v>0.04</v>
      </c>
      <c r="AD23" s="46">
        <f t="shared" si="86"/>
        <v>10</v>
      </c>
      <c r="AE23" s="38">
        <f t="shared" si="87"/>
        <v>1000</v>
      </c>
      <c r="AF23" s="38">
        <f t="shared" si="113"/>
        <v>1000</v>
      </c>
      <c r="AG23" s="38">
        <f t="shared" si="88"/>
        <v>1000</v>
      </c>
      <c r="AH23" s="48">
        <f t="shared" si="24"/>
        <v>0.04</v>
      </c>
      <c r="AI23" s="38">
        <f t="shared" si="25"/>
        <v>1003.3333333333334</v>
      </c>
      <c r="AJ23" s="38" t="str">
        <f t="shared" si="26"/>
        <v>nie</v>
      </c>
      <c r="AK23" s="38">
        <f t="shared" si="27"/>
        <v>5</v>
      </c>
      <c r="AL23" s="38">
        <f t="shared" si="28"/>
        <v>998.65</v>
      </c>
      <c r="AM23" s="38">
        <f t="shared" si="29"/>
        <v>2.7000000000000308</v>
      </c>
      <c r="AN23" s="48">
        <f t="shared" si="30"/>
        <v>0.04</v>
      </c>
      <c r="AO23" s="38">
        <f t="shared" si="31"/>
        <v>12.71514504286826</v>
      </c>
      <c r="AP23" s="38">
        <f t="shared" si="32"/>
        <v>1008.6651450428682</v>
      </c>
      <c r="AQ23" s="22"/>
      <c r="AR23" s="35">
        <f t="shared" si="89"/>
        <v>4</v>
      </c>
      <c r="AS23" s="48">
        <f t="shared" si="90"/>
        <v>0.04</v>
      </c>
      <c r="AT23" s="46">
        <f t="shared" si="91"/>
        <v>10</v>
      </c>
      <c r="AU23" s="38">
        <f t="shared" si="92"/>
        <v>1000</v>
      </c>
      <c r="AV23" s="38">
        <f t="shared" si="114"/>
        <v>1000</v>
      </c>
      <c r="AW23" s="38">
        <f t="shared" si="93"/>
        <v>1000</v>
      </c>
      <c r="AX23" s="48">
        <f t="shared" si="33"/>
        <v>4.1000000000000002E-2</v>
      </c>
      <c r="AY23" s="38">
        <f t="shared" si="34"/>
        <v>1003.4166666666666</v>
      </c>
      <c r="AZ23" s="38" t="str">
        <f t="shared" si="35"/>
        <v>nie</v>
      </c>
      <c r="BA23" s="38">
        <f t="shared" si="36"/>
        <v>7</v>
      </c>
      <c r="BB23" s="38">
        <f t="shared" si="37"/>
        <v>997.09749999999997</v>
      </c>
      <c r="BC23" s="38">
        <f t="shared" si="94"/>
        <v>2.7674999999999694</v>
      </c>
      <c r="BD23" s="48">
        <f t="shared" si="38"/>
        <v>0.04</v>
      </c>
      <c r="BE23" s="38">
        <f t="shared" si="95"/>
        <v>12.986240512496709</v>
      </c>
      <c r="BF23" s="38">
        <f t="shared" si="39"/>
        <v>1007.3162405124967</v>
      </c>
      <c r="BG23" s="22"/>
      <c r="BH23" s="35">
        <f t="shared" si="96"/>
        <v>4</v>
      </c>
      <c r="BI23" s="47"/>
      <c r="BJ23" s="46">
        <f t="shared" si="97"/>
        <v>10</v>
      </c>
      <c r="BK23" s="38">
        <f t="shared" si="98"/>
        <v>1000</v>
      </c>
      <c r="BL23" s="38">
        <f t="shared" si="115"/>
        <v>1000</v>
      </c>
      <c r="BM23" s="38">
        <f t="shared" si="99"/>
        <v>1000</v>
      </c>
      <c r="BN23" s="48">
        <f t="shared" si="40"/>
        <v>6.8500000000000005E-2</v>
      </c>
      <c r="BO23" s="38">
        <f t="shared" si="100"/>
        <v>1022.8333333333333</v>
      </c>
      <c r="BP23" s="38" t="str">
        <f t="shared" si="41"/>
        <v>nie</v>
      </c>
      <c r="BQ23" s="38">
        <f t="shared" si="42"/>
        <v>7</v>
      </c>
      <c r="BR23" s="38">
        <f t="shared" si="43"/>
        <v>1012.8249999999999</v>
      </c>
      <c r="BS23" s="38">
        <f t="shared" si="101"/>
        <v>0</v>
      </c>
      <c r="BT23" s="48">
        <f t="shared" si="44"/>
        <v>0.04</v>
      </c>
      <c r="BU23" s="38">
        <f t="shared" si="45"/>
        <v>0</v>
      </c>
      <c r="BV23" s="38">
        <f t="shared" si="46"/>
        <v>1012.8249999999999</v>
      </c>
      <c r="BW23" s="22"/>
      <c r="BX23" s="47"/>
      <c r="BY23" s="46">
        <f t="shared" si="102"/>
        <v>10</v>
      </c>
      <c r="BZ23" s="38">
        <f t="shared" si="103"/>
        <v>1000</v>
      </c>
      <c r="CA23" s="38">
        <f t="shared" si="116"/>
        <v>1000</v>
      </c>
      <c r="CB23" s="38">
        <f t="shared" si="104"/>
        <v>1000</v>
      </c>
      <c r="CC23" s="48">
        <f t="shared" si="47"/>
        <v>7.0000000000000007E-2</v>
      </c>
      <c r="CD23" s="38">
        <f t="shared" si="48"/>
        <v>1023.3333333333335</v>
      </c>
      <c r="CE23" s="38" t="str">
        <f t="shared" si="49"/>
        <v>nie</v>
      </c>
      <c r="CF23" s="38">
        <f t="shared" si="50"/>
        <v>7</v>
      </c>
      <c r="CG23" s="38">
        <f t="shared" si="51"/>
        <v>1013.2300000000001</v>
      </c>
      <c r="CH23" s="38">
        <f t="shared" si="52"/>
        <v>0</v>
      </c>
      <c r="CI23" s="48">
        <f t="shared" si="53"/>
        <v>0.04</v>
      </c>
      <c r="CJ23" s="38">
        <f t="shared" si="54"/>
        <v>0</v>
      </c>
      <c r="CK23" s="38">
        <f t="shared" si="55"/>
        <v>1013.2300000000001</v>
      </c>
      <c r="CL23" s="22"/>
      <c r="CM23" s="46">
        <f t="shared" si="105"/>
        <v>10</v>
      </c>
      <c r="CN23" s="38">
        <f t="shared" si="106"/>
        <v>1000</v>
      </c>
      <c r="CO23" s="38">
        <f t="shared" si="107"/>
        <v>1000</v>
      </c>
      <c r="CP23" s="38">
        <f t="shared" si="108"/>
        <v>1000</v>
      </c>
      <c r="CQ23" s="48">
        <f t="shared" si="56"/>
        <v>7.2499999999999995E-2</v>
      </c>
      <c r="CR23" s="38">
        <f t="shared" si="57"/>
        <v>1024.1666666666667</v>
      </c>
      <c r="CS23" s="38" t="str">
        <f t="shared" si="58"/>
        <v>nie</v>
      </c>
      <c r="CT23" s="38">
        <f t="shared" si="59"/>
        <v>20</v>
      </c>
      <c r="CU23" s="38">
        <f t="shared" si="60"/>
        <v>1003.3750000000001</v>
      </c>
      <c r="CV23" s="38">
        <f t="shared" si="61"/>
        <v>0</v>
      </c>
      <c r="CW23" s="48">
        <f t="shared" si="62"/>
        <v>0.04</v>
      </c>
      <c r="CX23" s="38">
        <f t="shared" si="63"/>
        <v>0</v>
      </c>
      <c r="CY23" s="38">
        <f t="shared" si="64"/>
        <v>1003.3750000000001</v>
      </c>
      <c r="DA23" s="46">
        <f t="shared" si="117"/>
        <v>10</v>
      </c>
      <c r="DB23" s="38">
        <f t="shared" si="118"/>
        <v>1000</v>
      </c>
      <c r="DC23" s="38">
        <f t="shared" si="109"/>
        <v>1000</v>
      </c>
      <c r="DD23" s="38">
        <f t="shared" si="110"/>
        <v>1000</v>
      </c>
      <c r="DE23" s="48">
        <f t="shared" si="65"/>
        <v>7.1999999999999995E-2</v>
      </c>
      <c r="DF23" s="38">
        <f t="shared" si="66"/>
        <v>1024</v>
      </c>
      <c r="DG23" s="38" t="str">
        <f t="shared" si="67"/>
        <v>nie</v>
      </c>
      <c r="DH23" s="38">
        <f t="shared" si="68"/>
        <v>7</v>
      </c>
      <c r="DI23" s="38">
        <f t="shared" si="69"/>
        <v>1013.77</v>
      </c>
      <c r="DJ23" s="38">
        <f t="shared" si="70"/>
        <v>0</v>
      </c>
      <c r="DK23" s="48">
        <f t="shared" si="71"/>
        <v>0.04</v>
      </c>
      <c r="DL23" s="38">
        <f t="shared" si="72"/>
        <v>0</v>
      </c>
      <c r="DM23" s="38">
        <f t="shared" si="73"/>
        <v>1013.77</v>
      </c>
      <c r="DN23" s="22"/>
      <c r="DO23" s="46">
        <f t="shared" si="119"/>
        <v>10</v>
      </c>
      <c r="DP23" s="38">
        <f t="shared" si="120"/>
        <v>1000</v>
      </c>
      <c r="DQ23" s="38">
        <f t="shared" si="111"/>
        <v>1000</v>
      </c>
      <c r="DR23" s="38">
        <f t="shared" si="112"/>
        <v>1000</v>
      </c>
      <c r="DS23" s="48">
        <f t="shared" si="74"/>
        <v>7.4999999999999997E-2</v>
      </c>
      <c r="DT23" s="38">
        <f t="shared" si="75"/>
        <v>1025</v>
      </c>
      <c r="DU23" s="38" t="str">
        <f t="shared" si="76"/>
        <v>nie</v>
      </c>
      <c r="DV23" s="38">
        <f t="shared" si="77"/>
        <v>20</v>
      </c>
      <c r="DW23" s="38">
        <f t="shared" si="78"/>
        <v>1004.05</v>
      </c>
      <c r="DX23" s="38">
        <f t="shared" si="79"/>
        <v>0</v>
      </c>
      <c r="DY23" s="48">
        <f t="shared" si="80"/>
        <v>0.04</v>
      </c>
      <c r="DZ23" s="38">
        <f t="shared" si="81"/>
        <v>0</v>
      </c>
      <c r="EA23" s="38">
        <f t="shared" si="82"/>
        <v>1004.05</v>
      </c>
    </row>
    <row r="24" spans="1:131" s="23" customFormat="1" ht="21" customHeight="1">
      <c r="A24" s="22"/>
      <c r="B24" s="22"/>
      <c r="C24" s="37">
        <v>5</v>
      </c>
      <c r="D24" s="38">
        <f t="shared" si="11"/>
        <v>1190.1539087884441</v>
      </c>
      <c r="E24" s="38">
        <f t="shared" si="12"/>
        <v>1182.5869123945859</v>
      </c>
      <c r="F24" s="38">
        <f t="shared" si="13"/>
        <v>1304.5241967758222</v>
      </c>
      <c r="G24" s="38">
        <f t="shared" si="14"/>
        <v>1168.4644844746749</v>
      </c>
      <c r="H24" s="38">
        <f t="shared" si="15"/>
        <v>1123.388806115028</v>
      </c>
      <c r="I24" s="38">
        <f t="shared" si="16"/>
        <v>1142.7928091874996</v>
      </c>
      <c r="J24" s="39">
        <f t="shared" si="17"/>
        <v>1144.3564616347951</v>
      </c>
      <c r="K24" s="98">
        <f t="shared" si="18"/>
        <v>1175.6035706575724</v>
      </c>
      <c r="L24" s="40">
        <f t="shared" si="19"/>
        <v>1051.0100500999999</v>
      </c>
      <c r="M24" s="22"/>
      <c r="N24" s="69"/>
      <c r="O24" s="37">
        <v>5</v>
      </c>
      <c r="P24" s="41">
        <f t="shared" si="20"/>
        <v>0.19015390878844407</v>
      </c>
      <c r="Q24" s="41">
        <f t="shared" si="21"/>
        <v>0.1825869123945858</v>
      </c>
      <c r="R24" s="41">
        <f t="shared" si="22"/>
        <v>0.30452419677582232</v>
      </c>
      <c r="S24" s="41">
        <f t="shared" si="5"/>
        <v>0.16846448447467499</v>
      </c>
      <c r="T24" s="41">
        <f t="shared" si="6"/>
        <v>0.12338880611502812</v>
      </c>
      <c r="U24" s="41">
        <f t="shared" si="7"/>
        <v>0.1427928091874997</v>
      </c>
      <c r="V24" s="42">
        <f t="shared" si="8"/>
        <v>0.14435646163479499</v>
      </c>
      <c r="W24" s="99">
        <f t="shared" si="9"/>
        <v>0.17560357065757248</v>
      </c>
      <c r="X24" s="43">
        <f t="shared" si="10"/>
        <v>5.1010050099999926E-2</v>
      </c>
      <c r="Y24" s="22"/>
      <c r="Z24" s="35">
        <f t="shared" si="83"/>
        <v>5</v>
      </c>
      <c r="AA24" s="38">
        <f t="shared" si="23"/>
        <v>1004.1666666666666</v>
      </c>
      <c r="AB24" s="35">
        <f t="shared" si="84"/>
        <v>5</v>
      </c>
      <c r="AC24" s="48">
        <f t="shared" si="85"/>
        <v>0.04</v>
      </c>
      <c r="AD24" s="46">
        <f t="shared" si="86"/>
        <v>10</v>
      </c>
      <c r="AE24" s="38">
        <f t="shared" si="87"/>
        <v>1000</v>
      </c>
      <c r="AF24" s="38">
        <f t="shared" si="113"/>
        <v>1000</v>
      </c>
      <c r="AG24" s="38">
        <f t="shared" si="88"/>
        <v>1000</v>
      </c>
      <c r="AH24" s="48">
        <f t="shared" si="24"/>
        <v>0.04</v>
      </c>
      <c r="AI24" s="38">
        <f t="shared" si="25"/>
        <v>1003.3333333333334</v>
      </c>
      <c r="AJ24" s="38" t="str">
        <f t="shared" si="26"/>
        <v>nie</v>
      </c>
      <c r="AK24" s="38">
        <f t="shared" si="27"/>
        <v>5</v>
      </c>
      <c r="AL24" s="38">
        <f t="shared" si="28"/>
        <v>998.65</v>
      </c>
      <c r="AM24" s="38">
        <f t="shared" si="29"/>
        <v>2.7000000000000308</v>
      </c>
      <c r="AN24" s="48">
        <f t="shared" si="30"/>
        <v>0.04</v>
      </c>
      <c r="AO24" s="38">
        <f t="shared" si="31"/>
        <v>15.449475934484035</v>
      </c>
      <c r="AP24" s="38">
        <f t="shared" si="32"/>
        <v>1011.399475934484</v>
      </c>
      <c r="AQ24" s="22"/>
      <c r="AR24" s="35">
        <f t="shared" si="89"/>
        <v>5</v>
      </c>
      <c r="AS24" s="48">
        <f t="shared" si="90"/>
        <v>0.04</v>
      </c>
      <c r="AT24" s="46">
        <f t="shared" si="91"/>
        <v>10</v>
      </c>
      <c r="AU24" s="38">
        <f t="shared" si="92"/>
        <v>1000</v>
      </c>
      <c r="AV24" s="38">
        <f t="shared" si="114"/>
        <v>1000</v>
      </c>
      <c r="AW24" s="38">
        <f t="shared" si="93"/>
        <v>1000</v>
      </c>
      <c r="AX24" s="48">
        <f t="shared" si="33"/>
        <v>4.1000000000000002E-2</v>
      </c>
      <c r="AY24" s="38">
        <f t="shared" si="34"/>
        <v>1003.4166666666666</v>
      </c>
      <c r="AZ24" s="38" t="str">
        <f t="shared" si="35"/>
        <v>nie</v>
      </c>
      <c r="BA24" s="38">
        <f t="shared" si="36"/>
        <v>7</v>
      </c>
      <c r="BB24" s="38">
        <f t="shared" si="37"/>
        <v>997.09749999999997</v>
      </c>
      <c r="BC24" s="38">
        <f t="shared" si="94"/>
        <v>2.7674999999999694</v>
      </c>
      <c r="BD24" s="48">
        <f t="shared" si="38"/>
        <v>0.04</v>
      </c>
      <c r="BE24" s="38">
        <f t="shared" si="95"/>
        <v>15.788803361880419</v>
      </c>
      <c r="BF24" s="38">
        <f t="shared" si="39"/>
        <v>1010.1188033618804</v>
      </c>
      <c r="BG24" s="22"/>
      <c r="BH24" s="35">
        <f t="shared" si="96"/>
        <v>5</v>
      </c>
      <c r="BI24" s="47"/>
      <c r="BJ24" s="46">
        <f t="shared" si="97"/>
        <v>10</v>
      </c>
      <c r="BK24" s="38">
        <f t="shared" si="98"/>
        <v>1000</v>
      </c>
      <c r="BL24" s="38">
        <f t="shared" si="115"/>
        <v>1000</v>
      </c>
      <c r="BM24" s="38">
        <f t="shared" si="99"/>
        <v>1000</v>
      </c>
      <c r="BN24" s="48">
        <f t="shared" si="40"/>
        <v>6.8500000000000005E-2</v>
      </c>
      <c r="BO24" s="38">
        <f t="shared" si="100"/>
        <v>1028.5416666666667</v>
      </c>
      <c r="BP24" s="38" t="str">
        <f t="shared" si="41"/>
        <v>nie</v>
      </c>
      <c r="BQ24" s="38">
        <f t="shared" si="42"/>
        <v>7</v>
      </c>
      <c r="BR24" s="38">
        <f t="shared" si="43"/>
        <v>1017.44875</v>
      </c>
      <c r="BS24" s="38">
        <f t="shared" si="101"/>
        <v>0</v>
      </c>
      <c r="BT24" s="48">
        <f t="shared" si="44"/>
        <v>0.04</v>
      </c>
      <c r="BU24" s="38">
        <f t="shared" si="45"/>
        <v>0</v>
      </c>
      <c r="BV24" s="38">
        <f t="shared" si="46"/>
        <v>1017.44875</v>
      </c>
      <c r="BW24" s="22"/>
      <c r="BX24" s="47"/>
      <c r="BY24" s="46">
        <f t="shared" si="102"/>
        <v>10</v>
      </c>
      <c r="BZ24" s="38">
        <f t="shared" si="103"/>
        <v>1000</v>
      </c>
      <c r="CA24" s="38">
        <f t="shared" si="116"/>
        <v>1000</v>
      </c>
      <c r="CB24" s="38">
        <f t="shared" si="104"/>
        <v>1000</v>
      </c>
      <c r="CC24" s="48">
        <f t="shared" si="47"/>
        <v>7.0000000000000007E-2</v>
      </c>
      <c r="CD24" s="38">
        <f t="shared" si="48"/>
        <v>1029.1666666666665</v>
      </c>
      <c r="CE24" s="38" t="str">
        <f t="shared" si="49"/>
        <v>nie</v>
      </c>
      <c r="CF24" s="38">
        <f t="shared" si="50"/>
        <v>7</v>
      </c>
      <c r="CG24" s="38">
        <f t="shared" si="51"/>
        <v>1017.9549999999999</v>
      </c>
      <c r="CH24" s="38">
        <f t="shared" si="52"/>
        <v>0</v>
      </c>
      <c r="CI24" s="48">
        <f t="shared" si="53"/>
        <v>0.04</v>
      </c>
      <c r="CJ24" s="38">
        <f t="shared" si="54"/>
        <v>0</v>
      </c>
      <c r="CK24" s="38">
        <f t="shared" si="55"/>
        <v>1017.9549999999999</v>
      </c>
      <c r="CL24" s="22"/>
      <c r="CM24" s="46">
        <f t="shared" si="105"/>
        <v>10</v>
      </c>
      <c r="CN24" s="38">
        <f t="shared" si="106"/>
        <v>1000</v>
      </c>
      <c r="CO24" s="38">
        <f t="shared" si="107"/>
        <v>1000</v>
      </c>
      <c r="CP24" s="38">
        <f t="shared" si="108"/>
        <v>1000</v>
      </c>
      <c r="CQ24" s="48">
        <f t="shared" si="56"/>
        <v>7.2499999999999995E-2</v>
      </c>
      <c r="CR24" s="38">
        <f t="shared" si="57"/>
        <v>1030.2083333333335</v>
      </c>
      <c r="CS24" s="38" t="str">
        <f t="shared" si="58"/>
        <v>nie</v>
      </c>
      <c r="CT24" s="38">
        <f t="shared" si="59"/>
        <v>20</v>
      </c>
      <c r="CU24" s="38">
        <f t="shared" si="60"/>
        <v>1008.2687500000001</v>
      </c>
      <c r="CV24" s="38">
        <f t="shared" si="61"/>
        <v>0</v>
      </c>
      <c r="CW24" s="48">
        <f t="shared" si="62"/>
        <v>0.04</v>
      </c>
      <c r="CX24" s="38">
        <f t="shared" si="63"/>
        <v>0</v>
      </c>
      <c r="CY24" s="38">
        <f t="shared" si="64"/>
        <v>1008.2687500000001</v>
      </c>
      <c r="DA24" s="46">
        <f t="shared" si="117"/>
        <v>10</v>
      </c>
      <c r="DB24" s="38">
        <f t="shared" si="118"/>
        <v>1000</v>
      </c>
      <c r="DC24" s="38">
        <f t="shared" si="109"/>
        <v>1000</v>
      </c>
      <c r="DD24" s="38">
        <f t="shared" si="110"/>
        <v>1000</v>
      </c>
      <c r="DE24" s="48">
        <f t="shared" si="65"/>
        <v>7.1999999999999995E-2</v>
      </c>
      <c r="DF24" s="38">
        <f t="shared" si="66"/>
        <v>1030</v>
      </c>
      <c r="DG24" s="38" t="str">
        <f t="shared" si="67"/>
        <v>nie</v>
      </c>
      <c r="DH24" s="38">
        <f t="shared" si="68"/>
        <v>7</v>
      </c>
      <c r="DI24" s="38">
        <f t="shared" si="69"/>
        <v>1018.63</v>
      </c>
      <c r="DJ24" s="38">
        <f t="shared" si="70"/>
        <v>0</v>
      </c>
      <c r="DK24" s="48">
        <f t="shared" si="71"/>
        <v>0.04</v>
      </c>
      <c r="DL24" s="38">
        <f t="shared" si="72"/>
        <v>0</v>
      </c>
      <c r="DM24" s="38">
        <f t="shared" si="73"/>
        <v>1018.63</v>
      </c>
      <c r="DN24" s="22"/>
      <c r="DO24" s="46">
        <f t="shared" si="119"/>
        <v>10</v>
      </c>
      <c r="DP24" s="38">
        <f t="shared" si="120"/>
        <v>1000</v>
      </c>
      <c r="DQ24" s="38">
        <f t="shared" si="111"/>
        <v>1000</v>
      </c>
      <c r="DR24" s="38">
        <f t="shared" si="112"/>
        <v>1000</v>
      </c>
      <c r="DS24" s="48">
        <f t="shared" si="74"/>
        <v>7.4999999999999997E-2</v>
      </c>
      <c r="DT24" s="38">
        <f t="shared" si="75"/>
        <v>1031.25</v>
      </c>
      <c r="DU24" s="38" t="str">
        <f t="shared" si="76"/>
        <v>nie</v>
      </c>
      <c r="DV24" s="38">
        <f t="shared" si="77"/>
        <v>20</v>
      </c>
      <c r="DW24" s="38">
        <f t="shared" si="78"/>
        <v>1009.1125</v>
      </c>
      <c r="DX24" s="38">
        <f t="shared" si="79"/>
        <v>0</v>
      </c>
      <c r="DY24" s="48">
        <f t="shared" si="80"/>
        <v>0.04</v>
      </c>
      <c r="DZ24" s="38">
        <f t="shared" si="81"/>
        <v>0</v>
      </c>
      <c r="EA24" s="38">
        <f t="shared" si="82"/>
        <v>1009.1125</v>
      </c>
    </row>
    <row r="25" spans="1:131" s="23" customFormat="1" ht="21" customHeight="1">
      <c r="A25" s="22"/>
      <c r="B25" s="22"/>
      <c r="C25" s="37">
        <v>6</v>
      </c>
      <c r="D25" s="38">
        <f t="shared" si="11"/>
        <v>1232.2377276513196</v>
      </c>
      <c r="E25" s="38">
        <f t="shared" si="12"/>
        <v>1228.1554685595268</v>
      </c>
      <c r="F25" s="38">
        <f t="shared" si="13"/>
        <v>1383.221935917961</v>
      </c>
      <c r="G25" s="38">
        <f t="shared" si="14"/>
        <v>1190.390983485798</v>
      </c>
      <c r="H25" s="38">
        <f t="shared" si="15"/>
        <v>1144.7545542526161</v>
      </c>
      <c r="I25" s="38">
        <f t="shared" si="16"/>
        <v>1172.4243794171871</v>
      </c>
      <c r="J25" s="39">
        <f t="shared" si="17"/>
        <v>1171.046764329752</v>
      </c>
      <c r="K25" s="98">
        <f t="shared" si="18"/>
        <v>1214.2638779778179</v>
      </c>
      <c r="L25" s="40">
        <f t="shared" si="19"/>
        <v>1061.5201506009998</v>
      </c>
      <c r="M25" s="22"/>
      <c r="N25" s="69"/>
      <c r="O25" s="37">
        <v>6</v>
      </c>
      <c r="P25" s="41">
        <f t="shared" si="20"/>
        <v>0.23223772765131967</v>
      </c>
      <c r="Q25" s="41">
        <f t="shared" si="21"/>
        <v>0.22815546855952684</v>
      </c>
      <c r="R25" s="41">
        <f t="shared" si="22"/>
        <v>0.38322193591796094</v>
      </c>
      <c r="S25" s="41">
        <f t="shared" si="5"/>
        <v>0.19039098348579797</v>
      </c>
      <c r="T25" s="41">
        <f t="shared" si="6"/>
        <v>0.14475455425261607</v>
      </c>
      <c r="U25" s="41">
        <f t="shared" si="7"/>
        <v>0.17242437941718713</v>
      </c>
      <c r="V25" s="42">
        <f t="shared" si="8"/>
        <v>0.17104676432975197</v>
      </c>
      <c r="W25" s="99">
        <f t="shared" si="9"/>
        <v>0.21426387797781787</v>
      </c>
      <c r="X25" s="43">
        <f t="shared" si="10"/>
        <v>6.1520150600999912E-2</v>
      </c>
      <c r="Y25" s="22"/>
      <c r="Z25" s="35">
        <f t="shared" si="83"/>
        <v>6</v>
      </c>
      <c r="AA25" s="38">
        <f t="shared" si="23"/>
        <v>1004.9999999999999</v>
      </c>
      <c r="AB25" s="35">
        <f t="shared" si="84"/>
        <v>6</v>
      </c>
      <c r="AC25" s="48">
        <f t="shared" si="85"/>
        <v>0.04</v>
      </c>
      <c r="AD25" s="46">
        <f t="shared" si="86"/>
        <v>10</v>
      </c>
      <c r="AE25" s="38">
        <f t="shared" si="87"/>
        <v>1000</v>
      </c>
      <c r="AF25" s="38">
        <f t="shared" si="113"/>
        <v>1000</v>
      </c>
      <c r="AG25" s="38">
        <f t="shared" si="88"/>
        <v>1000</v>
      </c>
      <c r="AH25" s="48">
        <f t="shared" si="24"/>
        <v>0.04</v>
      </c>
      <c r="AI25" s="38">
        <f t="shared" si="25"/>
        <v>1003.3333333333334</v>
      </c>
      <c r="AJ25" s="38" t="str">
        <f t="shared" si="26"/>
        <v>nie</v>
      </c>
      <c r="AK25" s="38">
        <f t="shared" si="27"/>
        <v>5</v>
      </c>
      <c r="AL25" s="38">
        <f t="shared" si="28"/>
        <v>998.65</v>
      </c>
      <c r="AM25" s="38">
        <f t="shared" si="29"/>
        <v>2.7000000000000308</v>
      </c>
      <c r="AN25" s="48">
        <f t="shared" si="30"/>
        <v>0.04</v>
      </c>
      <c r="AO25" s="38">
        <f t="shared" si="31"/>
        <v>18.191189519507169</v>
      </c>
      <c r="AP25" s="38">
        <f t="shared" si="32"/>
        <v>1014.1411895195071</v>
      </c>
      <c r="AQ25" s="22"/>
      <c r="AR25" s="35">
        <f t="shared" si="89"/>
        <v>6</v>
      </c>
      <c r="AS25" s="48">
        <f t="shared" si="90"/>
        <v>0.04</v>
      </c>
      <c r="AT25" s="46">
        <f t="shared" si="91"/>
        <v>10</v>
      </c>
      <c r="AU25" s="38">
        <f t="shared" si="92"/>
        <v>1000</v>
      </c>
      <c r="AV25" s="38">
        <f t="shared" si="114"/>
        <v>1000</v>
      </c>
      <c r="AW25" s="38">
        <f t="shared" si="93"/>
        <v>1000</v>
      </c>
      <c r="AX25" s="48">
        <f t="shared" si="33"/>
        <v>4.1000000000000002E-2</v>
      </c>
      <c r="AY25" s="38">
        <f t="shared" si="34"/>
        <v>1003.4166666666666</v>
      </c>
      <c r="AZ25" s="38" t="str">
        <f t="shared" si="35"/>
        <v>nie</v>
      </c>
      <c r="BA25" s="38">
        <f t="shared" si="36"/>
        <v>7</v>
      </c>
      <c r="BB25" s="38">
        <f t="shared" si="37"/>
        <v>997.09749999999997</v>
      </c>
      <c r="BC25" s="38">
        <f t="shared" si="94"/>
        <v>2.7674999999999694</v>
      </c>
      <c r="BD25" s="48">
        <f t="shared" si="38"/>
        <v>0.04</v>
      </c>
      <c r="BE25" s="38">
        <f t="shared" si="95"/>
        <v>18.598933130957462</v>
      </c>
      <c r="BF25" s="38">
        <f t="shared" si="39"/>
        <v>1012.9289331309575</v>
      </c>
      <c r="BG25" s="22"/>
      <c r="BH25" s="35">
        <f t="shared" si="96"/>
        <v>6</v>
      </c>
      <c r="BI25" s="47"/>
      <c r="BJ25" s="46">
        <f t="shared" si="97"/>
        <v>10</v>
      </c>
      <c r="BK25" s="38">
        <f t="shared" si="98"/>
        <v>1000</v>
      </c>
      <c r="BL25" s="38">
        <f t="shared" si="115"/>
        <v>1000</v>
      </c>
      <c r="BM25" s="38">
        <f t="shared" si="99"/>
        <v>1000</v>
      </c>
      <c r="BN25" s="48">
        <f t="shared" si="40"/>
        <v>6.8500000000000005E-2</v>
      </c>
      <c r="BO25" s="38">
        <f t="shared" si="100"/>
        <v>1034.25</v>
      </c>
      <c r="BP25" s="38" t="str">
        <f t="shared" si="41"/>
        <v>nie</v>
      </c>
      <c r="BQ25" s="38">
        <f t="shared" si="42"/>
        <v>7</v>
      </c>
      <c r="BR25" s="38">
        <f t="shared" si="43"/>
        <v>1022.0725</v>
      </c>
      <c r="BS25" s="38">
        <f t="shared" si="101"/>
        <v>0</v>
      </c>
      <c r="BT25" s="48">
        <f t="shared" si="44"/>
        <v>0.04</v>
      </c>
      <c r="BU25" s="38">
        <f t="shared" si="45"/>
        <v>0</v>
      </c>
      <c r="BV25" s="38">
        <f t="shared" si="46"/>
        <v>1022.0725</v>
      </c>
      <c r="BW25" s="22"/>
      <c r="BX25" s="47"/>
      <c r="BY25" s="46">
        <f t="shared" si="102"/>
        <v>10</v>
      </c>
      <c r="BZ25" s="38">
        <f t="shared" si="103"/>
        <v>1000</v>
      </c>
      <c r="CA25" s="38">
        <f t="shared" si="116"/>
        <v>1000</v>
      </c>
      <c r="CB25" s="38">
        <f t="shared" si="104"/>
        <v>1000</v>
      </c>
      <c r="CC25" s="48">
        <f t="shared" si="47"/>
        <v>7.0000000000000007E-2</v>
      </c>
      <c r="CD25" s="38">
        <f t="shared" si="48"/>
        <v>1035</v>
      </c>
      <c r="CE25" s="38" t="str">
        <f t="shared" si="49"/>
        <v>nie</v>
      </c>
      <c r="CF25" s="38">
        <f t="shared" si="50"/>
        <v>7</v>
      </c>
      <c r="CG25" s="38">
        <f t="shared" si="51"/>
        <v>1022.68</v>
      </c>
      <c r="CH25" s="38">
        <f t="shared" si="52"/>
        <v>0</v>
      </c>
      <c r="CI25" s="48">
        <f t="shared" si="53"/>
        <v>0.04</v>
      </c>
      <c r="CJ25" s="38">
        <f t="shared" si="54"/>
        <v>0</v>
      </c>
      <c r="CK25" s="38">
        <f t="shared" si="55"/>
        <v>1022.68</v>
      </c>
      <c r="CL25" s="22"/>
      <c r="CM25" s="46">
        <f t="shared" si="105"/>
        <v>10</v>
      </c>
      <c r="CN25" s="38">
        <f t="shared" si="106"/>
        <v>1000</v>
      </c>
      <c r="CO25" s="38">
        <f t="shared" si="107"/>
        <v>1000</v>
      </c>
      <c r="CP25" s="38">
        <f t="shared" si="108"/>
        <v>1000</v>
      </c>
      <c r="CQ25" s="48">
        <f t="shared" si="56"/>
        <v>7.2499999999999995E-2</v>
      </c>
      <c r="CR25" s="38">
        <f t="shared" si="57"/>
        <v>1036.25</v>
      </c>
      <c r="CS25" s="38" t="str">
        <f t="shared" si="58"/>
        <v>nie</v>
      </c>
      <c r="CT25" s="38">
        <f t="shared" si="59"/>
        <v>20</v>
      </c>
      <c r="CU25" s="38">
        <f t="shared" si="60"/>
        <v>1013.1625</v>
      </c>
      <c r="CV25" s="38">
        <f t="shared" si="61"/>
        <v>0</v>
      </c>
      <c r="CW25" s="48">
        <f t="shared" si="62"/>
        <v>0.04</v>
      </c>
      <c r="CX25" s="38">
        <f t="shared" si="63"/>
        <v>0</v>
      </c>
      <c r="CY25" s="38">
        <f t="shared" si="64"/>
        <v>1013.1625</v>
      </c>
      <c r="DA25" s="46">
        <f t="shared" si="117"/>
        <v>10</v>
      </c>
      <c r="DB25" s="38">
        <f t="shared" si="118"/>
        <v>1000</v>
      </c>
      <c r="DC25" s="38">
        <f t="shared" si="109"/>
        <v>1000</v>
      </c>
      <c r="DD25" s="38">
        <f t="shared" si="110"/>
        <v>1000</v>
      </c>
      <c r="DE25" s="48">
        <f t="shared" si="65"/>
        <v>7.1999999999999995E-2</v>
      </c>
      <c r="DF25" s="38">
        <f t="shared" si="66"/>
        <v>1036</v>
      </c>
      <c r="DG25" s="38" t="str">
        <f t="shared" si="67"/>
        <v>nie</v>
      </c>
      <c r="DH25" s="38">
        <f t="shared" si="68"/>
        <v>7</v>
      </c>
      <c r="DI25" s="38">
        <f t="shared" si="69"/>
        <v>1023.49</v>
      </c>
      <c r="DJ25" s="38">
        <f t="shared" si="70"/>
        <v>0</v>
      </c>
      <c r="DK25" s="48">
        <f t="shared" si="71"/>
        <v>0.04</v>
      </c>
      <c r="DL25" s="38">
        <f t="shared" si="72"/>
        <v>0</v>
      </c>
      <c r="DM25" s="38">
        <f t="shared" si="73"/>
        <v>1023.49</v>
      </c>
      <c r="DN25" s="22"/>
      <c r="DO25" s="46">
        <f t="shared" si="119"/>
        <v>10</v>
      </c>
      <c r="DP25" s="38">
        <f t="shared" si="120"/>
        <v>1000</v>
      </c>
      <c r="DQ25" s="38">
        <f t="shared" si="111"/>
        <v>1000</v>
      </c>
      <c r="DR25" s="38">
        <f t="shared" si="112"/>
        <v>1000</v>
      </c>
      <c r="DS25" s="48">
        <f t="shared" si="74"/>
        <v>7.4999999999999997E-2</v>
      </c>
      <c r="DT25" s="38">
        <f t="shared" si="75"/>
        <v>1037.5</v>
      </c>
      <c r="DU25" s="38" t="str">
        <f t="shared" si="76"/>
        <v>nie</v>
      </c>
      <c r="DV25" s="38">
        <f t="shared" si="77"/>
        <v>20</v>
      </c>
      <c r="DW25" s="38">
        <f t="shared" si="78"/>
        <v>1014.175</v>
      </c>
      <c r="DX25" s="38">
        <f t="shared" si="79"/>
        <v>0</v>
      </c>
      <c r="DY25" s="48">
        <f t="shared" si="80"/>
        <v>0.04</v>
      </c>
      <c r="DZ25" s="38">
        <f t="shared" si="81"/>
        <v>0</v>
      </c>
      <c r="EA25" s="38">
        <f t="shared" si="82"/>
        <v>1014.175</v>
      </c>
    </row>
    <row r="26" spans="1:131" s="23" customFormat="1" ht="21" customHeight="1">
      <c r="A26" s="22"/>
      <c r="B26" s="22"/>
      <c r="C26" s="37">
        <v>7</v>
      </c>
      <c r="D26" s="38">
        <f t="shared" si="11"/>
        <v>1275.7054937997057</v>
      </c>
      <c r="E26" s="38">
        <f t="shared" si="12"/>
        <v>1266.6411250071092</v>
      </c>
      <c r="F26" s="38">
        <f t="shared" si="13"/>
        <v>1450.2647428793712</v>
      </c>
      <c r="G26" s="38">
        <f t="shared" si="14"/>
        <v>1213.0385463073626</v>
      </c>
      <c r="H26" s="38">
        <f t="shared" si="15"/>
        <v>1166.6010317232999</v>
      </c>
      <c r="I26" s="38">
        <f t="shared" si="16"/>
        <v>1232.7210911060861</v>
      </c>
      <c r="J26" s="39">
        <f t="shared" si="17"/>
        <v>1198.4710503488202</v>
      </c>
      <c r="K26" s="98">
        <f t="shared" si="18"/>
        <v>1254.1955487061039</v>
      </c>
      <c r="L26" s="40">
        <f t="shared" si="19"/>
        <v>1072.1353521070098</v>
      </c>
      <c r="M26" s="22"/>
      <c r="N26" s="69"/>
      <c r="O26" s="37">
        <v>7</v>
      </c>
      <c r="P26" s="41">
        <f t="shared" si="20"/>
        <v>0.27570549379970566</v>
      </c>
      <c r="Q26" s="41">
        <f t="shared" si="21"/>
        <v>0.26664112500710924</v>
      </c>
      <c r="R26" s="41">
        <f t="shared" si="22"/>
        <v>0.45026474287937113</v>
      </c>
      <c r="S26" s="41">
        <f t="shared" si="5"/>
        <v>0.21303854630736252</v>
      </c>
      <c r="T26" s="41">
        <f t="shared" si="6"/>
        <v>0.16660103172329999</v>
      </c>
      <c r="U26" s="41">
        <f t="shared" si="7"/>
        <v>0.23272109110608619</v>
      </c>
      <c r="V26" s="42">
        <f t="shared" si="8"/>
        <v>0.19847105034882029</v>
      </c>
      <c r="W26" s="99">
        <f t="shared" si="9"/>
        <v>0.25419554870610384</v>
      </c>
      <c r="X26" s="43">
        <f t="shared" si="10"/>
        <v>7.2135352107009831E-2</v>
      </c>
      <c r="Y26" s="22"/>
      <c r="Z26" s="35">
        <f t="shared" si="83"/>
        <v>7</v>
      </c>
      <c r="AA26" s="38">
        <f t="shared" si="23"/>
        <v>1005.8333333333334</v>
      </c>
      <c r="AB26" s="35">
        <f t="shared" si="84"/>
        <v>7</v>
      </c>
      <c r="AC26" s="48">
        <f t="shared" si="85"/>
        <v>0.04</v>
      </c>
      <c r="AD26" s="46">
        <f t="shared" si="86"/>
        <v>10</v>
      </c>
      <c r="AE26" s="38">
        <f t="shared" si="87"/>
        <v>1000</v>
      </c>
      <c r="AF26" s="38">
        <f t="shared" si="113"/>
        <v>1000</v>
      </c>
      <c r="AG26" s="38">
        <f t="shared" si="88"/>
        <v>1000</v>
      </c>
      <c r="AH26" s="48">
        <f t="shared" si="24"/>
        <v>0.04</v>
      </c>
      <c r="AI26" s="38">
        <f t="shared" si="25"/>
        <v>1003.3333333333334</v>
      </c>
      <c r="AJ26" s="38" t="str">
        <f t="shared" si="26"/>
        <v>nie</v>
      </c>
      <c r="AK26" s="38">
        <f t="shared" si="27"/>
        <v>5</v>
      </c>
      <c r="AL26" s="38">
        <f t="shared" si="28"/>
        <v>998.65</v>
      </c>
      <c r="AM26" s="38">
        <f t="shared" si="29"/>
        <v>2.7000000000000308</v>
      </c>
      <c r="AN26" s="48">
        <f t="shared" si="30"/>
        <v>0.04</v>
      </c>
      <c r="AO26" s="38">
        <f t="shared" si="31"/>
        <v>20.940305731209868</v>
      </c>
      <c r="AP26" s="38">
        <f t="shared" si="32"/>
        <v>1016.8903057312098</v>
      </c>
      <c r="AQ26" s="22"/>
      <c r="AR26" s="35">
        <f t="shared" si="89"/>
        <v>7</v>
      </c>
      <c r="AS26" s="48">
        <f t="shared" si="90"/>
        <v>0.04</v>
      </c>
      <c r="AT26" s="46">
        <f t="shared" si="91"/>
        <v>10</v>
      </c>
      <c r="AU26" s="38">
        <f t="shared" si="92"/>
        <v>1000</v>
      </c>
      <c r="AV26" s="38">
        <f t="shared" si="114"/>
        <v>1000</v>
      </c>
      <c r="AW26" s="38">
        <f t="shared" si="93"/>
        <v>1000</v>
      </c>
      <c r="AX26" s="48">
        <f t="shared" si="33"/>
        <v>4.1000000000000002E-2</v>
      </c>
      <c r="AY26" s="38">
        <f t="shared" si="34"/>
        <v>1003.4166666666666</v>
      </c>
      <c r="AZ26" s="38" t="str">
        <f t="shared" si="35"/>
        <v>nie</v>
      </c>
      <c r="BA26" s="38">
        <f t="shared" si="36"/>
        <v>7</v>
      </c>
      <c r="BB26" s="38">
        <f t="shared" si="37"/>
        <v>997.09749999999997</v>
      </c>
      <c r="BC26" s="38">
        <f t="shared" si="94"/>
        <v>2.7674999999999694</v>
      </c>
      <c r="BD26" s="48">
        <f t="shared" si="38"/>
        <v>0.04</v>
      </c>
      <c r="BE26" s="38">
        <f t="shared" si="95"/>
        <v>21.416650250411017</v>
      </c>
      <c r="BF26" s="38">
        <f t="shared" si="39"/>
        <v>1015.746650250411</v>
      </c>
      <c r="BG26" s="22"/>
      <c r="BH26" s="35">
        <f t="shared" si="96"/>
        <v>7</v>
      </c>
      <c r="BI26" s="48">
        <f t="shared" ref="BI26:BI57" si="121">MAX(INDEX(scenariusz_I_WIBOR6M,MATCH(ROUNDUP(BH26/12,0),scenariusz_I_rok,0)),0)</f>
        <v>0.04</v>
      </c>
      <c r="BJ26" s="46">
        <f t="shared" si="97"/>
        <v>10</v>
      </c>
      <c r="BK26" s="38">
        <f t="shared" si="98"/>
        <v>1000</v>
      </c>
      <c r="BL26" s="38">
        <f t="shared" si="115"/>
        <v>1000</v>
      </c>
      <c r="BM26" s="38">
        <f t="shared" si="99"/>
        <v>1000</v>
      </c>
      <c r="BN26" s="48">
        <f t="shared" si="40"/>
        <v>6.8500000000000005E-2</v>
      </c>
      <c r="BO26" s="38">
        <f t="shared" si="100"/>
        <v>1039.9583333333333</v>
      </c>
      <c r="BP26" s="38" t="str">
        <f t="shared" si="41"/>
        <v>nie</v>
      </c>
      <c r="BQ26" s="38">
        <f t="shared" si="42"/>
        <v>7</v>
      </c>
      <c r="BR26" s="38">
        <f t="shared" si="43"/>
        <v>1026.69625</v>
      </c>
      <c r="BS26" s="38">
        <f t="shared" si="101"/>
        <v>0</v>
      </c>
      <c r="BT26" s="48">
        <f t="shared" si="44"/>
        <v>0.04</v>
      </c>
      <c r="BU26" s="38">
        <f t="shared" si="45"/>
        <v>0</v>
      </c>
      <c r="BV26" s="38">
        <f t="shared" si="46"/>
        <v>1026.69625</v>
      </c>
      <c r="BW26" s="22"/>
      <c r="BX26" s="47"/>
      <c r="BY26" s="46">
        <f t="shared" si="102"/>
        <v>10</v>
      </c>
      <c r="BZ26" s="38">
        <f t="shared" si="103"/>
        <v>1000</v>
      </c>
      <c r="CA26" s="38">
        <f t="shared" si="116"/>
        <v>1000</v>
      </c>
      <c r="CB26" s="38">
        <f t="shared" si="104"/>
        <v>1000</v>
      </c>
      <c r="CC26" s="48">
        <f t="shared" si="47"/>
        <v>7.0000000000000007E-2</v>
      </c>
      <c r="CD26" s="38">
        <f t="shared" si="48"/>
        <v>1040.8333333333333</v>
      </c>
      <c r="CE26" s="38" t="str">
        <f t="shared" si="49"/>
        <v>nie</v>
      </c>
      <c r="CF26" s="38">
        <f t="shared" si="50"/>
        <v>7</v>
      </c>
      <c r="CG26" s="38">
        <f t="shared" si="51"/>
        <v>1027.405</v>
      </c>
      <c r="CH26" s="38">
        <f t="shared" si="52"/>
        <v>0</v>
      </c>
      <c r="CI26" s="48">
        <f t="shared" si="53"/>
        <v>0.04</v>
      </c>
      <c r="CJ26" s="38">
        <f t="shared" si="54"/>
        <v>0</v>
      </c>
      <c r="CK26" s="38">
        <f t="shared" si="55"/>
        <v>1027.405</v>
      </c>
      <c r="CL26" s="22"/>
      <c r="CM26" s="46">
        <f t="shared" si="105"/>
        <v>10</v>
      </c>
      <c r="CN26" s="38">
        <f t="shared" si="106"/>
        <v>1000</v>
      </c>
      <c r="CO26" s="38">
        <f t="shared" si="107"/>
        <v>1000</v>
      </c>
      <c r="CP26" s="38">
        <f t="shared" si="108"/>
        <v>1000</v>
      </c>
      <c r="CQ26" s="48">
        <f t="shared" si="56"/>
        <v>7.2499999999999995E-2</v>
      </c>
      <c r="CR26" s="38">
        <f t="shared" si="57"/>
        <v>1042.2916666666665</v>
      </c>
      <c r="CS26" s="38" t="str">
        <f t="shared" si="58"/>
        <v>nie</v>
      </c>
      <c r="CT26" s="38">
        <f t="shared" si="59"/>
        <v>20</v>
      </c>
      <c r="CU26" s="38">
        <f t="shared" si="60"/>
        <v>1018.0562499999999</v>
      </c>
      <c r="CV26" s="38">
        <f t="shared" si="61"/>
        <v>0</v>
      </c>
      <c r="CW26" s="48">
        <f t="shared" si="62"/>
        <v>0.04</v>
      </c>
      <c r="CX26" s="38">
        <f t="shared" si="63"/>
        <v>0</v>
      </c>
      <c r="CY26" s="38">
        <f t="shared" si="64"/>
        <v>1018.0562499999999</v>
      </c>
      <c r="DA26" s="46">
        <f t="shared" si="117"/>
        <v>10</v>
      </c>
      <c r="DB26" s="38">
        <f t="shared" si="118"/>
        <v>1000</v>
      </c>
      <c r="DC26" s="38">
        <f t="shared" si="109"/>
        <v>1000</v>
      </c>
      <c r="DD26" s="38">
        <f t="shared" si="110"/>
        <v>1000</v>
      </c>
      <c r="DE26" s="48">
        <f t="shared" si="65"/>
        <v>7.1999999999999995E-2</v>
      </c>
      <c r="DF26" s="38">
        <f t="shared" si="66"/>
        <v>1042</v>
      </c>
      <c r="DG26" s="38" t="str">
        <f t="shared" si="67"/>
        <v>nie</v>
      </c>
      <c r="DH26" s="38">
        <f t="shared" si="68"/>
        <v>7</v>
      </c>
      <c r="DI26" s="38">
        <f t="shared" si="69"/>
        <v>1028.3499999999999</v>
      </c>
      <c r="DJ26" s="38">
        <f t="shared" si="70"/>
        <v>0</v>
      </c>
      <c r="DK26" s="48">
        <f t="shared" si="71"/>
        <v>0.04</v>
      </c>
      <c r="DL26" s="38">
        <f t="shared" si="72"/>
        <v>0</v>
      </c>
      <c r="DM26" s="38">
        <f t="shared" si="73"/>
        <v>1028.3499999999999</v>
      </c>
      <c r="DN26" s="22"/>
      <c r="DO26" s="46">
        <f t="shared" si="119"/>
        <v>10</v>
      </c>
      <c r="DP26" s="38">
        <f t="shared" si="120"/>
        <v>1000</v>
      </c>
      <c r="DQ26" s="38">
        <f t="shared" si="111"/>
        <v>1000</v>
      </c>
      <c r="DR26" s="38">
        <f t="shared" si="112"/>
        <v>1000</v>
      </c>
      <c r="DS26" s="48">
        <f t="shared" si="74"/>
        <v>7.4999999999999997E-2</v>
      </c>
      <c r="DT26" s="38">
        <f t="shared" si="75"/>
        <v>1043.75</v>
      </c>
      <c r="DU26" s="38" t="str">
        <f t="shared" si="76"/>
        <v>nie</v>
      </c>
      <c r="DV26" s="38">
        <f t="shared" si="77"/>
        <v>20</v>
      </c>
      <c r="DW26" s="38">
        <f t="shared" si="78"/>
        <v>1019.2375</v>
      </c>
      <c r="DX26" s="38">
        <f t="shared" si="79"/>
        <v>0</v>
      </c>
      <c r="DY26" s="48">
        <f t="shared" si="80"/>
        <v>0.04</v>
      </c>
      <c r="DZ26" s="38">
        <f t="shared" si="81"/>
        <v>0</v>
      </c>
      <c r="EA26" s="38">
        <f t="shared" si="82"/>
        <v>1019.2375</v>
      </c>
    </row>
    <row r="27" spans="1:131" s="23" customFormat="1" ht="21" customHeight="1">
      <c r="A27" s="22"/>
      <c r="B27" s="22"/>
      <c r="C27" s="37">
        <v>8</v>
      </c>
      <c r="D27" s="38">
        <f t="shared" si="11"/>
        <v>1320.602719027466</v>
      </c>
      <c r="E27" s="38">
        <f t="shared" si="12"/>
        <v>1314.9738457018873</v>
      </c>
      <c r="F27" s="38">
        <f t="shared" si="13"/>
        <v>1527.6718610299774</v>
      </c>
      <c r="G27" s="38">
        <f t="shared" si="14"/>
        <v>1242.1008854809133</v>
      </c>
      <c r="H27" s="38">
        <f t="shared" si="15"/>
        <v>1188.9390549370742</v>
      </c>
      <c r="I27" s="38">
        <f t="shared" si="16"/>
        <v>1259.0599265668236</v>
      </c>
      <c r="J27" s="39">
        <f t="shared" si="17"/>
        <v>1226.6495042334129</v>
      </c>
      <c r="K27" s="98">
        <f t="shared" si="18"/>
        <v>1295.440392259565</v>
      </c>
      <c r="L27" s="40">
        <f t="shared" si="19"/>
        <v>1082.8567056280799</v>
      </c>
      <c r="M27" s="22"/>
      <c r="N27" s="69"/>
      <c r="O27" s="37">
        <v>8</v>
      </c>
      <c r="P27" s="41">
        <f t="shared" si="20"/>
        <v>0.32060271902746607</v>
      </c>
      <c r="Q27" s="41">
        <f t="shared" si="21"/>
        <v>0.31497384570188736</v>
      </c>
      <c r="R27" s="41">
        <f t="shared" si="22"/>
        <v>0.52767186102997754</v>
      </c>
      <c r="S27" s="41">
        <f t="shared" si="5"/>
        <v>0.24210088548091324</v>
      </c>
      <c r="T27" s="41">
        <f t="shared" si="6"/>
        <v>0.18893905493707419</v>
      </c>
      <c r="U27" s="41">
        <f t="shared" si="7"/>
        <v>0.25905992656682364</v>
      </c>
      <c r="V27" s="42">
        <f t="shared" si="8"/>
        <v>0.2266495042334129</v>
      </c>
      <c r="W27" s="99">
        <f t="shared" si="9"/>
        <v>0.29544039225956498</v>
      </c>
      <c r="X27" s="43">
        <f t="shared" si="10"/>
        <v>8.2856705628080007E-2</v>
      </c>
      <c r="Y27" s="22"/>
      <c r="Z27" s="35">
        <f t="shared" si="83"/>
        <v>8</v>
      </c>
      <c r="AA27" s="38">
        <f t="shared" si="23"/>
        <v>1006.6666666666666</v>
      </c>
      <c r="AB27" s="35">
        <f t="shared" si="84"/>
        <v>8</v>
      </c>
      <c r="AC27" s="48">
        <f t="shared" si="85"/>
        <v>0.04</v>
      </c>
      <c r="AD27" s="46">
        <f t="shared" si="86"/>
        <v>10</v>
      </c>
      <c r="AE27" s="38">
        <f t="shared" si="87"/>
        <v>1000</v>
      </c>
      <c r="AF27" s="38">
        <f t="shared" si="113"/>
        <v>1000</v>
      </c>
      <c r="AG27" s="38">
        <f t="shared" si="88"/>
        <v>1000</v>
      </c>
      <c r="AH27" s="48">
        <f t="shared" si="24"/>
        <v>0.04</v>
      </c>
      <c r="AI27" s="38">
        <f t="shared" si="25"/>
        <v>1003.3333333333334</v>
      </c>
      <c r="AJ27" s="38" t="str">
        <f t="shared" si="26"/>
        <v>nie</v>
      </c>
      <c r="AK27" s="38">
        <f t="shared" si="27"/>
        <v>5</v>
      </c>
      <c r="AL27" s="38">
        <f t="shared" si="28"/>
        <v>998.65</v>
      </c>
      <c r="AM27" s="38">
        <f t="shared" si="29"/>
        <v>2.7000000000000308</v>
      </c>
      <c r="AN27" s="48">
        <f t="shared" si="30"/>
        <v>0.04</v>
      </c>
      <c r="AO27" s="38">
        <f t="shared" si="31"/>
        <v>23.696844556684166</v>
      </c>
      <c r="AP27" s="38">
        <f t="shared" si="32"/>
        <v>1019.6468445566841</v>
      </c>
      <c r="AQ27" s="22"/>
      <c r="AR27" s="35">
        <f t="shared" si="89"/>
        <v>8</v>
      </c>
      <c r="AS27" s="48">
        <f t="shared" si="90"/>
        <v>0.04</v>
      </c>
      <c r="AT27" s="46">
        <f t="shared" si="91"/>
        <v>10</v>
      </c>
      <c r="AU27" s="38">
        <f t="shared" si="92"/>
        <v>1000</v>
      </c>
      <c r="AV27" s="38">
        <f t="shared" si="114"/>
        <v>1000</v>
      </c>
      <c r="AW27" s="38">
        <f t="shared" si="93"/>
        <v>1000</v>
      </c>
      <c r="AX27" s="48">
        <f t="shared" si="33"/>
        <v>4.1000000000000002E-2</v>
      </c>
      <c r="AY27" s="38">
        <f t="shared" si="34"/>
        <v>1003.4166666666666</v>
      </c>
      <c r="AZ27" s="38" t="str">
        <f t="shared" si="35"/>
        <v>nie</v>
      </c>
      <c r="BA27" s="38">
        <f t="shared" si="36"/>
        <v>7</v>
      </c>
      <c r="BB27" s="38">
        <f t="shared" si="37"/>
        <v>997.09749999999997</v>
      </c>
      <c r="BC27" s="38">
        <f t="shared" si="94"/>
        <v>2.7674999999999694</v>
      </c>
      <c r="BD27" s="48">
        <f t="shared" si="38"/>
        <v>0.04</v>
      </c>
      <c r="BE27" s="38">
        <f t="shared" si="95"/>
        <v>24.241975206087094</v>
      </c>
      <c r="BF27" s="38">
        <f t="shared" si="39"/>
        <v>1018.5719752060871</v>
      </c>
      <c r="BG27" s="22"/>
      <c r="BH27" s="35">
        <f t="shared" si="96"/>
        <v>8</v>
      </c>
      <c r="BI27" s="48">
        <f t="shared" si="121"/>
        <v>0.04</v>
      </c>
      <c r="BJ27" s="46">
        <f t="shared" si="97"/>
        <v>10</v>
      </c>
      <c r="BK27" s="38">
        <f t="shared" si="98"/>
        <v>1000</v>
      </c>
      <c r="BL27" s="38">
        <f t="shared" si="115"/>
        <v>1000</v>
      </c>
      <c r="BM27" s="38">
        <f t="shared" si="99"/>
        <v>1000</v>
      </c>
      <c r="BN27" s="48">
        <f t="shared" si="40"/>
        <v>6.8500000000000005E-2</v>
      </c>
      <c r="BO27" s="38">
        <f t="shared" si="100"/>
        <v>1045.6666666666667</v>
      </c>
      <c r="BP27" s="38" t="str">
        <f t="shared" si="41"/>
        <v>nie</v>
      </c>
      <c r="BQ27" s="38">
        <f t="shared" si="42"/>
        <v>7</v>
      </c>
      <c r="BR27" s="38">
        <f t="shared" si="43"/>
        <v>1031.3200000000002</v>
      </c>
      <c r="BS27" s="38">
        <f t="shared" si="101"/>
        <v>0</v>
      </c>
      <c r="BT27" s="48">
        <f t="shared" si="44"/>
        <v>0.04</v>
      </c>
      <c r="BU27" s="38">
        <f t="shared" si="45"/>
        <v>0</v>
      </c>
      <c r="BV27" s="38">
        <f t="shared" si="46"/>
        <v>1031.3200000000002</v>
      </c>
      <c r="BW27" s="22"/>
      <c r="BX27" s="47"/>
      <c r="BY27" s="46">
        <f t="shared" si="102"/>
        <v>10</v>
      </c>
      <c r="BZ27" s="38">
        <f t="shared" si="103"/>
        <v>1000</v>
      </c>
      <c r="CA27" s="38">
        <f t="shared" si="116"/>
        <v>1000</v>
      </c>
      <c r="CB27" s="38">
        <f t="shared" si="104"/>
        <v>1000</v>
      </c>
      <c r="CC27" s="48">
        <f t="shared" si="47"/>
        <v>7.0000000000000007E-2</v>
      </c>
      <c r="CD27" s="38">
        <f t="shared" si="48"/>
        <v>1046.6666666666667</v>
      </c>
      <c r="CE27" s="38" t="str">
        <f t="shared" si="49"/>
        <v>nie</v>
      </c>
      <c r="CF27" s="38">
        <f t="shared" si="50"/>
        <v>7</v>
      </c>
      <c r="CG27" s="38">
        <f t="shared" si="51"/>
        <v>1032.1300000000001</v>
      </c>
      <c r="CH27" s="38">
        <f t="shared" si="52"/>
        <v>0</v>
      </c>
      <c r="CI27" s="48">
        <f t="shared" si="53"/>
        <v>0.04</v>
      </c>
      <c r="CJ27" s="38">
        <f t="shared" si="54"/>
        <v>0</v>
      </c>
      <c r="CK27" s="38">
        <f t="shared" si="55"/>
        <v>1032.1300000000001</v>
      </c>
      <c r="CL27" s="22"/>
      <c r="CM27" s="46">
        <f t="shared" si="105"/>
        <v>10</v>
      </c>
      <c r="CN27" s="38">
        <f t="shared" si="106"/>
        <v>1000</v>
      </c>
      <c r="CO27" s="38">
        <f t="shared" si="107"/>
        <v>1000</v>
      </c>
      <c r="CP27" s="38">
        <f t="shared" si="108"/>
        <v>1000</v>
      </c>
      <c r="CQ27" s="48">
        <f t="shared" si="56"/>
        <v>7.2499999999999995E-2</v>
      </c>
      <c r="CR27" s="38">
        <f t="shared" si="57"/>
        <v>1048.3333333333333</v>
      </c>
      <c r="CS27" s="38" t="str">
        <f t="shared" si="58"/>
        <v>nie</v>
      </c>
      <c r="CT27" s="38">
        <f t="shared" si="59"/>
        <v>20</v>
      </c>
      <c r="CU27" s="38">
        <f t="shared" si="60"/>
        <v>1022.9499999999999</v>
      </c>
      <c r="CV27" s="38">
        <f t="shared" si="61"/>
        <v>0</v>
      </c>
      <c r="CW27" s="48">
        <f t="shared" si="62"/>
        <v>0.04</v>
      </c>
      <c r="CX27" s="38">
        <f t="shared" si="63"/>
        <v>0</v>
      </c>
      <c r="CY27" s="38">
        <f t="shared" si="64"/>
        <v>1022.9499999999999</v>
      </c>
      <c r="DA27" s="46">
        <f t="shared" si="117"/>
        <v>10</v>
      </c>
      <c r="DB27" s="38">
        <f t="shared" si="118"/>
        <v>1000</v>
      </c>
      <c r="DC27" s="38">
        <f t="shared" si="109"/>
        <v>1000</v>
      </c>
      <c r="DD27" s="38">
        <f t="shared" si="110"/>
        <v>1000</v>
      </c>
      <c r="DE27" s="48">
        <f t="shared" si="65"/>
        <v>7.1999999999999995E-2</v>
      </c>
      <c r="DF27" s="38">
        <f t="shared" si="66"/>
        <v>1048</v>
      </c>
      <c r="DG27" s="38" t="str">
        <f t="shared" si="67"/>
        <v>nie</v>
      </c>
      <c r="DH27" s="38">
        <f t="shared" si="68"/>
        <v>7</v>
      </c>
      <c r="DI27" s="38">
        <f t="shared" si="69"/>
        <v>1033.21</v>
      </c>
      <c r="DJ27" s="38">
        <f t="shared" si="70"/>
        <v>0</v>
      </c>
      <c r="DK27" s="48">
        <f t="shared" si="71"/>
        <v>0.04</v>
      </c>
      <c r="DL27" s="38">
        <f t="shared" si="72"/>
        <v>0</v>
      </c>
      <c r="DM27" s="38">
        <f t="shared" si="73"/>
        <v>1033.21</v>
      </c>
      <c r="DN27" s="22"/>
      <c r="DO27" s="46">
        <f t="shared" si="119"/>
        <v>10</v>
      </c>
      <c r="DP27" s="38">
        <f t="shared" si="120"/>
        <v>1000</v>
      </c>
      <c r="DQ27" s="38">
        <f t="shared" si="111"/>
        <v>1000</v>
      </c>
      <c r="DR27" s="38">
        <f t="shared" si="112"/>
        <v>1000</v>
      </c>
      <c r="DS27" s="48">
        <f t="shared" si="74"/>
        <v>7.4999999999999997E-2</v>
      </c>
      <c r="DT27" s="38">
        <f t="shared" si="75"/>
        <v>1050</v>
      </c>
      <c r="DU27" s="38" t="str">
        <f t="shared" si="76"/>
        <v>nie</v>
      </c>
      <c r="DV27" s="38">
        <f t="shared" si="77"/>
        <v>20</v>
      </c>
      <c r="DW27" s="38">
        <f t="shared" si="78"/>
        <v>1024.3</v>
      </c>
      <c r="DX27" s="38">
        <f t="shared" si="79"/>
        <v>0</v>
      </c>
      <c r="DY27" s="48">
        <f t="shared" si="80"/>
        <v>0.04</v>
      </c>
      <c r="DZ27" s="38">
        <f t="shared" si="81"/>
        <v>0</v>
      </c>
      <c r="EA27" s="38">
        <f t="shared" si="82"/>
        <v>1024.3</v>
      </c>
    </row>
    <row r="28" spans="1:131" s="23" customFormat="1" ht="21" customHeight="1" thickBot="1">
      <c r="A28" s="22"/>
      <c r="B28" s="22"/>
      <c r="C28" s="105">
        <v>9</v>
      </c>
      <c r="D28" s="38">
        <f t="shared" si="11"/>
        <v>1366.9764118064102</v>
      </c>
      <c r="E28" s="38">
        <f t="shared" si="12"/>
        <v>1356.3145676027766</v>
      </c>
      <c r="F28" s="38">
        <f t="shared" si="13"/>
        <v>1616.9622685805023</v>
      </c>
      <c r="G28" s="38">
        <f t="shared" si="14"/>
        <v>1302.1253788433812</v>
      </c>
      <c r="H28" s="38">
        <f t="shared" si="15"/>
        <v>1211.7796836731584</v>
      </c>
      <c r="I28" s="38">
        <f t="shared" si="16"/>
        <v>1286.0766315155388</v>
      </c>
      <c r="J28" s="39">
        <f t="shared" si="17"/>
        <v>1255.6028655998318</v>
      </c>
      <c r="K28" s="98">
        <f t="shared" si="18"/>
        <v>1338.0415929787844</v>
      </c>
      <c r="L28" s="40">
        <f t="shared" si="19"/>
        <v>1093.6852726843608</v>
      </c>
      <c r="M28" s="22"/>
      <c r="N28" s="69"/>
      <c r="O28" s="105">
        <v>9</v>
      </c>
      <c r="P28" s="109">
        <f t="shared" si="20"/>
        <v>0.36697641180641027</v>
      </c>
      <c r="Q28" s="109">
        <f t="shared" si="21"/>
        <v>0.35631456760277658</v>
      </c>
      <c r="R28" s="109">
        <f t="shared" si="22"/>
        <v>0.61696226858050229</v>
      </c>
      <c r="S28" s="109">
        <f t="shared" si="5"/>
        <v>0.30212537884338131</v>
      </c>
      <c r="T28" s="109">
        <f t="shared" si="6"/>
        <v>0.21177968367315847</v>
      </c>
      <c r="U28" s="109">
        <f t="shared" si="7"/>
        <v>0.28607663151553875</v>
      </c>
      <c r="V28" s="110">
        <f t="shared" si="8"/>
        <v>0.25560286559983192</v>
      </c>
      <c r="W28" s="111">
        <f t="shared" si="9"/>
        <v>0.33804159297878433</v>
      </c>
      <c r="X28" s="112">
        <f t="shared" si="10"/>
        <v>9.3685272684360887E-2</v>
      </c>
      <c r="Y28" s="22"/>
      <c r="Z28" s="35">
        <f t="shared" si="83"/>
        <v>9</v>
      </c>
      <c r="AA28" s="38">
        <f t="shared" si="23"/>
        <v>1007.5000000000001</v>
      </c>
      <c r="AB28" s="35">
        <f t="shared" si="84"/>
        <v>9</v>
      </c>
      <c r="AC28" s="48">
        <f t="shared" si="85"/>
        <v>0.04</v>
      </c>
      <c r="AD28" s="46">
        <f t="shared" si="86"/>
        <v>10</v>
      </c>
      <c r="AE28" s="38">
        <f t="shared" si="87"/>
        <v>1000</v>
      </c>
      <c r="AF28" s="38">
        <f t="shared" si="113"/>
        <v>1000</v>
      </c>
      <c r="AG28" s="38">
        <f t="shared" si="88"/>
        <v>1000</v>
      </c>
      <c r="AH28" s="48">
        <f t="shared" si="24"/>
        <v>0.04</v>
      </c>
      <c r="AI28" s="38">
        <f t="shared" si="25"/>
        <v>1003.3333333333334</v>
      </c>
      <c r="AJ28" s="38" t="str">
        <f t="shared" si="26"/>
        <v>nie</v>
      </c>
      <c r="AK28" s="38">
        <f t="shared" si="27"/>
        <v>5</v>
      </c>
      <c r="AL28" s="38">
        <f t="shared" si="28"/>
        <v>998.65</v>
      </c>
      <c r="AM28" s="38">
        <f t="shared" si="29"/>
        <v>2.7000000000000308</v>
      </c>
      <c r="AN28" s="48">
        <f t="shared" si="30"/>
        <v>0.04</v>
      </c>
      <c r="AO28" s="38">
        <f t="shared" si="31"/>
        <v>26.460826036987243</v>
      </c>
      <c r="AP28" s="38">
        <f t="shared" si="32"/>
        <v>1022.4108260369871</v>
      </c>
      <c r="AQ28" s="22"/>
      <c r="AR28" s="35">
        <f t="shared" si="89"/>
        <v>9</v>
      </c>
      <c r="AS28" s="48">
        <f t="shared" si="90"/>
        <v>0.04</v>
      </c>
      <c r="AT28" s="46">
        <f t="shared" si="91"/>
        <v>10</v>
      </c>
      <c r="AU28" s="38">
        <f t="shared" si="92"/>
        <v>1000</v>
      </c>
      <c r="AV28" s="38">
        <f t="shared" si="114"/>
        <v>1000</v>
      </c>
      <c r="AW28" s="38">
        <f t="shared" si="93"/>
        <v>1000</v>
      </c>
      <c r="AX28" s="48">
        <f t="shared" si="33"/>
        <v>4.1000000000000002E-2</v>
      </c>
      <c r="AY28" s="38">
        <f t="shared" si="34"/>
        <v>1003.4166666666666</v>
      </c>
      <c r="AZ28" s="38" t="str">
        <f t="shared" si="35"/>
        <v>nie</v>
      </c>
      <c r="BA28" s="38">
        <f t="shared" si="36"/>
        <v>7</v>
      </c>
      <c r="BB28" s="38">
        <f t="shared" si="37"/>
        <v>997.09749999999997</v>
      </c>
      <c r="BC28" s="38">
        <f t="shared" si="94"/>
        <v>2.7674999999999694</v>
      </c>
      <c r="BD28" s="48">
        <f t="shared" si="38"/>
        <v>0.04</v>
      </c>
      <c r="BE28" s="38">
        <f t="shared" si="95"/>
        <v>27.074928539143496</v>
      </c>
      <c r="BF28" s="38">
        <f t="shared" si="39"/>
        <v>1021.4049285391435</v>
      </c>
      <c r="BG28" s="22"/>
      <c r="BH28" s="35">
        <f t="shared" si="96"/>
        <v>9</v>
      </c>
      <c r="BI28" s="48">
        <f t="shared" si="121"/>
        <v>0.04</v>
      </c>
      <c r="BJ28" s="46">
        <f t="shared" si="97"/>
        <v>10</v>
      </c>
      <c r="BK28" s="38">
        <f t="shared" si="98"/>
        <v>1000</v>
      </c>
      <c r="BL28" s="38">
        <f t="shared" si="115"/>
        <v>1000</v>
      </c>
      <c r="BM28" s="38">
        <f t="shared" si="99"/>
        <v>1000</v>
      </c>
      <c r="BN28" s="48">
        <f t="shared" si="40"/>
        <v>6.8500000000000005E-2</v>
      </c>
      <c r="BO28" s="38">
        <f t="shared" si="100"/>
        <v>1051.375</v>
      </c>
      <c r="BP28" s="38" t="str">
        <f t="shared" si="41"/>
        <v>nie</v>
      </c>
      <c r="BQ28" s="38">
        <f t="shared" si="42"/>
        <v>7</v>
      </c>
      <c r="BR28" s="38">
        <f t="shared" si="43"/>
        <v>1035.9437499999999</v>
      </c>
      <c r="BS28" s="38">
        <f t="shared" si="101"/>
        <v>0</v>
      </c>
      <c r="BT28" s="48">
        <f t="shared" si="44"/>
        <v>0.04</v>
      </c>
      <c r="BU28" s="38">
        <f t="shared" si="45"/>
        <v>0</v>
      </c>
      <c r="BV28" s="38">
        <f t="shared" si="46"/>
        <v>1035.9437499999999</v>
      </c>
      <c r="BW28" s="22"/>
      <c r="BX28" s="47"/>
      <c r="BY28" s="46">
        <f t="shared" si="102"/>
        <v>10</v>
      </c>
      <c r="BZ28" s="38">
        <f t="shared" si="103"/>
        <v>1000</v>
      </c>
      <c r="CA28" s="38">
        <f t="shared" si="116"/>
        <v>1000</v>
      </c>
      <c r="CB28" s="38">
        <f t="shared" si="104"/>
        <v>1000</v>
      </c>
      <c r="CC28" s="48">
        <f t="shared" si="47"/>
        <v>7.0000000000000007E-2</v>
      </c>
      <c r="CD28" s="38">
        <f t="shared" si="48"/>
        <v>1052.5</v>
      </c>
      <c r="CE28" s="38" t="str">
        <f t="shared" si="49"/>
        <v>nie</v>
      </c>
      <c r="CF28" s="38">
        <f t="shared" si="50"/>
        <v>7</v>
      </c>
      <c r="CG28" s="38">
        <f t="shared" si="51"/>
        <v>1036.855</v>
      </c>
      <c r="CH28" s="38">
        <f t="shared" si="52"/>
        <v>0</v>
      </c>
      <c r="CI28" s="48">
        <f t="shared" si="53"/>
        <v>0.04</v>
      </c>
      <c r="CJ28" s="38">
        <f t="shared" si="54"/>
        <v>0</v>
      </c>
      <c r="CK28" s="38">
        <f t="shared" si="55"/>
        <v>1036.855</v>
      </c>
      <c r="CL28" s="22"/>
      <c r="CM28" s="46">
        <f t="shared" si="105"/>
        <v>10</v>
      </c>
      <c r="CN28" s="38">
        <f t="shared" si="106"/>
        <v>1000</v>
      </c>
      <c r="CO28" s="38">
        <f t="shared" si="107"/>
        <v>1000</v>
      </c>
      <c r="CP28" s="38">
        <f t="shared" si="108"/>
        <v>1000</v>
      </c>
      <c r="CQ28" s="48">
        <f t="shared" si="56"/>
        <v>7.2499999999999995E-2</v>
      </c>
      <c r="CR28" s="38">
        <f t="shared" si="57"/>
        <v>1054.375</v>
      </c>
      <c r="CS28" s="38" t="str">
        <f t="shared" si="58"/>
        <v>nie</v>
      </c>
      <c r="CT28" s="38">
        <f t="shared" si="59"/>
        <v>20</v>
      </c>
      <c r="CU28" s="38">
        <f t="shared" si="60"/>
        <v>1027.84375</v>
      </c>
      <c r="CV28" s="38">
        <f t="shared" si="61"/>
        <v>0</v>
      </c>
      <c r="CW28" s="48">
        <f t="shared" si="62"/>
        <v>0.04</v>
      </c>
      <c r="CX28" s="38">
        <f t="shared" si="63"/>
        <v>0</v>
      </c>
      <c r="CY28" s="38">
        <f t="shared" si="64"/>
        <v>1027.84375</v>
      </c>
      <c r="DA28" s="46">
        <f t="shared" si="117"/>
        <v>10</v>
      </c>
      <c r="DB28" s="38">
        <f t="shared" si="118"/>
        <v>1000</v>
      </c>
      <c r="DC28" s="38">
        <f t="shared" si="109"/>
        <v>1000</v>
      </c>
      <c r="DD28" s="38">
        <f t="shared" si="110"/>
        <v>1000</v>
      </c>
      <c r="DE28" s="48">
        <f t="shared" si="65"/>
        <v>7.1999999999999995E-2</v>
      </c>
      <c r="DF28" s="38">
        <f t="shared" si="66"/>
        <v>1054</v>
      </c>
      <c r="DG28" s="38" t="str">
        <f t="shared" si="67"/>
        <v>nie</v>
      </c>
      <c r="DH28" s="38">
        <f t="shared" si="68"/>
        <v>7</v>
      </c>
      <c r="DI28" s="38">
        <f t="shared" si="69"/>
        <v>1038.07</v>
      </c>
      <c r="DJ28" s="38">
        <f t="shared" si="70"/>
        <v>0</v>
      </c>
      <c r="DK28" s="48">
        <f t="shared" si="71"/>
        <v>0.04</v>
      </c>
      <c r="DL28" s="38">
        <f t="shared" si="72"/>
        <v>0</v>
      </c>
      <c r="DM28" s="38">
        <f t="shared" si="73"/>
        <v>1038.07</v>
      </c>
      <c r="DN28" s="22"/>
      <c r="DO28" s="46">
        <f t="shared" si="119"/>
        <v>10</v>
      </c>
      <c r="DP28" s="38">
        <f t="shared" si="120"/>
        <v>1000</v>
      </c>
      <c r="DQ28" s="38">
        <f t="shared" si="111"/>
        <v>1000</v>
      </c>
      <c r="DR28" s="38">
        <f t="shared" si="112"/>
        <v>1000</v>
      </c>
      <c r="DS28" s="48">
        <f t="shared" si="74"/>
        <v>7.4999999999999997E-2</v>
      </c>
      <c r="DT28" s="38">
        <f t="shared" si="75"/>
        <v>1056.25</v>
      </c>
      <c r="DU28" s="38" t="str">
        <f t="shared" si="76"/>
        <v>nie</v>
      </c>
      <c r="DV28" s="38">
        <f t="shared" si="77"/>
        <v>20</v>
      </c>
      <c r="DW28" s="38">
        <f t="shared" si="78"/>
        <v>1029.3625</v>
      </c>
      <c r="DX28" s="38">
        <f t="shared" si="79"/>
        <v>0</v>
      </c>
      <c r="DY28" s="48">
        <f t="shared" si="80"/>
        <v>0.04</v>
      </c>
      <c r="DZ28" s="38">
        <f t="shared" si="81"/>
        <v>0</v>
      </c>
      <c r="EA28" s="38">
        <f t="shared" si="82"/>
        <v>1029.3625</v>
      </c>
    </row>
    <row r="29" spans="1:131" s="23" customFormat="1" ht="21" customHeight="1" thickBot="1">
      <c r="A29" s="22"/>
      <c r="B29" s="22"/>
      <c r="C29" s="114">
        <v>10</v>
      </c>
      <c r="D29" s="115">
        <f t="shared" si="11"/>
        <v>1414.8751265052906</v>
      </c>
      <c r="E29" s="115">
        <f t="shared" si="12"/>
        <v>1407.5962439963482</v>
      </c>
      <c r="F29" s="115">
        <f t="shared" si="13"/>
        <v>1695.2842202390159</v>
      </c>
      <c r="G29" s="115">
        <f t="shared" si="14"/>
        <v>1328.4473827525565</v>
      </c>
      <c r="H29" s="115">
        <f t="shared" si="15"/>
        <v>1251.3342265558044</v>
      </c>
      <c r="I29" s="115">
        <f t="shared" si="16"/>
        <v>1313.7887906220749</v>
      </c>
      <c r="J29" s="115">
        <f t="shared" si="17"/>
        <v>1285.3524444038271</v>
      </c>
      <c r="K29" s="116">
        <f t="shared" si="18"/>
        <v>1382.0437553428337</v>
      </c>
      <c r="L29" s="117">
        <f t="shared" si="19"/>
        <v>1104.6221254112045</v>
      </c>
      <c r="M29" s="22"/>
      <c r="N29" s="69"/>
      <c r="O29" s="114">
        <v>10</v>
      </c>
      <c r="P29" s="118">
        <f t="shared" si="20"/>
        <v>0.41487512650529057</v>
      </c>
      <c r="Q29" s="118">
        <f t="shared" si="21"/>
        <v>0.40759624399634831</v>
      </c>
      <c r="R29" s="118">
        <f t="shared" si="22"/>
        <v>0.69528422023901593</v>
      </c>
      <c r="S29" s="118">
        <f t="shared" si="5"/>
        <v>0.32844738275255647</v>
      </c>
      <c r="T29" s="118">
        <f t="shared" si="6"/>
        <v>0.25133422655580451</v>
      </c>
      <c r="U29" s="118">
        <f t="shared" si="7"/>
        <v>0.31378879062207488</v>
      </c>
      <c r="V29" s="118">
        <f t="shared" si="8"/>
        <v>0.28535244440382712</v>
      </c>
      <c r="W29" s="119">
        <f t="shared" si="9"/>
        <v>0.38204375534283375</v>
      </c>
      <c r="X29" s="120">
        <f t="shared" si="10"/>
        <v>0.10462212541120453</v>
      </c>
      <c r="Y29" s="22"/>
      <c r="Z29" s="35">
        <f t="shared" si="83"/>
        <v>10</v>
      </c>
      <c r="AA29" s="38">
        <f t="shared" si="23"/>
        <v>1008.3333333333333</v>
      </c>
      <c r="AB29" s="35">
        <f t="shared" si="84"/>
        <v>10</v>
      </c>
      <c r="AC29" s="48">
        <f t="shared" si="85"/>
        <v>0.04</v>
      </c>
      <c r="AD29" s="46">
        <f t="shared" si="86"/>
        <v>10</v>
      </c>
      <c r="AE29" s="38">
        <f t="shared" si="87"/>
        <v>1000</v>
      </c>
      <c r="AF29" s="38">
        <f t="shared" si="113"/>
        <v>1000</v>
      </c>
      <c r="AG29" s="38">
        <f t="shared" si="88"/>
        <v>1000</v>
      </c>
      <c r="AH29" s="48">
        <f t="shared" si="24"/>
        <v>0.04</v>
      </c>
      <c r="AI29" s="38">
        <f t="shared" si="25"/>
        <v>1003.3333333333334</v>
      </c>
      <c r="AJ29" s="38" t="str">
        <f t="shared" si="26"/>
        <v>nie</v>
      </c>
      <c r="AK29" s="38">
        <f t="shared" si="27"/>
        <v>5</v>
      </c>
      <c r="AL29" s="38">
        <f t="shared" si="28"/>
        <v>998.65</v>
      </c>
      <c r="AM29" s="38">
        <f t="shared" si="29"/>
        <v>2.7000000000000308</v>
      </c>
      <c r="AN29" s="48">
        <f t="shared" si="30"/>
        <v>0.04</v>
      </c>
      <c r="AO29" s="38">
        <f t="shared" si="31"/>
        <v>29.232270267287138</v>
      </c>
      <c r="AP29" s="38">
        <f t="shared" si="32"/>
        <v>1025.1822702672871</v>
      </c>
      <c r="AQ29" s="22"/>
      <c r="AR29" s="35">
        <f t="shared" si="89"/>
        <v>10</v>
      </c>
      <c r="AS29" s="48">
        <f t="shared" si="90"/>
        <v>0.04</v>
      </c>
      <c r="AT29" s="46">
        <f t="shared" si="91"/>
        <v>10</v>
      </c>
      <c r="AU29" s="38">
        <f t="shared" si="92"/>
        <v>1000</v>
      </c>
      <c r="AV29" s="38">
        <f t="shared" si="114"/>
        <v>1000</v>
      </c>
      <c r="AW29" s="38">
        <f t="shared" si="93"/>
        <v>1000</v>
      </c>
      <c r="AX29" s="48">
        <f t="shared" si="33"/>
        <v>4.1000000000000002E-2</v>
      </c>
      <c r="AY29" s="38">
        <f t="shared" si="34"/>
        <v>1003.4166666666666</v>
      </c>
      <c r="AZ29" s="38" t="str">
        <f t="shared" si="35"/>
        <v>nie</v>
      </c>
      <c r="BA29" s="38">
        <f t="shared" si="36"/>
        <v>7</v>
      </c>
      <c r="BB29" s="38">
        <f t="shared" si="37"/>
        <v>997.09749999999997</v>
      </c>
      <c r="BC29" s="38">
        <f t="shared" si="94"/>
        <v>2.7674999999999694</v>
      </c>
      <c r="BD29" s="48">
        <f t="shared" si="38"/>
        <v>0.04</v>
      </c>
      <c r="BE29" s="38">
        <f t="shared" si="95"/>
        <v>29.91553084619915</v>
      </c>
      <c r="BF29" s="38">
        <f t="shared" si="39"/>
        <v>1024.2455308461992</v>
      </c>
      <c r="BG29" s="22"/>
      <c r="BH29" s="35">
        <f t="shared" si="96"/>
        <v>10</v>
      </c>
      <c r="BI29" s="48">
        <f t="shared" si="121"/>
        <v>0.04</v>
      </c>
      <c r="BJ29" s="46">
        <f t="shared" si="97"/>
        <v>10</v>
      </c>
      <c r="BK29" s="38">
        <f t="shared" si="98"/>
        <v>1000</v>
      </c>
      <c r="BL29" s="38">
        <f t="shared" si="115"/>
        <v>1000</v>
      </c>
      <c r="BM29" s="38">
        <f t="shared" si="99"/>
        <v>1000</v>
      </c>
      <c r="BN29" s="48">
        <f t="shared" si="40"/>
        <v>6.8500000000000005E-2</v>
      </c>
      <c r="BO29" s="38">
        <f t="shared" si="100"/>
        <v>1057.0833333333335</v>
      </c>
      <c r="BP29" s="38" t="str">
        <f t="shared" si="41"/>
        <v>nie</v>
      </c>
      <c r="BQ29" s="38">
        <f t="shared" si="42"/>
        <v>7</v>
      </c>
      <c r="BR29" s="38">
        <f t="shared" si="43"/>
        <v>1040.5675000000001</v>
      </c>
      <c r="BS29" s="38">
        <f t="shared" si="101"/>
        <v>0</v>
      </c>
      <c r="BT29" s="48">
        <f t="shared" si="44"/>
        <v>0.04</v>
      </c>
      <c r="BU29" s="38">
        <f t="shared" si="45"/>
        <v>0</v>
      </c>
      <c r="BV29" s="38">
        <f t="shared" si="46"/>
        <v>1040.5675000000001</v>
      </c>
      <c r="BW29" s="22"/>
      <c r="BX29" s="47"/>
      <c r="BY29" s="46">
        <f t="shared" si="102"/>
        <v>10</v>
      </c>
      <c r="BZ29" s="38">
        <f t="shared" si="103"/>
        <v>1000</v>
      </c>
      <c r="CA29" s="38">
        <f t="shared" si="116"/>
        <v>1000</v>
      </c>
      <c r="CB29" s="38">
        <f t="shared" si="104"/>
        <v>1000</v>
      </c>
      <c r="CC29" s="48">
        <f t="shared" si="47"/>
        <v>7.0000000000000007E-2</v>
      </c>
      <c r="CD29" s="38">
        <f t="shared" si="48"/>
        <v>1058.3333333333333</v>
      </c>
      <c r="CE29" s="38" t="str">
        <f t="shared" si="49"/>
        <v>nie</v>
      </c>
      <c r="CF29" s="38">
        <f t="shared" si="50"/>
        <v>7</v>
      </c>
      <c r="CG29" s="38">
        <f t="shared" si="51"/>
        <v>1041.58</v>
      </c>
      <c r="CH29" s="38">
        <f t="shared" si="52"/>
        <v>0</v>
      </c>
      <c r="CI29" s="48">
        <f t="shared" si="53"/>
        <v>0.04</v>
      </c>
      <c r="CJ29" s="38">
        <f t="shared" si="54"/>
        <v>0</v>
      </c>
      <c r="CK29" s="38">
        <f t="shared" si="55"/>
        <v>1041.58</v>
      </c>
      <c r="CL29" s="22"/>
      <c r="CM29" s="46">
        <f t="shared" si="105"/>
        <v>10</v>
      </c>
      <c r="CN29" s="38">
        <f t="shared" si="106"/>
        <v>1000</v>
      </c>
      <c r="CO29" s="38">
        <f t="shared" si="107"/>
        <v>1000</v>
      </c>
      <c r="CP29" s="38">
        <f t="shared" si="108"/>
        <v>1000</v>
      </c>
      <c r="CQ29" s="48">
        <f t="shared" si="56"/>
        <v>7.2499999999999995E-2</v>
      </c>
      <c r="CR29" s="38">
        <f t="shared" si="57"/>
        <v>1060.4166666666665</v>
      </c>
      <c r="CS29" s="38" t="str">
        <f t="shared" si="58"/>
        <v>nie</v>
      </c>
      <c r="CT29" s="38">
        <f t="shared" si="59"/>
        <v>20</v>
      </c>
      <c r="CU29" s="38">
        <f t="shared" si="60"/>
        <v>1032.7375</v>
      </c>
      <c r="CV29" s="38">
        <f t="shared" si="61"/>
        <v>0</v>
      </c>
      <c r="CW29" s="48">
        <f t="shared" si="62"/>
        <v>0.04</v>
      </c>
      <c r="CX29" s="38">
        <f t="shared" si="63"/>
        <v>0</v>
      </c>
      <c r="CY29" s="38">
        <f t="shared" si="64"/>
        <v>1032.7375</v>
      </c>
      <c r="DA29" s="46">
        <f t="shared" si="117"/>
        <v>10</v>
      </c>
      <c r="DB29" s="38">
        <f t="shared" si="118"/>
        <v>1000</v>
      </c>
      <c r="DC29" s="38">
        <f t="shared" si="109"/>
        <v>1000</v>
      </c>
      <c r="DD29" s="38">
        <f t="shared" si="110"/>
        <v>1000</v>
      </c>
      <c r="DE29" s="48">
        <f t="shared" si="65"/>
        <v>7.1999999999999995E-2</v>
      </c>
      <c r="DF29" s="38">
        <f t="shared" si="66"/>
        <v>1060</v>
      </c>
      <c r="DG29" s="38" t="str">
        <f t="shared" si="67"/>
        <v>nie</v>
      </c>
      <c r="DH29" s="38">
        <f t="shared" si="68"/>
        <v>7</v>
      </c>
      <c r="DI29" s="38">
        <f t="shared" si="69"/>
        <v>1042.93</v>
      </c>
      <c r="DJ29" s="38">
        <f t="shared" si="70"/>
        <v>0</v>
      </c>
      <c r="DK29" s="48">
        <f t="shared" si="71"/>
        <v>0.04</v>
      </c>
      <c r="DL29" s="38">
        <f t="shared" si="72"/>
        <v>0</v>
      </c>
      <c r="DM29" s="38">
        <f t="shared" si="73"/>
        <v>1042.93</v>
      </c>
      <c r="DN29" s="22"/>
      <c r="DO29" s="46">
        <f t="shared" si="119"/>
        <v>10</v>
      </c>
      <c r="DP29" s="38">
        <f t="shared" si="120"/>
        <v>1000</v>
      </c>
      <c r="DQ29" s="38">
        <f t="shared" si="111"/>
        <v>1000</v>
      </c>
      <c r="DR29" s="38">
        <f t="shared" si="112"/>
        <v>1000</v>
      </c>
      <c r="DS29" s="48">
        <f t="shared" si="74"/>
        <v>7.4999999999999997E-2</v>
      </c>
      <c r="DT29" s="38">
        <f t="shared" si="75"/>
        <v>1062.5</v>
      </c>
      <c r="DU29" s="38" t="str">
        <f t="shared" si="76"/>
        <v>nie</v>
      </c>
      <c r="DV29" s="38">
        <f t="shared" si="77"/>
        <v>20</v>
      </c>
      <c r="DW29" s="38">
        <f t="shared" si="78"/>
        <v>1034.425</v>
      </c>
      <c r="DX29" s="38">
        <f t="shared" si="79"/>
        <v>0</v>
      </c>
      <c r="DY29" s="48">
        <f t="shared" si="80"/>
        <v>0.04</v>
      </c>
      <c r="DZ29" s="38">
        <f t="shared" si="81"/>
        <v>0</v>
      </c>
      <c r="EA29" s="38">
        <f t="shared" si="82"/>
        <v>1034.425</v>
      </c>
    </row>
    <row r="30" spans="1:131" s="23" customFormat="1" ht="21" customHeight="1">
      <c r="A30" s="22"/>
      <c r="B30" s="22"/>
      <c r="C30" s="107">
        <v>11</v>
      </c>
      <c r="D30" s="39">
        <f t="shared" si="11"/>
        <v>1464.3490142273936</v>
      </c>
      <c r="E30" s="39">
        <f t="shared" si="12"/>
        <v>1451.9828994688744</v>
      </c>
      <c r="F30" s="39">
        <f t="shared" si="13"/>
        <v>1785.7013325594571</v>
      </c>
      <c r="G30" s="39">
        <f t="shared" si="14"/>
        <v>1355.6349988339066</v>
      </c>
      <c r="H30" s="39">
        <f t="shared" si="15"/>
        <v>1305.2918406888089</v>
      </c>
      <c r="I30" s="39">
        <f t="shared" si="16"/>
        <v>1342.2144491517531</v>
      </c>
      <c r="J30" s="39">
        <f t="shared" si="17"/>
        <v>1315.9201366249326</v>
      </c>
      <c r="K30" s="98">
        <f t="shared" si="18"/>
        <v>1427.4929506712335</v>
      </c>
      <c r="L30" s="108">
        <f t="shared" si="19"/>
        <v>1115.6683466653164</v>
      </c>
      <c r="M30" s="22"/>
      <c r="N30" s="69"/>
      <c r="O30" s="107">
        <v>11</v>
      </c>
      <c r="P30" s="42">
        <f t="shared" si="20"/>
        <v>0.46434901422739361</v>
      </c>
      <c r="Q30" s="42">
        <f t="shared" si="21"/>
        <v>0.45198289946887438</v>
      </c>
      <c r="R30" s="42">
        <f t="shared" si="22"/>
        <v>0.78570133255945707</v>
      </c>
      <c r="S30" s="42">
        <f t="shared" si="5"/>
        <v>0.3556349988339067</v>
      </c>
      <c r="T30" s="42">
        <f t="shared" si="6"/>
        <v>0.30529184068880877</v>
      </c>
      <c r="U30" s="42">
        <f t="shared" si="7"/>
        <v>0.34221444915175314</v>
      </c>
      <c r="V30" s="42">
        <f t="shared" si="8"/>
        <v>0.31592013662493268</v>
      </c>
      <c r="W30" s="99">
        <f t="shared" si="9"/>
        <v>0.4274929506712335</v>
      </c>
      <c r="X30" s="113">
        <f t="shared" si="10"/>
        <v>0.11566834666531656</v>
      </c>
      <c r="Y30" s="22"/>
      <c r="Z30" s="35">
        <f t="shared" si="83"/>
        <v>11</v>
      </c>
      <c r="AA30" s="38">
        <f t="shared" si="23"/>
        <v>1009.1666666666667</v>
      </c>
      <c r="AB30" s="35">
        <f t="shared" si="84"/>
        <v>11</v>
      </c>
      <c r="AC30" s="48">
        <f t="shared" si="85"/>
        <v>0.04</v>
      </c>
      <c r="AD30" s="46">
        <f t="shared" si="86"/>
        <v>10</v>
      </c>
      <c r="AE30" s="38">
        <f t="shared" si="87"/>
        <v>1000</v>
      </c>
      <c r="AF30" s="38">
        <f t="shared" si="113"/>
        <v>1000</v>
      </c>
      <c r="AG30" s="38">
        <f t="shared" si="88"/>
        <v>1000</v>
      </c>
      <c r="AH30" s="48">
        <f t="shared" si="24"/>
        <v>0.04</v>
      </c>
      <c r="AI30" s="38">
        <f t="shared" si="25"/>
        <v>1003.3333333333334</v>
      </c>
      <c r="AJ30" s="38" t="str">
        <f t="shared" si="26"/>
        <v>nie</v>
      </c>
      <c r="AK30" s="38">
        <f t="shared" si="27"/>
        <v>5</v>
      </c>
      <c r="AL30" s="38">
        <f t="shared" si="28"/>
        <v>998.65</v>
      </c>
      <c r="AM30" s="38">
        <f t="shared" si="29"/>
        <v>2.7000000000000308</v>
      </c>
      <c r="AN30" s="48">
        <f t="shared" si="30"/>
        <v>0.04</v>
      </c>
      <c r="AO30" s="38">
        <f t="shared" si="31"/>
        <v>32.011197397008843</v>
      </c>
      <c r="AP30" s="38">
        <f t="shared" si="32"/>
        <v>1027.9611973970088</v>
      </c>
      <c r="AQ30" s="22"/>
      <c r="AR30" s="35">
        <f t="shared" si="89"/>
        <v>11</v>
      </c>
      <c r="AS30" s="48">
        <f t="shared" si="90"/>
        <v>0.04</v>
      </c>
      <c r="AT30" s="46">
        <f t="shared" si="91"/>
        <v>10</v>
      </c>
      <c r="AU30" s="38">
        <f t="shared" si="92"/>
        <v>1000</v>
      </c>
      <c r="AV30" s="38">
        <f t="shared" si="114"/>
        <v>1000</v>
      </c>
      <c r="AW30" s="38">
        <f t="shared" si="93"/>
        <v>1000</v>
      </c>
      <c r="AX30" s="48">
        <f t="shared" si="33"/>
        <v>4.1000000000000002E-2</v>
      </c>
      <c r="AY30" s="38">
        <f t="shared" si="34"/>
        <v>1003.4166666666666</v>
      </c>
      <c r="AZ30" s="38" t="str">
        <f t="shared" si="35"/>
        <v>nie</v>
      </c>
      <c r="BA30" s="38">
        <f t="shared" si="36"/>
        <v>7</v>
      </c>
      <c r="BB30" s="38">
        <f t="shared" si="37"/>
        <v>997.09749999999997</v>
      </c>
      <c r="BC30" s="38">
        <f t="shared" si="94"/>
        <v>2.7674999999999694</v>
      </c>
      <c r="BD30" s="48">
        <f t="shared" si="38"/>
        <v>0.04</v>
      </c>
      <c r="BE30" s="38">
        <f t="shared" si="95"/>
        <v>32.763802779483854</v>
      </c>
      <c r="BF30" s="38">
        <f t="shared" si="39"/>
        <v>1027.0938027794839</v>
      </c>
      <c r="BG30" s="22"/>
      <c r="BH30" s="35">
        <f t="shared" si="96"/>
        <v>11</v>
      </c>
      <c r="BI30" s="48">
        <f t="shared" si="121"/>
        <v>0.04</v>
      </c>
      <c r="BJ30" s="46">
        <f t="shared" si="97"/>
        <v>10</v>
      </c>
      <c r="BK30" s="38">
        <f t="shared" si="98"/>
        <v>1000</v>
      </c>
      <c r="BL30" s="38">
        <f t="shared" si="115"/>
        <v>1000</v>
      </c>
      <c r="BM30" s="38">
        <f t="shared" si="99"/>
        <v>1000</v>
      </c>
      <c r="BN30" s="48">
        <f t="shared" si="40"/>
        <v>6.8500000000000005E-2</v>
      </c>
      <c r="BO30" s="38">
        <f t="shared" si="100"/>
        <v>1062.7916666666665</v>
      </c>
      <c r="BP30" s="38" t="str">
        <f t="shared" si="41"/>
        <v>nie</v>
      </c>
      <c r="BQ30" s="38">
        <f t="shared" si="42"/>
        <v>7</v>
      </c>
      <c r="BR30" s="38">
        <f t="shared" si="43"/>
        <v>1045.1912499999999</v>
      </c>
      <c r="BS30" s="38">
        <f t="shared" si="101"/>
        <v>0</v>
      </c>
      <c r="BT30" s="48">
        <f t="shared" si="44"/>
        <v>0.04</v>
      </c>
      <c r="BU30" s="38">
        <f t="shared" si="45"/>
        <v>0</v>
      </c>
      <c r="BV30" s="38">
        <f t="shared" si="46"/>
        <v>1045.1912499999999</v>
      </c>
      <c r="BW30" s="22"/>
      <c r="BX30" s="47"/>
      <c r="BY30" s="46">
        <f t="shared" si="102"/>
        <v>10</v>
      </c>
      <c r="BZ30" s="38">
        <f t="shared" si="103"/>
        <v>1000</v>
      </c>
      <c r="CA30" s="38">
        <f t="shared" si="116"/>
        <v>1000</v>
      </c>
      <c r="CB30" s="38">
        <f t="shared" si="104"/>
        <v>1000</v>
      </c>
      <c r="CC30" s="48">
        <f t="shared" si="47"/>
        <v>7.0000000000000007E-2</v>
      </c>
      <c r="CD30" s="38">
        <f t="shared" si="48"/>
        <v>1064.1666666666667</v>
      </c>
      <c r="CE30" s="38" t="str">
        <f t="shared" si="49"/>
        <v>nie</v>
      </c>
      <c r="CF30" s="38">
        <f t="shared" si="50"/>
        <v>7</v>
      </c>
      <c r="CG30" s="38">
        <f t="shared" si="51"/>
        <v>1046.3050000000001</v>
      </c>
      <c r="CH30" s="38">
        <f t="shared" si="52"/>
        <v>0</v>
      </c>
      <c r="CI30" s="48">
        <f t="shared" si="53"/>
        <v>0.04</v>
      </c>
      <c r="CJ30" s="38">
        <f t="shared" si="54"/>
        <v>0</v>
      </c>
      <c r="CK30" s="38">
        <f t="shared" si="55"/>
        <v>1046.3050000000001</v>
      </c>
      <c r="CL30" s="22"/>
      <c r="CM30" s="46">
        <f t="shared" si="105"/>
        <v>10</v>
      </c>
      <c r="CN30" s="38">
        <f t="shared" si="106"/>
        <v>1000</v>
      </c>
      <c r="CO30" s="38">
        <f t="shared" si="107"/>
        <v>1000</v>
      </c>
      <c r="CP30" s="38">
        <f t="shared" si="108"/>
        <v>1000</v>
      </c>
      <c r="CQ30" s="48">
        <f t="shared" si="56"/>
        <v>7.2499999999999995E-2</v>
      </c>
      <c r="CR30" s="38">
        <f t="shared" si="57"/>
        <v>1066.4583333333333</v>
      </c>
      <c r="CS30" s="38" t="str">
        <f t="shared" si="58"/>
        <v>nie</v>
      </c>
      <c r="CT30" s="38">
        <f t="shared" si="59"/>
        <v>20</v>
      </c>
      <c r="CU30" s="38">
        <f t="shared" si="60"/>
        <v>1037.6312499999999</v>
      </c>
      <c r="CV30" s="38">
        <f t="shared" si="61"/>
        <v>0</v>
      </c>
      <c r="CW30" s="48">
        <f t="shared" si="62"/>
        <v>0.04</v>
      </c>
      <c r="CX30" s="38">
        <f t="shared" si="63"/>
        <v>0</v>
      </c>
      <c r="CY30" s="38">
        <f t="shared" si="64"/>
        <v>1037.6312499999999</v>
      </c>
      <c r="DA30" s="46">
        <f t="shared" si="117"/>
        <v>10</v>
      </c>
      <c r="DB30" s="38">
        <f t="shared" si="118"/>
        <v>1000</v>
      </c>
      <c r="DC30" s="38">
        <f t="shared" si="109"/>
        <v>1000</v>
      </c>
      <c r="DD30" s="38">
        <f t="shared" si="110"/>
        <v>1000</v>
      </c>
      <c r="DE30" s="48">
        <f t="shared" si="65"/>
        <v>7.1999999999999995E-2</v>
      </c>
      <c r="DF30" s="38">
        <f t="shared" si="66"/>
        <v>1066</v>
      </c>
      <c r="DG30" s="38" t="str">
        <f t="shared" si="67"/>
        <v>nie</v>
      </c>
      <c r="DH30" s="38">
        <f t="shared" si="68"/>
        <v>7</v>
      </c>
      <c r="DI30" s="38">
        <f t="shared" si="69"/>
        <v>1047.79</v>
      </c>
      <c r="DJ30" s="38">
        <f t="shared" si="70"/>
        <v>0</v>
      </c>
      <c r="DK30" s="48">
        <f t="shared" si="71"/>
        <v>0.04</v>
      </c>
      <c r="DL30" s="38">
        <f t="shared" si="72"/>
        <v>0</v>
      </c>
      <c r="DM30" s="38">
        <f t="shared" si="73"/>
        <v>1047.79</v>
      </c>
      <c r="DN30" s="22"/>
      <c r="DO30" s="46">
        <f t="shared" si="119"/>
        <v>10</v>
      </c>
      <c r="DP30" s="38">
        <f t="shared" si="120"/>
        <v>1000</v>
      </c>
      <c r="DQ30" s="38">
        <f t="shared" si="111"/>
        <v>1000</v>
      </c>
      <c r="DR30" s="38">
        <f t="shared" si="112"/>
        <v>1000</v>
      </c>
      <c r="DS30" s="48">
        <f t="shared" si="74"/>
        <v>7.4999999999999997E-2</v>
      </c>
      <c r="DT30" s="38">
        <f t="shared" si="75"/>
        <v>1068.75</v>
      </c>
      <c r="DU30" s="38" t="str">
        <f t="shared" si="76"/>
        <v>nie</v>
      </c>
      <c r="DV30" s="38">
        <f t="shared" si="77"/>
        <v>20</v>
      </c>
      <c r="DW30" s="38">
        <f t="shared" si="78"/>
        <v>1039.4875</v>
      </c>
      <c r="DX30" s="38">
        <f t="shared" si="79"/>
        <v>0</v>
      </c>
      <c r="DY30" s="48">
        <f t="shared" si="80"/>
        <v>0.04</v>
      </c>
      <c r="DZ30" s="38">
        <f t="shared" si="81"/>
        <v>0</v>
      </c>
      <c r="EA30" s="38">
        <f t="shared" si="82"/>
        <v>1039.4875</v>
      </c>
    </row>
    <row r="31" spans="1:131" s="23" customFormat="1" ht="21" customHeight="1" thickBot="1">
      <c r="A31" s="22"/>
      <c r="B31" s="22"/>
      <c r="C31" s="49">
        <v>12</v>
      </c>
      <c r="D31" s="76">
        <f t="shared" si="11"/>
        <v>1515.4498753199446</v>
      </c>
      <c r="E31" s="76">
        <f t="shared" si="12"/>
        <v>1506.4106764724415</v>
      </c>
      <c r="F31" s="76">
        <f t="shared" si="13"/>
        <v>1889.9858607120566</v>
      </c>
      <c r="G31" s="76">
        <f t="shared" si="14"/>
        <v>1389.3866931736459</v>
      </c>
      <c r="H31" s="76">
        <f t="shared" si="15"/>
        <v>1330.5318432706492</v>
      </c>
      <c r="I31" s="76">
        <f t="shared" si="16"/>
        <v>1377.6091251701559</v>
      </c>
      <c r="J31" s="77">
        <f t="shared" si="17"/>
        <v>1363.5284403821183</v>
      </c>
      <c r="K31" s="98">
        <f t="shared" si="18"/>
        <v>1474.4367653617292</v>
      </c>
      <c r="L31" s="78">
        <f t="shared" si="19"/>
        <v>1126.8250301319697</v>
      </c>
      <c r="M31" s="22"/>
      <c r="N31" s="69"/>
      <c r="O31" s="49">
        <v>12</v>
      </c>
      <c r="P31" s="50">
        <f t="shared" si="20"/>
        <v>0.51544987531994457</v>
      </c>
      <c r="Q31" s="50">
        <f t="shared" si="21"/>
        <v>0.50641067647244165</v>
      </c>
      <c r="R31" s="50">
        <f t="shared" si="22"/>
        <v>0.88998586071205654</v>
      </c>
      <c r="S31" s="50">
        <f t="shared" si="5"/>
        <v>0.38938669317364583</v>
      </c>
      <c r="T31" s="50">
        <f t="shared" si="6"/>
        <v>0.33053184327064922</v>
      </c>
      <c r="U31" s="50">
        <f t="shared" si="7"/>
        <v>0.37760912517015588</v>
      </c>
      <c r="V31" s="51">
        <f t="shared" si="8"/>
        <v>0.3635284403821184</v>
      </c>
      <c r="W31" s="100">
        <f t="shared" si="9"/>
        <v>0.47443676536172918</v>
      </c>
      <c r="X31" s="52">
        <f t="shared" si="10"/>
        <v>0.12682503013196977</v>
      </c>
      <c r="Y31" s="22"/>
      <c r="Z31" s="35">
        <f t="shared" si="83"/>
        <v>12</v>
      </c>
      <c r="AA31" s="38">
        <f t="shared" si="23"/>
        <v>1010</v>
      </c>
      <c r="AB31" s="35">
        <f t="shared" si="84"/>
        <v>12</v>
      </c>
      <c r="AC31" s="48">
        <f t="shared" si="85"/>
        <v>0.04</v>
      </c>
      <c r="AD31" s="46">
        <f t="shared" si="86"/>
        <v>10</v>
      </c>
      <c r="AE31" s="38">
        <f t="shared" si="87"/>
        <v>1000</v>
      </c>
      <c r="AF31" s="38">
        <f t="shared" si="113"/>
        <v>1000</v>
      </c>
      <c r="AG31" s="38">
        <f t="shared" si="88"/>
        <v>1000</v>
      </c>
      <c r="AH31" s="48">
        <f t="shared" si="24"/>
        <v>0.04</v>
      </c>
      <c r="AI31" s="38">
        <f t="shared" si="25"/>
        <v>1003.3333333333334</v>
      </c>
      <c r="AJ31" s="38" t="str">
        <f t="shared" si="26"/>
        <v>tak</v>
      </c>
      <c r="AK31" s="38">
        <f t="shared" si="27"/>
        <v>0</v>
      </c>
      <c r="AL31" s="38">
        <f t="shared" si="28"/>
        <v>1002.7</v>
      </c>
      <c r="AM31" s="38">
        <f t="shared" si="29"/>
        <v>3.7000000000000308</v>
      </c>
      <c r="AN31" s="48">
        <f t="shared" si="30"/>
        <v>0.04</v>
      </c>
      <c r="AO31" s="38">
        <f t="shared" si="31"/>
        <v>35.797627629980795</v>
      </c>
      <c r="AP31" s="38">
        <f t="shared" si="32"/>
        <v>1034.7976276299808</v>
      </c>
      <c r="AQ31" s="22"/>
      <c r="AR31" s="35">
        <f t="shared" si="89"/>
        <v>12</v>
      </c>
      <c r="AS31" s="48">
        <f t="shared" si="90"/>
        <v>0.04</v>
      </c>
      <c r="AT31" s="46">
        <f t="shared" si="91"/>
        <v>10</v>
      </c>
      <c r="AU31" s="38">
        <f t="shared" si="92"/>
        <v>1000</v>
      </c>
      <c r="AV31" s="38">
        <f t="shared" si="114"/>
        <v>1000</v>
      </c>
      <c r="AW31" s="38">
        <f t="shared" si="93"/>
        <v>1000</v>
      </c>
      <c r="AX31" s="48">
        <f t="shared" si="33"/>
        <v>4.1000000000000002E-2</v>
      </c>
      <c r="AY31" s="38">
        <f t="shared" si="34"/>
        <v>1003.4166666666666</v>
      </c>
      <c r="AZ31" s="38" t="str">
        <f t="shared" si="35"/>
        <v>nie</v>
      </c>
      <c r="BA31" s="38">
        <f t="shared" si="36"/>
        <v>7</v>
      </c>
      <c r="BB31" s="38">
        <f t="shared" si="37"/>
        <v>997.09749999999997</v>
      </c>
      <c r="BC31" s="38">
        <f t="shared" si="94"/>
        <v>2.7674999999999694</v>
      </c>
      <c r="BD31" s="48">
        <f t="shared" si="38"/>
        <v>0.04</v>
      </c>
      <c r="BE31" s="38">
        <f t="shared" si="95"/>
        <v>35.619765046988427</v>
      </c>
      <c r="BF31" s="38">
        <f t="shared" si="39"/>
        <v>1029.9497650469884</v>
      </c>
      <c r="BG31" s="22"/>
      <c r="BH31" s="35">
        <f t="shared" si="96"/>
        <v>12</v>
      </c>
      <c r="BI31" s="48">
        <f t="shared" si="121"/>
        <v>0.04</v>
      </c>
      <c r="BJ31" s="46">
        <f t="shared" si="97"/>
        <v>10</v>
      </c>
      <c r="BK31" s="38">
        <f t="shared" si="98"/>
        <v>1000</v>
      </c>
      <c r="BL31" s="38">
        <f t="shared" si="115"/>
        <v>1000</v>
      </c>
      <c r="BM31" s="38">
        <f t="shared" si="99"/>
        <v>1000</v>
      </c>
      <c r="BN31" s="48">
        <f t="shared" si="40"/>
        <v>6.8500000000000005E-2</v>
      </c>
      <c r="BO31" s="38">
        <f t="shared" si="100"/>
        <v>1068.5</v>
      </c>
      <c r="BP31" s="38" t="str">
        <f t="shared" si="41"/>
        <v>nie</v>
      </c>
      <c r="BQ31" s="38">
        <f t="shared" si="42"/>
        <v>7</v>
      </c>
      <c r="BR31" s="38">
        <f t="shared" si="43"/>
        <v>1049.8150000000001</v>
      </c>
      <c r="BS31" s="38">
        <f t="shared" si="101"/>
        <v>0</v>
      </c>
      <c r="BT31" s="48">
        <f t="shared" si="44"/>
        <v>0.04</v>
      </c>
      <c r="BU31" s="38">
        <f t="shared" si="45"/>
        <v>0</v>
      </c>
      <c r="BV31" s="38">
        <f t="shared" si="46"/>
        <v>1049.8150000000001</v>
      </c>
      <c r="BW31" s="22"/>
      <c r="BX31" s="47"/>
      <c r="BY31" s="46">
        <f t="shared" si="102"/>
        <v>10</v>
      </c>
      <c r="BZ31" s="38">
        <f t="shared" si="103"/>
        <v>1000</v>
      </c>
      <c r="CA31" s="38">
        <f t="shared" si="116"/>
        <v>1000</v>
      </c>
      <c r="CB31" s="38">
        <f t="shared" si="104"/>
        <v>1000</v>
      </c>
      <c r="CC31" s="48">
        <f t="shared" si="47"/>
        <v>7.0000000000000007E-2</v>
      </c>
      <c r="CD31" s="38">
        <f t="shared" si="48"/>
        <v>1070</v>
      </c>
      <c r="CE31" s="38" t="str">
        <f t="shared" si="49"/>
        <v>nie</v>
      </c>
      <c r="CF31" s="38">
        <f t="shared" si="50"/>
        <v>7</v>
      </c>
      <c r="CG31" s="38">
        <f t="shared" si="51"/>
        <v>1051.03</v>
      </c>
      <c r="CH31" s="38">
        <f t="shared" si="52"/>
        <v>56.7</v>
      </c>
      <c r="CI31" s="48">
        <f t="shared" si="53"/>
        <v>0.04</v>
      </c>
      <c r="CJ31" s="38">
        <f t="shared" si="54"/>
        <v>56.7</v>
      </c>
      <c r="CK31" s="38">
        <f t="shared" si="55"/>
        <v>1051.03</v>
      </c>
      <c r="CL31" s="22"/>
      <c r="CM31" s="46">
        <f t="shared" si="105"/>
        <v>10</v>
      </c>
      <c r="CN31" s="38">
        <f t="shared" si="106"/>
        <v>1000</v>
      </c>
      <c r="CO31" s="38">
        <f t="shared" si="107"/>
        <v>1000</v>
      </c>
      <c r="CP31" s="38">
        <f t="shared" si="108"/>
        <v>1000</v>
      </c>
      <c r="CQ31" s="48">
        <f t="shared" si="56"/>
        <v>7.2499999999999995E-2</v>
      </c>
      <c r="CR31" s="38">
        <f t="shared" si="57"/>
        <v>1072.5</v>
      </c>
      <c r="CS31" s="38" t="str">
        <f t="shared" si="58"/>
        <v>nie</v>
      </c>
      <c r="CT31" s="38">
        <f t="shared" si="59"/>
        <v>20</v>
      </c>
      <c r="CU31" s="38">
        <f t="shared" si="60"/>
        <v>1042.5250000000001</v>
      </c>
      <c r="CV31" s="38">
        <f t="shared" si="61"/>
        <v>0</v>
      </c>
      <c r="CW31" s="48">
        <f t="shared" si="62"/>
        <v>0.04</v>
      </c>
      <c r="CX31" s="38">
        <f t="shared" si="63"/>
        <v>0</v>
      </c>
      <c r="CY31" s="38">
        <f t="shared" si="64"/>
        <v>1042.5250000000001</v>
      </c>
      <c r="DA31" s="46">
        <f t="shared" si="117"/>
        <v>10</v>
      </c>
      <c r="DB31" s="38">
        <f t="shared" si="118"/>
        <v>1000</v>
      </c>
      <c r="DC31" s="38">
        <f t="shared" si="109"/>
        <v>1000</v>
      </c>
      <c r="DD31" s="38">
        <f t="shared" si="110"/>
        <v>1000</v>
      </c>
      <c r="DE31" s="48">
        <f t="shared" si="65"/>
        <v>7.1999999999999995E-2</v>
      </c>
      <c r="DF31" s="38">
        <f t="shared" si="66"/>
        <v>1072</v>
      </c>
      <c r="DG31" s="38" t="str">
        <f t="shared" si="67"/>
        <v>nie</v>
      </c>
      <c r="DH31" s="38">
        <f t="shared" si="68"/>
        <v>7</v>
      </c>
      <c r="DI31" s="38">
        <f t="shared" si="69"/>
        <v>1052.6500000000001</v>
      </c>
      <c r="DJ31" s="38">
        <f t="shared" si="70"/>
        <v>0</v>
      </c>
      <c r="DK31" s="48">
        <f t="shared" si="71"/>
        <v>0.04</v>
      </c>
      <c r="DL31" s="38">
        <f t="shared" si="72"/>
        <v>0</v>
      </c>
      <c r="DM31" s="38">
        <f t="shared" si="73"/>
        <v>1052.6500000000001</v>
      </c>
      <c r="DN31" s="22"/>
      <c r="DO31" s="46">
        <f t="shared" si="119"/>
        <v>10</v>
      </c>
      <c r="DP31" s="38">
        <f t="shared" si="120"/>
        <v>1000</v>
      </c>
      <c r="DQ31" s="38">
        <f t="shared" si="111"/>
        <v>1000</v>
      </c>
      <c r="DR31" s="38">
        <f t="shared" si="112"/>
        <v>1000</v>
      </c>
      <c r="DS31" s="48">
        <f t="shared" si="74"/>
        <v>7.4999999999999997E-2</v>
      </c>
      <c r="DT31" s="38">
        <f t="shared" si="75"/>
        <v>1075</v>
      </c>
      <c r="DU31" s="38" t="str">
        <f t="shared" si="76"/>
        <v>nie</v>
      </c>
      <c r="DV31" s="38">
        <f t="shared" si="77"/>
        <v>20</v>
      </c>
      <c r="DW31" s="38">
        <f t="shared" si="78"/>
        <v>1044.55</v>
      </c>
      <c r="DX31" s="38">
        <f t="shared" si="79"/>
        <v>0</v>
      </c>
      <c r="DY31" s="48">
        <f t="shared" si="80"/>
        <v>0.04</v>
      </c>
      <c r="DZ31" s="38">
        <f t="shared" si="81"/>
        <v>0</v>
      </c>
      <c r="EA31" s="38">
        <f t="shared" si="82"/>
        <v>1044.55</v>
      </c>
    </row>
    <row r="32" spans="1:131" ht="21" customHeight="1" thickBot="1">
      <c r="N32" s="69"/>
      <c r="O32" s="90">
        <f>zakup_domyslny_mc</f>
        <v>120</v>
      </c>
      <c r="P32" s="81">
        <f t="shared" ref="P32:X32" si="122">D13/zakup_domyslny_wartosc-1</f>
        <v>0.41487512650529057</v>
      </c>
      <c r="Q32" s="81">
        <f t="shared" si="122"/>
        <v>0.40759624399634831</v>
      </c>
      <c r="R32" s="81">
        <f t="shared" si="122"/>
        <v>0.69528422023901593</v>
      </c>
      <c r="S32" s="81">
        <f t="shared" si="122"/>
        <v>0.32844738275255647</v>
      </c>
      <c r="T32" s="81">
        <f t="shared" si="122"/>
        <v>0.25133422655580451</v>
      </c>
      <c r="U32" s="81">
        <f t="shared" si="122"/>
        <v>0.31378879062207488</v>
      </c>
      <c r="V32" s="81">
        <f t="shared" si="122"/>
        <v>0.28535244440382712</v>
      </c>
      <c r="W32" s="81">
        <f t="shared" si="122"/>
        <v>0.38204375534282287</v>
      </c>
      <c r="X32" s="82">
        <f t="shared" si="122"/>
        <v>0.10462212541120453</v>
      </c>
      <c r="Z32" s="63">
        <f t="shared" si="83"/>
        <v>13</v>
      </c>
      <c r="AA32" s="65">
        <f t="shared" si="23"/>
        <v>1010.8416666666666</v>
      </c>
      <c r="AB32" s="63">
        <f t="shared" si="84"/>
        <v>13</v>
      </c>
      <c r="AC32" s="64">
        <f t="shared" si="85"/>
        <v>0.04</v>
      </c>
      <c r="AD32" s="46">
        <f t="shared" si="86"/>
        <v>10</v>
      </c>
      <c r="AE32" s="65">
        <f t="shared" si="87"/>
        <v>999</v>
      </c>
      <c r="AF32" s="65">
        <f t="shared" si="113"/>
        <v>1000</v>
      </c>
      <c r="AG32" s="65">
        <f t="shared" si="88"/>
        <v>1000</v>
      </c>
      <c r="AH32" s="64">
        <f t="shared" si="24"/>
        <v>6.7500000000000004E-2</v>
      </c>
      <c r="AI32" s="65">
        <f t="shared" si="25"/>
        <v>1005.625</v>
      </c>
      <c r="AJ32" s="65" t="str">
        <f t="shared" si="26"/>
        <v>nie</v>
      </c>
      <c r="AK32" s="38">
        <f t="shared" si="27"/>
        <v>5</v>
      </c>
      <c r="AL32" s="65">
        <f>AI32-AK32
-(AI32-AF32-AK32)*podatek_Belki</f>
        <v>1000.50625</v>
      </c>
      <c r="AM32" s="65">
        <f t="shared" si="29"/>
        <v>4.5562500000000004</v>
      </c>
      <c r="AN32" s="64">
        <f t="shared" si="30"/>
        <v>0.04</v>
      </c>
      <c r="AO32" s="65">
        <f t="shared" si="31"/>
        <v>40.450531224581738</v>
      </c>
      <c r="AP32" s="65">
        <f>AO31*(1+AN32/12*(1-podatek_Belki))+AL32</f>
        <v>1036.4005312245818</v>
      </c>
      <c r="AR32" s="63">
        <f t="shared" si="89"/>
        <v>13</v>
      </c>
      <c r="AS32" s="64">
        <f t="shared" si="90"/>
        <v>0.04</v>
      </c>
      <c r="AT32" s="46">
        <f t="shared" si="91"/>
        <v>10</v>
      </c>
      <c r="AU32" s="65">
        <f t="shared" si="92"/>
        <v>1000</v>
      </c>
      <c r="AV32" s="65">
        <f t="shared" si="114"/>
        <v>1000</v>
      </c>
      <c r="AW32" s="65">
        <f t="shared" si="93"/>
        <v>1000</v>
      </c>
      <c r="AX32" s="64">
        <f t="shared" si="33"/>
        <v>4.1000000000000002E-2</v>
      </c>
      <c r="AY32" s="65">
        <f t="shared" si="34"/>
        <v>1003.4166666666666</v>
      </c>
      <c r="AZ32" s="65" t="str">
        <f t="shared" si="35"/>
        <v>nie</v>
      </c>
      <c r="BA32" s="38">
        <f t="shared" si="36"/>
        <v>7</v>
      </c>
      <c r="BB32" s="65">
        <f>AY32-BA32
-(AY32-AV32-BA32)*podatek_Belki</f>
        <v>997.09749999999997</v>
      </c>
      <c r="BC32" s="65">
        <f t="shared" si="94"/>
        <v>2.7674999999999694</v>
      </c>
      <c r="BD32" s="64">
        <f t="shared" si="38"/>
        <v>0.04</v>
      </c>
      <c r="BE32" s="65">
        <f t="shared" si="95"/>
        <v>38.483438412615264</v>
      </c>
      <c r="BF32" s="65">
        <f>BE31*(1+BD32/12*(1-podatek_Belki))+BB32</f>
        <v>1032.8134384126154</v>
      </c>
      <c r="BH32" s="63">
        <f t="shared" si="96"/>
        <v>13</v>
      </c>
      <c r="BI32" s="64">
        <f t="shared" si="121"/>
        <v>0.04</v>
      </c>
      <c r="BJ32" s="46">
        <f t="shared" si="97"/>
        <v>10</v>
      </c>
      <c r="BK32" s="65">
        <f t="shared" si="98"/>
        <v>1000</v>
      </c>
      <c r="BL32" s="65">
        <f t="shared" si="115"/>
        <v>1000</v>
      </c>
      <c r="BM32" s="38">
        <f t="shared" si="99"/>
        <v>1068.5</v>
      </c>
      <c r="BN32" s="48">
        <f t="shared" si="40"/>
        <v>6.8500000000000005E-2</v>
      </c>
      <c r="BO32" s="38">
        <f t="shared" si="100"/>
        <v>1074.5993541666667</v>
      </c>
      <c r="BP32" s="65" t="str">
        <f t="shared" si="41"/>
        <v>nie</v>
      </c>
      <c r="BQ32" s="38">
        <f t="shared" si="42"/>
        <v>7</v>
      </c>
      <c r="BR32" s="65">
        <f>BO32-BQ32
-(BO32-BL32-BQ32)*podatek_Belki</f>
        <v>1054.7554768750001</v>
      </c>
      <c r="BS32" s="38">
        <f t="shared" si="101"/>
        <v>0</v>
      </c>
      <c r="BT32" s="64">
        <f t="shared" si="44"/>
        <v>0.04</v>
      </c>
      <c r="BU32" s="65">
        <f t="shared" si="45"/>
        <v>0</v>
      </c>
      <c r="BV32" s="38">
        <f t="shared" si="46"/>
        <v>1054.7554768750001</v>
      </c>
      <c r="BX32" s="64">
        <f t="shared" ref="BX32:BX63" si="123">MAX(INDEX(scenariusz_I_inflacja,MATCH(ROUNDUP(Z32/12,0)-1,scenariusz_I_rok,0)),0)</f>
        <v>0.01</v>
      </c>
      <c r="BY32" s="46">
        <f t="shared" si="102"/>
        <v>10</v>
      </c>
      <c r="BZ32" s="65">
        <f t="shared" si="103"/>
        <v>1000</v>
      </c>
      <c r="CA32" s="65">
        <f t="shared" si="116"/>
        <v>1000</v>
      </c>
      <c r="CB32" s="65">
        <f t="shared" si="104"/>
        <v>1000</v>
      </c>
      <c r="CC32" s="64">
        <f t="shared" si="47"/>
        <v>0.02</v>
      </c>
      <c r="CD32" s="65">
        <f t="shared" si="48"/>
        <v>1001.6666666666667</v>
      </c>
      <c r="CE32" s="65" t="str">
        <f t="shared" si="49"/>
        <v>nie</v>
      </c>
      <c r="CF32" s="38">
        <f t="shared" si="50"/>
        <v>7</v>
      </c>
      <c r="CG32" s="65">
        <f>CD32-CF32
-(CD32-CA32-CF32)*podatek_Belki</f>
        <v>995.68000000000006</v>
      </c>
      <c r="CH32" s="65">
        <f t="shared" si="52"/>
        <v>0</v>
      </c>
      <c r="CI32" s="64">
        <f t="shared" si="53"/>
        <v>0.04</v>
      </c>
      <c r="CJ32" s="65">
        <f t="shared" si="54"/>
        <v>56.853090000000002</v>
      </c>
      <c r="CK32" s="65">
        <f>CJ31*(1+CI32/12*(1-podatek_Belki))+CG32</f>
        <v>1052.5330900000001</v>
      </c>
      <c r="CM32" s="66">
        <f t="shared" si="105"/>
        <v>10</v>
      </c>
      <c r="CN32" s="65">
        <f t="shared" si="106"/>
        <v>1000</v>
      </c>
      <c r="CO32" s="65">
        <f t="shared" si="107"/>
        <v>1000</v>
      </c>
      <c r="CP32" s="65">
        <f t="shared" si="108"/>
        <v>1072.5</v>
      </c>
      <c r="CQ32" s="64">
        <f t="shared" si="56"/>
        <v>2.2499999999999999E-2</v>
      </c>
      <c r="CR32" s="65">
        <f t="shared" si="57"/>
        <v>1074.5109375000002</v>
      </c>
      <c r="CS32" s="65" t="str">
        <f t="shared" si="58"/>
        <v>nie</v>
      </c>
      <c r="CT32" s="65">
        <f t="shared" si="59"/>
        <v>20</v>
      </c>
      <c r="CU32" s="65">
        <f t="shared" si="60"/>
        <v>1044.1538593750001</v>
      </c>
      <c r="CV32" s="65">
        <f t="shared" si="61"/>
        <v>0</v>
      </c>
      <c r="CW32" s="64">
        <f t="shared" si="62"/>
        <v>0.04</v>
      </c>
      <c r="CX32" s="65">
        <f t="shared" si="63"/>
        <v>0</v>
      </c>
      <c r="CY32" s="65">
        <f t="shared" si="64"/>
        <v>1044.1538593750001</v>
      </c>
      <c r="DA32" s="66">
        <f t="shared" si="117"/>
        <v>10</v>
      </c>
      <c r="DB32" s="65">
        <f t="shared" si="118"/>
        <v>1000</v>
      </c>
      <c r="DC32" s="65">
        <f t="shared" si="109"/>
        <v>1000</v>
      </c>
      <c r="DD32" s="65">
        <f t="shared" si="110"/>
        <v>1072</v>
      </c>
      <c r="DE32" s="64">
        <f t="shared" si="65"/>
        <v>2.5000000000000001E-2</v>
      </c>
      <c r="DF32" s="65">
        <f t="shared" si="66"/>
        <v>1074.2333333333333</v>
      </c>
      <c r="DG32" s="65" t="str">
        <f t="shared" si="67"/>
        <v>nie</v>
      </c>
      <c r="DH32" s="65">
        <f t="shared" si="68"/>
        <v>7</v>
      </c>
      <c r="DI32" s="65">
        <f t="shared" si="69"/>
        <v>1054.4590000000001</v>
      </c>
      <c r="DJ32" s="65">
        <f t="shared" si="70"/>
        <v>0</v>
      </c>
      <c r="DK32" s="64">
        <f t="shared" si="71"/>
        <v>0.04</v>
      </c>
      <c r="DL32" s="65">
        <f t="shared" si="72"/>
        <v>0</v>
      </c>
      <c r="DM32" s="65">
        <f t="shared" si="73"/>
        <v>1054.4590000000001</v>
      </c>
      <c r="DO32" s="66">
        <f t="shared" si="119"/>
        <v>10</v>
      </c>
      <c r="DP32" s="65">
        <f t="shared" si="120"/>
        <v>1000</v>
      </c>
      <c r="DQ32" s="65">
        <f t="shared" si="111"/>
        <v>1000</v>
      </c>
      <c r="DR32" s="65">
        <f t="shared" si="112"/>
        <v>1075</v>
      </c>
      <c r="DS32" s="64">
        <f t="shared" si="74"/>
        <v>2.7500000000000004E-2</v>
      </c>
      <c r="DT32" s="65">
        <f t="shared" si="75"/>
        <v>1077.4635416666665</v>
      </c>
      <c r="DU32" s="65" t="str">
        <f t="shared" si="76"/>
        <v>nie</v>
      </c>
      <c r="DV32" s="65">
        <f t="shared" si="77"/>
        <v>20</v>
      </c>
      <c r="DW32" s="65">
        <f t="shared" si="78"/>
        <v>1046.5454687499998</v>
      </c>
      <c r="DX32" s="65">
        <f t="shared" si="79"/>
        <v>0</v>
      </c>
      <c r="DY32" s="64">
        <f t="shared" si="80"/>
        <v>0.04</v>
      </c>
      <c r="DZ32" s="65">
        <f t="shared" si="81"/>
        <v>0</v>
      </c>
      <c r="EA32" s="65">
        <f t="shared" si="82"/>
        <v>1046.5454687499998</v>
      </c>
    </row>
    <row r="33" spans="1:131" s="23" customFormat="1" ht="12.95" customHeight="1">
      <c r="A33" s="22"/>
      <c r="B33" s="80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35">
        <f t="shared" si="83"/>
        <v>14</v>
      </c>
      <c r="AA33" s="38">
        <f t="shared" si="23"/>
        <v>1011.6833333333334</v>
      </c>
      <c r="AB33" s="35">
        <f t="shared" si="84"/>
        <v>14</v>
      </c>
      <c r="AC33" s="48">
        <f t="shared" si="85"/>
        <v>0.04</v>
      </c>
      <c r="AD33" s="46">
        <f t="shared" si="86"/>
        <v>10</v>
      </c>
      <c r="AE33" s="38">
        <f t="shared" si="87"/>
        <v>999</v>
      </c>
      <c r="AF33" s="38">
        <f t="shared" si="113"/>
        <v>1000</v>
      </c>
      <c r="AG33" s="38">
        <f t="shared" si="88"/>
        <v>1000</v>
      </c>
      <c r="AH33" s="48">
        <f t="shared" si="24"/>
        <v>0.04</v>
      </c>
      <c r="AI33" s="38">
        <f t="shared" si="25"/>
        <v>1003.3333333333334</v>
      </c>
      <c r="AJ33" s="38" t="str">
        <f t="shared" si="26"/>
        <v>nie</v>
      </c>
      <c r="AK33" s="38">
        <f t="shared" si="27"/>
        <v>5</v>
      </c>
      <c r="AL33" s="38">
        <f t="shared" ref="AL33:AL96" si="124">AI33-AK33
-(AI33-AF33-AK33)*podatek_Belki</f>
        <v>998.65</v>
      </c>
      <c r="AM33" s="38">
        <f t="shared" si="29"/>
        <v>2.7000000000000308</v>
      </c>
      <c r="AN33" s="48">
        <f t="shared" si="30"/>
        <v>0.04</v>
      </c>
      <c r="AO33" s="38">
        <f t="shared" si="31"/>
        <v>43.259747658888138</v>
      </c>
      <c r="AP33" s="38">
        <f>AO32*(1+AN33/12*(1-podatek_Belki))+AL33</f>
        <v>1039.2097476588881</v>
      </c>
      <c r="AQ33" s="22"/>
      <c r="AR33" s="35">
        <f t="shared" si="89"/>
        <v>14</v>
      </c>
      <c r="AS33" s="48">
        <f t="shared" si="90"/>
        <v>0.04</v>
      </c>
      <c r="AT33" s="46">
        <f t="shared" si="91"/>
        <v>10</v>
      </c>
      <c r="AU33" s="38">
        <f t="shared" si="92"/>
        <v>1000</v>
      </c>
      <c r="AV33" s="38">
        <f t="shared" si="114"/>
        <v>1000</v>
      </c>
      <c r="AW33" s="38">
        <f t="shared" si="93"/>
        <v>1000</v>
      </c>
      <c r="AX33" s="48">
        <f t="shared" si="33"/>
        <v>4.1000000000000002E-2</v>
      </c>
      <c r="AY33" s="38">
        <f t="shared" si="34"/>
        <v>1003.4166666666666</v>
      </c>
      <c r="AZ33" s="38" t="str">
        <f t="shared" si="35"/>
        <v>nie</v>
      </c>
      <c r="BA33" s="38">
        <f t="shared" si="36"/>
        <v>7</v>
      </c>
      <c r="BB33" s="38">
        <f t="shared" ref="BB33:BB96" si="125">AY33-BA33
-(AY33-AV33-BA33)*podatek_Belki</f>
        <v>997.09749999999997</v>
      </c>
      <c r="BC33" s="38">
        <f t="shared" si="94"/>
        <v>2.7674999999999694</v>
      </c>
      <c r="BD33" s="48">
        <f t="shared" si="38"/>
        <v>0.04</v>
      </c>
      <c r="BE33" s="38">
        <f t="shared" si="95"/>
        <v>41.35484369632929</v>
      </c>
      <c r="BF33" s="38">
        <f t="shared" ref="BF33:BF96" si="126">BE32*(1+BD33/12*(1-podatek_Belki))+BB33</f>
        <v>1035.6848436963294</v>
      </c>
      <c r="BG33" s="22"/>
      <c r="BH33" s="35">
        <f t="shared" si="96"/>
        <v>14</v>
      </c>
      <c r="BI33" s="48">
        <f t="shared" si="121"/>
        <v>0.04</v>
      </c>
      <c r="BJ33" s="46">
        <f t="shared" si="97"/>
        <v>10</v>
      </c>
      <c r="BK33" s="38">
        <f t="shared" si="98"/>
        <v>1000</v>
      </c>
      <c r="BL33" s="38">
        <f t="shared" si="115"/>
        <v>1000</v>
      </c>
      <c r="BM33" s="38">
        <f t="shared" si="99"/>
        <v>1068.5</v>
      </c>
      <c r="BN33" s="48">
        <f t="shared" si="40"/>
        <v>6.8500000000000005E-2</v>
      </c>
      <c r="BO33" s="38">
        <f t="shared" si="100"/>
        <v>1080.6987083333333</v>
      </c>
      <c r="BP33" s="38" t="str">
        <f t="shared" si="41"/>
        <v>nie</v>
      </c>
      <c r="BQ33" s="38">
        <f t="shared" si="42"/>
        <v>7</v>
      </c>
      <c r="BR33" s="38">
        <f t="shared" ref="BR33:BR96" si="127">BO33-BQ33
-(BO33-BL33-BQ33)*podatek_Belki</f>
        <v>1059.6959537499999</v>
      </c>
      <c r="BS33" s="38">
        <f t="shared" si="101"/>
        <v>0</v>
      </c>
      <c r="BT33" s="48">
        <f t="shared" si="44"/>
        <v>0.04</v>
      </c>
      <c r="BU33" s="38">
        <f t="shared" si="45"/>
        <v>0</v>
      </c>
      <c r="BV33" s="38">
        <f t="shared" si="46"/>
        <v>1059.6959537499999</v>
      </c>
      <c r="BW33" s="22"/>
      <c r="BX33" s="48">
        <f t="shared" si="123"/>
        <v>0.01</v>
      </c>
      <c r="BY33" s="46">
        <f t="shared" si="102"/>
        <v>10</v>
      </c>
      <c r="BZ33" s="38">
        <f t="shared" si="103"/>
        <v>1000</v>
      </c>
      <c r="CA33" s="38">
        <f t="shared" si="116"/>
        <v>1000</v>
      </c>
      <c r="CB33" s="38">
        <f t="shared" si="104"/>
        <v>1000</v>
      </c>
      <c r="CC33" s="48">
        <f t="shared" si="47"/>
        <v>0.02</v>
      </c>
      <c r="CD33" s="38">
        <f t="shared" si="48"/>
        <v>1003.3333333333334</v>
      </c>
      <c r="CE33" s="38" t="str">
        <f t="shared" si="49"/>
        <v>nie</v>
      </c>
      <c r="CF33" s="38">
        <f t="shared" si="50"/>
        <v>7</v>
      </c>
      <c r="CG33" s="38">
        <f t="shared" si="51"/>
        <v>997.03000000000009</v>
      </c>
      <c r="CH33" s="38">
        <f t="shared" si="52"/>
        <v>0</v>
      </c>
      <c r="CI33" s="48">
        <f t="shared" si="53"/>
        <v>0.04</v>
      </c>
      <c r="CJ33" s="38">
        <f t="shared" si="54"/>
        <v>57.006593342999999</v>
      </c>
      <c r="CK33" s="38">
        <f t="shared" si="55"/>
        <v>1054.036593343</v>
      </c>
      <c r="CL33" s="22"/>
      <c r="CM33" s="46">
        <f t="shared" si="105"/>
        <v>10</v>
      </c>
      <c r="CN33" s="38">
        <f t="shared" si="106"/>
        <v>1000</v>
      </c>
      <c r="CO33" s="38">
        <f t="shared" si="107"/>
        <v>1000</v>
      </c>
      <c r="CP33" s="38">
        <f t="shared" si="108"/>
        <v>1072.5</v>
      </c>
      <c r="CQ33" s="48">
        <f t="shared" si="56"/>
        <v>2.2499999999999999E-2</v>
      </c>
      <c r="CR33" s="38">
        <f t="shared" si="57"/>
        <v>1076.5218749999999</v>
      </c>
      <c r="CS33" s="38" t="str">
        <f t="shared" si="58"/>
        <v>nie</v>
      </c>
      <c r="CT33" s="38">
        <f t="shared" si="59"/>
        <v>20</v>
      </c>
      <c r="CU33" s="38">
        <f t="shared" si="60"/>
        <v>1045.78271875</v>
      </c>
      <c r="CV33" s="38">
        <f t="shared" si="61"/>
        <v>0</v>
      </c>
      <c r="CW33" s="48">
        <f t="shared" si="62"/>
        <v>0.04</v>
      </c>
      <c r="CX33" s="38">
        <f t="shared" si="63"/>
        <v>0</v>
      </c>
      <c r="CY33" s="38">
        <f t="shared" si="64"/>
        <v>1045.78271875</v>
      </c>
      <c r="DA33" s="46">
        <f t="shared" si="117"/>
        <v>10</v>
      </c>
      <c r="DB33" s="38">
        <f t="shared" si="118"/>
        <v>1000</v>
      </c>
      <c r="DC33" s="38">
        <f t="shared" si="109"/>
        <v>1000</v>
      </c>
      <c r="DD33" s="38">
        <f t="shared" si="110"/>
        <v>1072</v>
      </c>
      <c r="DE33" s="48">
        <f t="shared" si="65"/>
        <v>2.5000000000000001E-2</v>
      </c>
      <c r="DF33" s="38">
        <f t="shared" si="66"/>
        <v>1076.4666666666667</v>
      </c>
      <c r="DG33" s="38" t="str">
        <f t="shared" si="67"/>
        <v>nie</v>
      </c>
      <c r="DH33" s="38">
        <f t="shared" si="68"/>
        <v>7</v>
      </c>
      <c r="DI33" s="38">
        <f t="shared" si="69"/>
        <v>1056.268</v>
      </c>
      <c r="DJ33" s="38">
        <f t="shared" si="70"/>
        <v>0</v>
      </c>
      <c r="DK33" s="48">
        <f t="shared" si="71"/>
        <v>0.04</v>
      </c>
      <c r="DL33" s="38">
        <f t="shared" si="72"/>
        <v>0</v>
      </c>
      <c r="DM33" s="38">
        <f t="shared" si="73"/>
        <v>1056.268</v>
      </c>
      <c r="DN33" s="22"/>
      <c r="DO33" s="46">
        <f t="shared" si="119"/>
        <v>10</v>
      </c>
      <c r="DP33" s="38">
        <f t="shared" si="120"/>
        <v>1000</v>
      </c>
      <c r="DQ33" s="38">
        <f t="shared" si="111"/>
        <v>1000</v>
      </c>
      <c r="DR33" s="38">
        <f t="shared" si="112"/>
        <v>1075</v>
      </c>
      <c r="DS33" s="48">
        <f t="shared" si="74"/>
        <v>2.7500000000000004E-2</v>
      </c>
      <c r="DT33" s="38">
        <f t="shared" si="75"/>
        <v>1079.9270833333335</v>
      </c>
      <c r="DU33" s="38" t="str">
        <f t="shared" si="76"/>
        <v>nie</v>
      </c>
      <c r="DV33" s="38">
        <f t="shared" si="77"/>
        <v>20</v>
      </c>
      <c r="DW33" s="38">
        <f t="shared" si="78"/>
        <v>1048.5409375000002</v>
      </c>
      <c r="DX33" s="38">
        <f t="shared" si="79"/>
        <v>0</v>
      </c>
      <c r="DY33" s="48">
        <f t="shared" si="80"/>
        <v>0.04</v>
      </c>
      <c r="DZ33" s="38">
        <f t="shared" si="81"/>
        <v>0</v>
      </c>
      <c r="EA33" s="38">
        <f t="shared" si="82"/>
        <v>1048.5409375000002</v>
      </c>
    </row>
    <row r="34" spans="1:131" s="23" customFormat="1" ht="27.95" customHeight="1">
      <c r="A34" s="22"/>
      <c r="B34" s="216"/>
      <c r="C34" s="35" t="s">
        <v>14</v>
      </c>
      <c r="D34" s="35" t="s">
        <v>87</v>
      </c>
      <c r="E34" s="35" t="s">
        <v>89</v>
      </c>
      <c r="F34" s="35" t="s">
        <v>88</v>
      </c>
      <c r="G34" s="35" t="s">
        <v>0</v>
      </c>
      <c r="H34" s="35" t="s">
        <v>1</v>
      </c>
      <c r="I34" s="35" t="s">
        <v>2</v>
      </c>
      <c r="J34" s="35" t="s">
        <v>3</v>
      </c>
      <c r="K34" s="101" t="s">
        <v>69</v>
      </c>
      <c r="L34" s="54" t="s">
        <v>55</v>
      </c>
      <c r="M34" s="22"/>
      <c r="N34" s="22"/>
      <c r="O34" s="35" t="s">
        <v>14</v>
      </c>
      <c r="P34" s="35" t="s">
        <v>87</v>
      </c>
      <c r="Q34" s="35" t="s">
        <v>89</v>
      </c>
      <c r="R34" s="35" t="s">
        <v>88</v>
      </c>
      <c r="S34" s="35" t="s">
        <v>0</v>
      </c>
      <c r="T34" s="35" t="s">
        <v>1</v>
      </c>
      <c r="U34" s="35" t="s">
        <v>2</v>
      </c>
      <c r="V34" s="35" t="s">
        <v>3</v>
      </c>
      <c r="W34" s="101" t="s">
        <v>69</v>
      </c>
      <c r="X34" s="54" t="s">
        <v>55</v>
      </c>
      <c r="Y34" s="22"/>
      <c r="Z34" s="35">
        <f t="shared" si="83"/>
        <v>15</v>
      </c>
      <c r="AA34" s="38">
        <f t="shared" si="23"/>
        <v>1012.525</v>
      </c>
      <c r="AB34" s="35">
        <f t="shared" si="84"/>
        <v>15</v>
      </c>
      <c r="AC34" s="48">
        <f t="shared" si="85"/>
        <v>0.04</v>
      </c>
      <c r="AD34" s="46">
        <f t="shared" si="86"/>
        <v>10</v>
      </c>
      <c r="AE34" s="38">
        <f t="shared" si="87"/>
        <v>999</v>
      </c>
      <c r="AF34" s="38">
        <f t="shared" si="113"/>
        <v>1000</v>
      </c>
      <c r="AG34" s="38">
        <f t="shared" si="88"/>
        <v>1000</v>
      </c>
      <c r="AH34" s="48">
        <f t="shared" si="24"/>
        <v>0.04</v>
      </c>
      <c r="AI34" s="38">
        <f t="shared" si="25"/>
        <v>1003.3333333333334</v>
      </c>
      <c r="AJ34" s="38" t="str">
        <f t="shared" si="26"/>
        <v>nie</v>
      </c>
      <c r="AK34" s="38">
        <f t="shared" si="27"/>
        <v>5</v>
      </c>
      <c r="AL34" s="38">
        <f t="shared" si="124"/>
        <v>998.65</v>
      </c>
      <c r="AM34" s="38">
        <f t="shared" si="29"/>
        <v>2.7000000000000308</v>
      </c>
      <c r="AN34" s="48">
        <f t="shared" si="30"/>
        <v>0.04</v>
      </c>
      <c r="AO34" s="38">
        <f t="shared" si="31"/>
        <v>46.076548977567164</v>
      </c>
      <c r="AP34" s="38">
        <f t="shared" ref="AP34:AP96" si="128">AO33*(1+AN34/12*(1-podatek_Belki))+AL34</f>
        <v>1042.026548977567</v>
      </c>
      <c r="AQ34" s="22"/>
      <c r="AR34" s="35">
        <f t="shared" si="89"/>
        <v>15</v>
      </c>
      <c r="AS34" s="48">
        <f t="shared" si="90"/>
        <v>0.04</v>
      </c>
      <c r="AT34" s="46">
        <f t="shared" si="91"/>
        <v>10</v>
      </c>
      <c r="AU34" s="38">
        <f t="shared" si="92"/>
        <v>1000</v>
      </c>
      <c r="AV34" s="38">
        <f t="shared" si="114"/>
        <v>1000</v>
      </c>
      <c r="AW34" s="38">
        <f t="shared" si="93"/>
        <v>1000</v>
      </c>
      <c r="AX34" s="48">
        <f t="shared" si="33"/>
        <v>4.1000000000000002E-2</v>
      </c>
      <c r="AY34" s="38">
        <f t="shared" si="34"/>
        <v>1003.4166666666666</v>
      </c>
      <c r="AZ34" s="38" t="str">
        <f t="shared" si="35"/>
        <v>nie</v>
      </c>
      <c r="BA34" s="38">
        <f t="shared" si="36"/>
        <v>7</v>
      </c>
      <c r="BB34" s="38">
        <f t="shared" si="125"/>
        <v>997.09749999999997</v>
      </c>
      <c r="BC34" s="38">
        <f t="shared" si="94"/>
        <v>2.7674999999999694</v>
      </c>
      <c r="BD34" s="48">
        <f t="shared" si="38"/>
        <v>0.04</v>
      </c>
      <c r="BE34" s="38">
        <f t="shared" si="95"/>
        <v>44.234001774309348</v>
      </c>
      <c r="BF34" s="38">
        <f t="shared" si="126"/>
        <v>1038.5640017743094</v>
      </c>
      <c r="BG34" s="22"/>
      <c r="BH34" s="35">
        <f t="shared" si="96"/>
        <v>15</v>
      </c>
      <c r="BI34" s="48">
        <f t="shared" si="121"/>
        <v>0.04</v>
      </c>
      <c r="BJ34" s="46">
        <f t="shared" si="97"/>
        <v>10</v>
      </c>
      <c r="BK34" s="38">
        <f t="shared" si="98"/>
        <v>1000</v>
      </c>
      <c r="BL34" s="38">
        <f t="shared" si="115"/>
        <v>1000</v>
      </c>
      <c r="BM34" s="38">
        <f t="shared" si="99"/>
        <v>1068.5</v>
      </c>
      <c r="BN34" s="48">
        <f t="shared" si="40"/>
        <v>6.8500000000000005E-2</v>
      </c>
      <c r="BO34" s="38">
        <f t="shared" si="100"/>
        <v>1086.7980625</v>
      </c>
      <c r="BP34" s="38" t="str">
        <f t="shared" si="41"/>
        <v>nie</v>
      </c>
      <c r="BQ34" s="38">
        <f t="shared" si="42"/>
        <v>7</v>
      </c>
      <c r="BR34" s="38">
        <f t="shared" si="127"/>
        <v>1064.636430625</v>
      </c>
      <c r="BS34" s="38">
        <f t="shared" si="101"/>
        <v>0</v>
      </c>
      <c r="BT34" s="48">
        <f t="shared" si="44"/>
        <v>0.04</v>
      </c>
      <c r="BU34" s="38">
        <f t="shared" si="45"/>
        <v>0</v>
      </c>
      <c r="BV34" s="38">
        <f t="shared" si="46"/>
        <v>1064.636430625</v>
      </c>
      <c r="BW34" s="22"/>
      <c r="BX34" s="48">
        <f t="shared" si="123"/>
        <v>0.01</v>
      </c>
      <c r="BY34" s="46">
        <f t="shared" si="102"/>
        <v>10</v>
      </c>
      <c r="BZ34" s="38">
        <f t="shared" si="103"/>
        <v>1000</v>
      </c>
      <c r="CA34" s="38">
        <f t="shared" si="116"/>
        <v>1000</v>
      </c>
      <c r="CB34" s="38">
        <f t="shared" si="104"/>
        <v>1000</v>
      </c>
      <c r="CC34" s="48">
        <f t="shared" si="47"/>
        <v>0.02</v>
      </c>
      <c r="CD34" s="38">
        <f t="shared" si="48"/>
        <v>1004.9999999999999</v>
      </c>
      <c r="CE34" s="38" t="str">
        <f t="shared" si="49"/>
        <v>nie</v>
      </c>
      <c r="CF34" s="38">
        <f t="shared" si="50"/>
        <v>7</v>
      </c>
      <c r="CG34" s="38">
        <f t="shared" si="51"/>
        <v>998.37999999999988</v>
      </c>
      <c r="CH34" s="38">
        <f t="shared" si="52"/>
        <v>0</v>
      </c>
      <c r="CI34" s="48">
        <f t="shared" si="53"/>
        <v>0.04</v>
      </c>
      <c r="CJ34" s="38">
        <f t="shared" si="54"/>
        <v>57.160511145026092</v>
      </c>
      <c r="CK34" s="38">
        <f t="shared" si="55"/>
        <v>1055.5405111450259</v>
      </c>
      <c r="CL34" s="22"/>
      <c r="CM34" s="46">
        <f t="shared" si="105"/>
        <v>10</v>
      </c>
      <c r="CN34" s="38">
        <f t="shared" si="106"/>
        <v>1000</v>
      </c>
      <c r="CO34" s="38">
        <f t="shared" si="107"/>
        <v>1000</v>
      </c>
      <c r="CP34" s="38">
        <f t="shared" si="108"/>
        <v>1072.5</v>
      </c>
      <c r="CQ34" s="48">
        <f t="shared" si="56"/>
        <v>2.2499999999999999E-2</v>
      </c>
      <c r="CR34" s="38">
        <f t="shared" si="57"/>
        <v>1078.5328125000001</v>
      </c>
      <c r="CS34" s="38" t="str">
        <f t="shared" si="58"/>
        <v>nie</v>
      </c>
      <c r="CT34" s="38">
        <f t="shared" si="59"/>
        <v>20</v>
      </c>
      <c r="CU34" s="38">
        <f t="shared" si="60"/>
        <v>1047.411578125</v>
      </c>
      <c r="CV34" s="38">
        <f t="shared" si="61"/>
        <v>0</v>
      </c>
      <c r="CW34" s="48">
        <f t="shared" si="62"/>
        <v>0.04</v>
      </c>
      <c r="CX34" s="38">
        <f t="shared" si="63"/>
        <v>0</v>
      </c>
      <c r="CY34" s="38">
        <f t="shared" si="64"/>
        <v>1047.411578125</v>
      </c>
      <c r="DA34" s="46">
        <f t="shared" si="117"/>
        <v>10</v>
      </c>
      <c r="DB34" s="38">
        <f t="shared" si="118"/>
        <v>1000</v>
      </c>
      <c r="DC34" s="38">
        <f t="shared" si="109"/>
        <v>1000</v>
      </c>
      <c r="DD34" s="38">
        <f t="shared" si="110"/>
        <v>1072</v>
      </c>
      <c r="DE34" s="48">
        <f t="shared" si="65"/>
        <v>2.5000000000000001E-2</v>
      </c>
      <c r="DF34" s="38">
        <f t="shared" si="66"/>
        <v>1078.7</v>
      </c>
      <c r="DG34" s="38" t="str">
        <f t="shared" si="67"/>
        <v>nie</v>
      </c>
      <c r="DH34" s="38">
        <f t="shared" si="68"/>
        <v>7</v>
      </c>
      <c r="DI34" s="38">
        <f t="shared" si="69"/>
        <v>1058.077</v>
      </c>
      <c r="DJ34" s="38">
        <f t="shared" si="70"/>
        <v>0</v>
      </c>
      <c r="DK34" s="48">
        <f t="shared" si="71"/>
        <v>0.04</v>
      </c>
      <c r="DL34" s="38">
        <f t="shared" si="72"/>
        <v>0</v>
      </c>
      <c r="DM34" s="38">
        <f t="shared" si="73"/>
        <v>1058.077</v>
      </c>
      <c r="DN34" s="22"/>
      <c r="DO34" s="46">
        <f t="shared" si="119"/>
        <v>10</v>
      </c>
      <c r="DP34" s="38">
        <f t="shared" si="120"/>
        <v>1000</v>
      </c>
      <c r="DQ34" s="38">
        <f t="shared" si="111"/>
        <v>1000</v>
      </c>
      <c r="DR34" s="38">
        <f t="shared" si="112"/>
        <v>1075</v>
      </c>
      <c r="DS34" s="48">
        <f t="shared" si="74"/>
        <v>2.7500000000000004E-2</v>
      </c>
      <c r="DT34" s="38">
        <f t="shared" si="75"/>
        <v>1082.390625</v>
      </c>
      <c r="DU34" s="38" t="str">
        <f t="shared" si="76"/>
        <v>nie</v>
      </c>
      <c r="DV34" s="38">
        <f t="shared" si="77"/>
        <v>20</v>
      </c>
      <c r="DW34" s="38">
        <f t="shared" si="78"/>
        <v>1050.53640625</v>
      </c>
      <c r="DX34" s="38">
        <f t="shared" si="79"/>
        <v>0</v>
      </c>
      <c r="DY34" s="48">
        <f t="shared" si="80"/>
        <v>0.04</v>
      </c>
      <c r="DZ34" s="38">
        <f t="shared" si="81"/>
        <v>0</v>
      </c>
      <c r="EA34" s="38">
        <f t="shared" si="82"/>
        <v>1050.53640625</v>
      </c>
    </row>
    <row r="35" spans="1:131" s="23" customFormat="1" ht="14.25">
      <c r="A35" s="22"/>
      <c r="B35" s="218"/>
      <c r="C35" s="35" t="s">
        <v>68</v>
      </c>
      <c r="D35" s="38">
        <f t="shared" ref="D35" si="129">zakup_domyslny_wartosc</f>
        <v>1000</v>
      </c>
      <c r="E35" s="38">
        <f t="shared" ref="E35:L35" si="130">zakup_domyslny_wartosc</f>
        <v>1000</v>
      </c>
      <c r="F35" s="38">
        <f t="shared" si="130"/>
        <v>1000</v>
      </c>
      <c r="G35" s="38">
        <f t="shared" si="130"/>
        <v>1000</v>
      </c>
      <c r="H35" s="38">
        <f t="shared" si="130"/>
        <v>1000</v>
      </c>
      <c r="I35" s="38">
        <f t="shared" si="130"/>
        <v>1000</v>
      </c>
      <c r="J35" s="38">
        <f t="shared" si="130"/>
        <v>1000</v>
      </c>
      <c r="K35" s="38">
        <f t="shared" si="130"/>
        <v>1000</v>
      </c>
      <c r="L35" s="38">
        <f t="shared" si="130"/>
        <v>1000</v>
      </c>
      <c r="M35" s="22"/>
      <c r="N35" s="22"/>
      <c r="O35" s="35" t="s">
        <v>68</v>
      </c>
      <c r="P35" s="41">
        <f t="shared" ref="P35" si="131">D35/zakup_domyslny_wartosc-1</f>
        <v>0</v>
      </c>
      <c r="Q35" s="41">
        <f t="shared" ref="Q35" si="132">E35/zakup_domyslny_wartosc-1</f>
        <v>0</v>
      </c>
      <c r="R35" s="41">
        <f t="shared" ref="R35" si="133">F35/zakup_domyslny_wartosc-1</f>
        <v>0</v>
      </c>
      <c r="S35" s="41">
        <f t="shared" ref="S35:S66" si="134">G35/zakup_domyslny_wartosc-1</f>
        <v>0</v>
      </c>
      <c r="T35" s="41">
        <f t="shared" ref="T35:T66" si="135">H35/zakup_domyslny_wartosc-1</f>
        <v>0</v>
      </c>
      <c r="U35" s="41">
        <f t="shared" ref="U35:U66" si="136">I35/zakup_domyslny_wartosc-1</f>
        <v>0</v>
      </c>
      <c r="V35" s="41">
        <f t="shared" ref="V35:V66" si="137">J35/zakup_domyslny_wartosc-1</f>
        <v>0</v>
      </c>
      <c r="W35" s="41">
        <f t="shared" ref="W35:W66" si="138">K35/zakup_domyslny_wartosc-1</f>
        <v>0</v>
      </c>
      <c r="X35" s="41">
        <f t="shared" ref="X35:X66" si="139">L35/zakup_domyslny_wartosc-1</f>
        <v>0</v>
      </c>
      <c r="Y35" s="22"/>
      <c r="Z35" s="35">
        <f t="shared" si="83"/>
        <v>16</v>
      </c>
      <c r="AA35" s="38">
        <f t="shared" si="23"/>
        <v>1013.3666666666668</v>
      </c>
      <c r="AB35" s="35">
        <f t="shared" si="84"/>
        <v>16</v>
      </c>
      <c r="AC35" s="48">
        <f t="shared" si="85"/>
        <v>0.04</v>
      </c>
      <c r="AD35" s="46">
        <f t="shared" si="86"/>
        <v>10</v>
      </c>
      <c r="AE35" s="38">
        <f t="shared" si="87"/>
        <v>999</v>
      </c>
      <c r="AF35" s="38">
        <f t="shared" si="113"/>
        <v>1000</v>
      </c>
      <c r="AG35" s="38">
        <f t="shared" si="88"/>
        <v>1000</v>
      </c>
      <c r="AH35" s="48">
        <f t="shared" si="24"/>
        <v>0.04</v>
      </c>
      <c r="AI35" s="38">
        <f t="shared" si="25"/>
        <v>1003.3333333333334</v>
      </c>
      <c r="AJ35" s="38" t="str">
        <f t="shared" si="26"/>
        <v>nie</v>
      </c>
      <c r="AK35" s="38">
        <f t="shared" si="27"/>
        <v>5</v>
      </c>
      <c r="AL35" s="38">
        <f t="shared" si="124"/>
        <v>998.65</v>
      </c>
      <c r="AM35" s="38">
        <f t="shared" si="29"/>
        <v>2.7000000000000308</v>
      </c>
      <c r="AN35" s="48">
        <f t="shared" si="30"/>
        <v>0.04</v>
      </c>
      <c r="AO35" s="38">
        <f t="shared" si="31"/>
        <v>48.90095565980662</v>
      </c>
      <c r="AP35" s="38">
        <f t="shared" si="128"/>
        <v>1044.8509556598065</v>
      </c>
      <c r="AQ35" s="22"/>
      <c r="AR35" s="35">
        <f t="shared" si="89"/>
        <v>16</v>
      </c>
      <c r="AS35" s="48">
        <f t="shared" si="90"/>
        <v>0.04</v>
      </c>
      <c r="AT35" s="46">
        <f t="shared" si="91"/>
        <v>10</v>
      </c>
      <c r="AU35" s="38">
        <f t="shared" si="92"/>
        <v>1000</v>
      </c>
      <c r="AV35" s="38">
        <f t="shared" si="114"/>
        <v>1000</v>
      </c>
      <c r="AW35" s="38">
        <f t="shared" si="93"/>
        <v>1000</v>
      </c>
      <c r="AX35" s="48">
        <f t="shared" si="33"/>
        <v>4.1000000000000002E-2</v>
      </c>
      <c r="AY35" s="38">
        <f t="shared" si="34"/>
        <v>1003.4166666666666</v>
      </c>
      <c r="AZ35" s="38" t="str">
        <f t="shared" si="35"/>
        <v>nie</v>
      </c>
      <c r="BA35" s="38">
        <f t="shared" si="36"/>
        <v>7</v>
      </c>
      <c r="BB35" s="38">
        <f t="shared" si="125"/>
        <v>997.09749999999997</v>
      </c>
      <c r="BC35" s="38">
        <f t="shared" si="94"/>
        <v>2.7674999999999694</v>
      </c>
      <c r="BD35" s="48">
        <f t="shared" si="38"/>
        <v>0.04</v>
      </c>
      <c r="BE35" s="38">
        <f t="shared" si="95"/>
        <v>47.120933579099948</v>
      </c>
      <c r="BF35" s="38">
        <f t="shared" si="126"/>
        <v>1041.4509335790999</v>
      </c>
      <c r="BG35" s="22"/>
      <c r="BH35" s="35">
        <f t="shared" si="96"/>
        <v>16</v>
      </c>
      <c r="BI35" s="48">
        <f t="shared" si="121"/>
        <v>0.04</v>
      </c>
      <c r="BJ35" s="46">
        <f t="shared" si="97"/>
        <v>10</v>
      </c>
      <c r="BK35" s="38">
        <f t="shared" si="98"/>
        <v>1000</v>
      </c>
      <c r="BL35" s="38">
        <f t="shared" si="115"/>
        <v>1000</v>
      </c>
      <c r="BM35" s="38">
        <f t="shared" si="99"/>
        <v>1068.5</v>
      </c>
      <c r="BN35" s="48">
        <f t="shared" si="40"/>
        <v>6.8500000000000005E-2</v>
      </c>
      <c r="BO35" s="38">
        <f t="shared" si="100"/>
        <v>1092.8974166666667</v>
      </c>
      <c r="BP35" s="38" t="str">
        <f t="shared" si="41"/>
        <v>nie</v>
      </c>
      <c r="BQ35" s="38">
        <f t="shared" si="42"/>
        <v>7</v>
      </c>
      <c r="BR35" s="38">
        <f t="shared" si="127"/>
        <v>1069.5769075000001</v>
      </c>
      <c r="BS35" s="38">
        <f t="shared" si="101"/>
        <v>0</v>
      </c>
      <c r="BT35" s="48">
        <f t="shared" si="44"/>
        <v>0.04</v>
      </c>
      <c r="BU35" s="38">
        <f t="shared" si="45"/>
        <v>0</v>
      </c>
      <c r="BV35" s="38">
        <f t="shared" si="46"/>
        <v>1069.5769075000001</v>
      </c>
      <c r="BW35" s="22"/>
      <c r="BX35" s="48">
        <f t="shared" si="123"/>
        <v>0.01</v>
      </c>
      <c r="BY35" s="46">
        <f t="shared" si="102"/>
        <v>10</v>
      </c>
      <c r="BZ35" s="38">
        <f t="shared" si="103"/>
        <v>1000</v>
      </c>
      <c r="CA35" s="38">
        <f t="shared" si="116"/>
        <v>1000</v>
      </c>
      <c r="CB35" s="38">
        <f t="shared" si="104"/>
        <v>1000</v>
      </c>
      <c r="CC35" s="48">
        <f t="shared" si="47"/>
        <v>0.02</v>
      </c>
      <c r="CD35" s="38">
        <f t="shared" si="48"/>
        <v>1006.6666666666666</v>
      </c>
      <c r="CE35" s="38" t="str">
        <f t="shared" si="49"/>
        <v>nie</v>
      </c>
      <c r="CF35" s="38">
        <f t="shared" si="50"/>
        <v>7</v>
      </c>
      <c r="CG35" s="38">
        <f t="shared" si="51"/>
        <v>999.73</v>
      </c>
      <c r="CH35" s="38">
        <f t="shared" si="52"/>
        <v>0</v>
      </c>
      <c r="CI35" s="48">
        <f t="shared" si="53"/>
        <v>0.04</v>
      </c>
      <c r="CJ35" s="38">
        <f t="shared" si="54"/>
        <v>57.314844525117657</v>
      </c>
      <c r="CK35" s="38">
        <f t="shared" si="55"/>
        <v>1057.0448445251177</v>
      </c>
      <c r="CL35" s="22"/>
      <c r="CM35" s="46">
        <f t="shared" si="105"/>
        <v>10</v>
      </c>
      <c r="CN35" s="38">
        <f t="shared" si="106"/>
        <v>1000</v>
      </c>
      <c r="CO35" s="38">
        <f t="shared" si="107"/>
        <v>1000</v>
      </c>
      <c r="CP35" s="38">
        <f t="shared" si="108"/>
        <v>1072.5</v>
      </c>
      <c r="CQ35" s="48">
        <f t="shared" si="56"/>
        <v>2.2499999999999999E-2</v>
      </c>
      <c r="CR35" s="38">
        <f t="shared" si="57"/>
        <v>1080.54375</v>
      </c>
      <c r="CS35" s="38" t="str">
        <f t="shared" si="58"/>
        <v>nie</v>
      </c>
      <c r="CT35" s="38">
        <f t="shared" si="59"/>
        <v>20</v>
      </c>
      <c r="CU35" s="38">
        <f t="shared" si="60"/>
        <v>1049.0404375000001</v>
      </c>
      <c r="CV35" s="38">
        <f t="shared" si="61"/>
        <v>0</v>
      </c>
      <c r="CW35" s="48">
        <f t="shared" si="62"/>
        <v>0.04</v>
      </c>
      <c r="CX35" s="38">
        <f t="shared" si="63"/>
        <v>0</v>
      </c>
      <c r="CY35" s="38">
        <f t="shared" si="64"/>
        <v>1049.0404375000001</v>
      </c>
      <c r="DA35" s="46">
        <f t="shared" si="117"/>
        <v>10</v>
      </c>
      <c r="DB35" s="38">
        <f t="shared" si="118"/>
        <v>1000</v>
      </c>
      <c r="DC35" s="38">
        <f t="shared" si="109"/>
        <v>1000</v>
      </c>
      <c r="DD35" s="38">
        <f t="shared" si="110"/>
        <v>1072</v>
      </c>
      <c r="DE35" s="48">
        <f t="shared" si="65"/>
        <v>2.5000000000000001E-2</v>
      </c>
      <c r="DF35" s="38">
        <f t="shared" si="66"/>
        <v>1080.9333333333334</v>
      </c>
      <c r="DG35" s="38" t="str">
        <f t="shared" si="67"/>
        <v>nie</v>
      </c>
      <c r="DH35" s="38">
        <f t="shared" si="68"/>
        <v>7</v>
      </c>
      <c r="DI35" s="38">
        <f t="shared" si="69"/>
        <v>1059.886</v>
      </c>
      <c r="DJ35" s="38">
        <f t="shared" si="70"/>
        <v>0</v>
      </c>
      <c r="DK35" s="48">
        <f t="shared" si="71"/>
        <v>0.04</v>
      </c>
      <c r="DL35" s="38">
        <f t="shared" si="72"/>
        <v>0</v>
      </c>
      <c r="DM35" s="38">
        <f t="shared" si="73"/>
        <v>1059.886</v>
      </c>
      <c r="DN35" s="22"/>
      <c r="DO35" s="46">
        <f t="shared" si="119"/>
        <v>10</v>
      </c>
      <c r="DP35" s="38">
        <f t="shared" si="120"/>
        <v>1000</v>
      </c>
      <c r="DQ35" s="38">
        <f t="shared" si="111"/>
        <v>1000</v>
      </c>
      <c r="DR35" s="38">
        <f t="shared" si="112"/>
        <v>1075</v>
      </c>
      <c r="DS35" s="48">
        <f t="shared" si="74"/>
        <v>2.7500000000000004E-2</v>
      </c>
      <c r="DT35" s="38">
        <f t="shared" si="75"/>
        <v>1084.8541666666667</v>
      </c>
      <c r="DU35" s="38" t="str">
        <f t="shared" si="76"/>
        <v>nie</v>
      </c>
      <c r="DV35" s="38">
        <f t="shared" si="77"/>
        <v>20</v>
      </c>
      <c r="DW35" s="38">
        <f t="shared" si="78"/>
        <v>1052.5318750000001</v>
      </c>
      <c r="DX35" s="38">
        <f t="shared" si="79"/>
        <v>0</v>
      </c>
      <c r="DY35" s="48">
        <f t="shared" si="80"/>
        <v>0.04</v>
      </c>
      <c r="DZ35" s="38">
        <f t="shared" si="81"/>
        <v>0</v>
      </c>
      <c r="EA35" s="38">
        <f t="shared" si="82"/>
        <v>1052.5318750000001</v>
      </c>
    </row>
    <row r="36" spans="1:131" s="23" customFormat="1" ht="14.45" customHeight="1">
      <c r="A36" s="22"/>
      <c r="B36" s="216">
        <f>ROUNDUP(C47/12,0)</f>
        <v>1</v>
      </c>
      <c r="C36" s="55">
        <f t="shared" ref="C36:C67" si="140">Z20</f>
        <v>1</v>
      </c>
      <c r="D36" s="38">
        <f>AP20</f>
        <v>1000.50625</v>
      </c>
      <c r="E36" s="38">
        <f>BF20</f>
        <v>1000</v>
      </c>
      <c r="F36" s="38">
        <f>BV20</f>
        <v>1000</v>
      </c>
      <c r="G36" s="38">
        <f t="shared" ref="G36:G67" si="141">CK20</f>
        <v>1000</v>
      </c>
      <c r="H36" s="38">
        <f t="shared" ref="H36:H67" si="142">CY20</f>
        <v>1000</v>
      </c>
      <c r="I36" s="38">
        <f t="shared" ref="I36:I67" si="143">DM20</f>
        <v>1000</v>
      </c>
      <c r="J36" s="39">
        <f t="shared" ref="J36:J67" si="144">EA20</f>
        <v>1000</v>
      </c>
      <c r="K36" s="39">
        <f t="shared" ref="K36:K67" si="145">FV(INDEX(scenariusz_I_konto,MATCH(ROUNDUP(C36/12,0),scenariusz_I_rok,0))/12*(1-podatek_Belki),1,0,-K35,1)</f>
        <v>1002.6999999999999</v>
      </c>
      <c r="L36" s="38">
        <f t="shared" ref="L36:L67" si="146">AA20</f>
        <v>1000.8333333333333</v>
      </c>
      <c r="M36" s="22"/>
      <c r="N36" s="69"/>
      <c r="O36" s="53">
        <f t="shared" ref="O36:O67" si="147">C36</f>
        <v>1</v>
      </c>
      <c r="P36" s="41">
        <f t="shared" ref="P36:P99" si="148">D36/zakup_domyslny_wartosc-1</f>
        <v>5.0624999999993037E-4</v>
      </c>
      <c r="Q36" s="41">
        <f t="shared" ref="Q36:Q99" si="149">E36/zakup_domyslny_wartosc-1</f>
        <v>0</v>
      </c>
      <c r="R36" s="41">
        <f t="shared" ref="R36:R99" si="150">F36/zakup_domyslny_wartosc-1</f>
        <v>0</v>
      </c>
      <c r="S36" s="41">
        <f t="shared" si="134"/>
        <v>0</v>
      </c>
      <c r="T36" s="41">
        <f t="shared" si="135"/>
        <v>0</v>
      </c>
      <c r="U36" s="41">
        <f t="shared" si="136"/>
        <v>0</v>
      </c>
      <c r="V36" s="41">
        <f t="shared" si="137"/>
        <v>0</v>
      </c>
      <c r="W36" s="41">
        <f t="shared" si="138"/>
        <v>2.6999999999999247E-3</v>
      </c>
      <c r="X36" s="41">
        <f t="shared" si="139"/>
        <v>8.3333333333324155E-4</v>
      </c>
      <c r="Y36" s="22"/>
      <c r="Z36" s="35">
        <f t="shared" si="83"/>
        <v>17</v>
      </c>
      <c r="AA36" s="38">
        <f t="shared" si="23"/>
        <v>1014.2083333333334</v>
      </c>
      <c r="AB36" s="35">
        <f t="shared" si="84"/>
        <v>17</v>
      </c>
      <c r="AC36" s="48">
        <f t="shared" si="85"/>
        <v>0.04</v>
      </c>
      <c r="AD36" s="46">
        <f t="shared" si="86"/>
        <v>10</v>
      </c>
      <c r="AE36" s="38">
        <f t="shared" si="87"/>
        <v>999</v>
      </c>
      <c r="AF36" s="38">
        <f t="shared" si="113"/>
        <v>1000</v>
      </c>
      <c r="AG36" s="38">
        <f t="shared" si="88"/>
        <v>1000</v>
      </c>
      <c r="AH36" s="48">
        <f t="shared" si="24"/>
        <v>0.04</v>
      </c>
      <c r="AI36" s="38">
        <f t="shared" si="25"/>
        <v>1003.3333333333334</v>
      </c>
      <c r="AJ36" s="38" t="str">
        <f t="shared" si="26"/>
        <v>nie</v>
      </c>
      <c r="AK36" s="38">
        <f t="shared" si="27"/>
        <v>5</v>
      </c>
      <c r="AL36" s="38">
        <f t="shared" si="124"/>
        <v>998.65</v>
      </c>
      <c r="AM36" s="38">
        <f t="shared" si="29"/>
        <v>2.7000000000000308</v>
      </c>
      <c r="AN36" s="48">
        <f t="shared" si="30"/>
        <v>0.04</v>
      </c>
      <c r="AO36" s="38">
        <f t="shared" si="31"/>
        <v>51.732988240088126</v>
      </c>
      <c r="AP36" s="38">
        <f t="shared" si="128"/>
        <v>1047.682988240088</v>
      </c>
      <c r="AQ36" s="22"/>
      <c r="AR36" s="35">
        <f t="shared" si="89"/>
        <v>17</v>
      </c>
      <c r="AS36" s="48">
        <f t="shared" si="90"/>
        <v>0.04</v>
      </c>
      <c r="AT36" s="46">
        <f t="shared" si="91"/>
        <v>10</v>
      </c>
      <c r="AU36" s="38">
        <f t="shared" si="92"/>
        <v>1000</v>
      </c>
      <c r="AV36" s="38">
        <f t="shared" si="114"/>
        <v>1000</v>
      </c>
      <c r="AW36" s="38">
        <f t="shared" si="93"/>
        <v>1000</v>
      </c>
      <c r="AX36" s="48">
        <f t="shared" si="33"/>
        <v>4.1000000000000002E-2</v>
      </c>
      <c r="AY36" s="38">
        <f t="shared" si="34"/>
        <v>1003.4166666666666</v>
      </c>
      <c r="AZ36" s="38" t="str">
        <f t="shared" si="35"/>
        <v>nie</v>
      </c>
      <c r="BA36" s="38">
        <f t="shared" si="36"/>
        <v>7</v>
      </c>
      <c r="BB36" s="38">
        <f t="shared" si="125"/>
        <v>997.09749999999997</v>
      </c>
      <c r="BC36" s="38">
        <f t="shared" si="94"/>
        <v>2.7674999999999694</v>
      </c>
      <c r="BD36" s="48">
        <f t="shared" si="38"/>
        <v>0.04</v>
      </c>
      <c r="BE36" s="38">
        <f t="shared" si="95"/>
        <v>50.015660099763487</v>
      </c>
      <c r="BF36" s="38">
        <f t="shared" si="126"/>
        <v>1044.3456600997636</v>
      </c>
      <c r="BG36" s="22"/>
      <c r="BH36" s="35">
        <f t="shared" si="96"/>
        <v>17</v>
      </c>
      <c r="BI36" s="48">
        <f t="shared" si="121"/>
        <v>0.04</v>
      </c>
      <c r="BJ36" s="46">
        <f t="shared" si="97"/>
        <v>10</v>
      </c>
      <c r="BK36" s="38">
        <f t="shared" si="98"/>
        <v>1000</v>
      </c>
      <c r="BL36" s="38">
        <f t="shared" si="115"/>
        <v>1000</v>
      </c>
      <c r="BM36" s="38">
        <f t="shared" si="99"/>
        <v>1068.5</v>
      </c>
      <c r="BN36" s="48">
        <f t="shared" si="40"/>
        <v>6.8500000000000005E-2</v>
      </c>
      <c r="BO36" s="38">
        <f t="shared" si="100"/>
        <v>1098.9967708333334</v>
      </c>
      <c r="BP36" s="38" t="str">
        <f t="shared" si="41"/>
        <v>nie</v>
      </c>
      <c r="BQ36" s="38">
        <f t="shared" si="42"/>
        <v>7</v>
      </c>
      <c r="BR36" s="38">
        <f t="shared" si="127"/>
        <v>1074.5173843750001</v>
      </c>
      <c r="BS36" s="38">
        <f t="shared" si="101"/>
        <v>0</v>
      </c>
      <c r="BT36" s="48">
        <f t="shared" si="44"/>
        <v>0.04</v>
      </c>
      <c r="BU36" s="38">
        <f t="shared" si="45"/>
        <v>0</v>
      </c>
      <c r="BV36" s="38">
        <f t="shared" si="46"/>
        <v>1074.5173843750001</v>
      </c>
      <c r="BW36" s="22"/>
      <c r="BX36" s="48">
        <f t="shared" si="123"/>
        <v>0.01</v>
      </c>
      <c r="BY36" s="46">
        <f t="shared" si="102"/>
        <v>10</v>
      </c>
      <c r="BZ36" s="38">
        <f t="shared" si="103"/>
        <v>1000</v>
      </c>
      <c r="CA36" s="38">
        <f t="shared" si="116"/>
        <v>1000</v>
      </c>
      <c r="CB36" s="38">
        <f t="shared" si="104"/>
        <v>1000</v>
      </c>
      <c r="CC36" s="48">
        <f t="shared" si="47"/>
        <v>0.02</v>
      </c>
      <c r="CD36" s="38">
        <f t="shared" si="48"/>
        <v>1008.3333333333333</v>
      </c>
      <c r="CE36" s="38" t="str">
        <f t="shared" si="49"/>
        <v>nie</v>
      </c>
      <c r="CF36" s="38">
        <f t="shared" si="50"/>
        <v>7</v>
      </c>
      <c r="CG36" s="38">
        <f t="shared" si="51"/>
        <v>1001.0799999999999</v>
      </c>
      <c r="CH36" s="38">
        <f t="shared" si="52"/>
        <v>0</v>
      </c>
      <c r="CI36" s="48">
        <f t="shared" si="53"/>
        <v>0.04</v>
      </c>
      <c r="CJ36" s="38">
        <f t="shared" si="54"/>
        <v>57.469594605335473</v>
      </c>
      <c r="CK36" s="38">
        <f t="shared" si="55"/>
        <v>1058.5495946053354</v>
      </c>
      <c r="CL36" s="22"/>
      <c r="CM36" s="46">
        <f t="shared" si="105"/>
        <v>10</v>
      </c>
      <c r="CN36" s="38">
        <f t="shared" si="106"/>
        <v>1000</v>
      </c>
      <c r="CO36" s="38">
        <f t="shared" si="107"/>
        <v>1000</v>
      </c>
      <c r="CP36" s="38">
        <f t="shared" si="108"/>
        <v>1072.5</v>
      </c>
      <c r="CQ36" s="48">
        <f t="shared" si="56"/>
        <v>2.2499999999999999E-2</v>
      </c>
      <c r="CR36" s="38">
        <f t="shared" si="57"/>
        <v>1082.5546875</v>
      </c>
      <c r="CS36" s="38" t="str">
        <f t="shared" si="58"/>
        <v>nie</v>
      </c>
      <c r="CT36" s="38">
        <f t="shared" si="59"/>
        <v>20</v>
      </c>
      <c r="CU36" s="38">
        <f t="shared" si="60"/>
        <v>1050.6692968750001</v>
      </c>
      <c r="CV36" s="38">
        <f t="shared" si="61"/>
        <v>0</v>
      </c>
      <c r="CW36" s="48">
        <f t="shared" si="62"/>
        <v>0.04</v>
      </c>
      <c r="CX36" s="38">
        <f t="shared" si="63"/>
        <v>0</v>
      </c>
      <c r="CY36" s="38">
        <f t="shared" si="64"/>
        <v>1050.6692968750001</v>
      </c>
      <c r="DA36" s="46">
        <f t="shared" si="117"/>
        <v>10</v>
      </c>
      <c r="DB36" s="38">
        <f t="shared" si="118"/>
        <v>1000</v>
      </c>
      <c r="DC36" s="38">
        <f t="shared" si="109"/>
        <v>1000</v>
      </c>
      <c r="DD36" s="38">
        <f t="shared" si="110"/>
        <v>1072</v>
      </c>
      <c r="DE36" s="48">
        <f t="shared" si="65"/>
        <v>2.5000000000000001E-2</v>
      </c>
      <c r="DF36" s="38">
        <f t="shared" si="66"/>
        <v>1083.1666666666667</v>
      </c>
      <c r="DG36" s="38" t="str">
        <f t="shared" si="67"/>
        <v>nie</v>
      </c>
      <c r="DH36" s="38">
        <f t="shared" si="68"/>
        <v>7</v>
      </c>
      <c r="DI36" s="38">
        <f t="shared" si="69"/>
        <v>1061.6950000000002</v>
      </c>
      <c r="DJ36" s="38">
        <f t="shared" si="70"/>
        <v>0</v>
      </c>
      <c r="DK36" s="48">
        <f t="shared" si="71"/>
        <v>0.04</v>
      </c>
      <c r="DL36" s="38">
        <f t="shared" si="72"/>
        <v>0</v>
      </c>
      <c r="DM36" s="38">
        <f t="shared" si="73"/>
        <v>1061.6950000000002</v>
      </c>
      <c r="DN36" s="22"/>
      <c r="DO36" s="46">
        <f t="shared" si="119"/>
        <v>10</v>
      </c>
      <c r="DP36" s="38">
        <f t="shared" si="120"/>
        <v>1000</v>
      </c>
      <c r="DQ36" s="38">
        <f t="shared" si="111"/>
        <v>1000</v>
      </c>
      <c r="DR36" s="38">
        <f t="shared" si="112"/>
        <v>1075</v>
      </c>
      <c r="DS36" s="48">
        <f t="shared" si="74"/>
        <v>2.7500000000000004E-2</v>
      </c>
      <c r="DT36" s="38">
        <f t="shared" si="75"/>
        <v>1087.3177083333333</v>
      </c>
      <c r="DU36" s="38" t="str">
        <f t="shared" si="76"/>
        <v>nie</v>
      </c>
      <c r="DV36" s="38">
        <f t="shared" si="77"/>
        <v>20</v>
      </c>
      <c r="DW36" s="38">
        <f t="shared" si="78"/>
        <v>1054.52734375</v>
      </c>
      <c r="DX36" s="38">
        <f t="shared" si="79"/>
        <v>0</v>
      </c>
      <c r="DY36" s="48">
        <f t="shared" si="80"/>
        <v>0.04</v>
      </c>
      <c r="DZ36" s="38">
        <f t="shared" si="81"/>
        <v>0</v>
      </c>
      <c r="EA36" s="38">
        <f t="shared" si="82"/>
        <v>1054.52734375</v>
      </c>
    </row>
    <row r="37" spans="1:131" s="23" customFormat="1" ht="14.25">
      <c r="A37" s="22"/>
      <c r="B37" s="217"/>
      <c r="C37" s="55">
        <f t="shared" si="140"/>
        <v>2</v>
      </c>
      <c r="D37" s="38">
        <f t="shared" ref="D37:D100" si="151">AP21</f>
        <v>1003.218551875</v>
      </c>
      <c r="E37" s="38">
        <f t="shared" ref="E37:E100" si="152">BF21</f>
        <v>1001.733734125</v>
      </c>
      <c r="F37" s="38">
        <f t="shared" ref="F37:F100" si="153">BV21</f>
        <v>1003.5775</v>
      </c>
      <c r="G37" s="38">
        <f t="shared" si="141"/>
        <v>1003.7800000000001</v>
      </c>
      <c r="H37" s="38">
        <f t="shared" si="142"/>
        <v>1000</v>
      </c>
      <c r="I37" s="38">
        <f t="shared" si="143"/>
        <v>1004.05</v>
      </c>
      <c r="J37" s="39">
        <f t="shared" si="144"/>
        <v>1000</v>
      </c>
      <c r="K37" s="39">
        <f t="shared" si="145"/>
        <v>1005.4072899999999</v>
      </c>
      <c r="L37" s="38">
        <f t="shared" si="146"/>
        <v>1001.6666666666667</v>
      </c>
      <c r="M37" s="22"/>
      <c r="N37" s="69"/>
      <c r="O37" s="53">
        <f t="shared" si="147"/>
        <v>2</v>
      </c>
      <c r="P37" s="41">
        <f t="shared" si="148"/>
        <v>3.2185518750000863E-3</v>
      </c>
      <c r="Q37" s="41">
        <f t="shared" si="149"/>
        <v>1.7337341249998861E-3</v>
      </c>
      <c r="R37" s="41">
        <f t="shared" si="150"/>
        <v>3.5775000000000112E-3</v>
      </c>
      <c r="S37" s="41">
        <f t="shared" si="134"/>
        <v>3.7800000000001166E-3</v>
      </c>
      <c r="T37" s="41">
        <f t="shared" si="135"/>
        <v>0</v>
      </c>
      <c r="U37" s="41">
        <f t="shared" si="136"/>
        <v>4.049999999999887E-3</v>
      </c>
      <c r="V37" s="41">
        <f t="shared" si="137"/>
        <v>0</v>
      </c>
      <c r="W37" s="41">
        <f t="shared" si="138"/>
        <v>5.4072899999999535E-3</v>
      </c>
      <c r="X37" s="41">
        <f t="shared" si="139"/>
        <v>1.6666666666667052E-3</v>
      </c>
      <c r="Y37" s="22"/>
      <c r="Z37" s="35">
        <f t="shared" si="83"/>
        <v>18</v>
      </c>
      <c r="AA37" s="38">
        <f t="shared" si="23"/>
        <v>1015.0499999999998</v>
      </c>
      <c r="AB37" s="35">
        <f t="shared" si="84"/>
        <v>18</v>
      </c>
      <c r="AC37" s="48">
        <f t="shared" si="85"/>
        <v>0.04</v>
      </c>
      <c r="AD37" s="46">
        <f t="shared" si="86"/>
        <v>10</v>
      </c>
      <c r="AE37" s="38">
        <f t="shared" si="87"/>
        <v>999</v>
      </c>
      <c r="AF37" s="38">
        <f t="shared" si="113"/>
        <v>1000</v>
      </c>
      <c r="AG37" s="38">
        <f t="shared" si="88"/>
        <v>1000</v>
      </c>
      <c r="AH37" s="48">
        <f t="shared" si="24"/>
        <v>0.04</v>
      </c>
      <c r="AI37" s="38">
        <f t="shared" si="25"/>
        <v>1003.3333333333334</v>
      </c>
      <c r="AJ37" s="38" t="str">
        <f t="shared" si="26"/>
        <v>nie</v>
      </c>
      <c r="AK37" s="38">
        <f t="shared" si="27"/>
        <v>5</v>
      </c>
      <c r="AL37" s="38">
        <f t="shared" si="124"/>
        <v>998.65</v>
      </c>
      <c r="AM37" s="38">
        <f t="shared" si="29"/>
        <v>2.7000000000000308</v>
      </c>
      <c r="AN37" s="48">
        <f t="shared" si="30"/>
        <v>0.04</v>
      </c>
      <c r="AO37" s="38">
        <f t="shared" si="31"/>
        <v>54.572667308336392</v>
      </c>
      <c r="AP37" s="38">
        <f t="shared" si="128"/>
        <v>1050.5226673083364</v>
      </c>
      <c r="AQ37" s="22"/>
      <c r="AR37" s="35">
        <f t="shared" si="89"/>
        <v>18</v>
      </c>
      <c r="AS37" s="48">
        <f t="shared" si="90"/>
        <v>0.04</v>
      </c>
      <c r="AT37" s="46">
        <f t="shared" si="91"/>
        <v>10</v>
      </c>
      <c r="AU37" s="38">
        <f t="shared" si="92"/>
        <v>1000</v>
      </c>
      <c r="AV37" s="38">
        <f t="shared" si="114"/>
        <v>1000</v>
      </c>
      <c r="AW37" s="38">
        <f t="shared" si="93"/>
        <v>1000</v>
      </c>
      <c r="AX37" s="48">
        <f t="shared" si="33"/>
        <v>4.1000000000000002E-2</v>
      </c>
      <c r="AY37" s="38">
        <f t="shared" si="34"/>
        <v>1003.4166666666666</v>
      </c>
      <c r="AZ37" s="38" t="str">
        <f t="shared" si="35"/>
        <v>nie</v>
      </c>
      <c r="BA37" s="38">
        <f t="shared" si="36"/>
        <v>7</v>
      </c>
      <c r="BB37" s="38">
        <f t="shared" si="125"/>
        <v>997.09749999999997</v>
      </c>
      <c r="BC37" s="38">
        <f t="shared" si="94"/>
        <v>2.7674999999999694</v>
      </c>
      <c r="BD37" s="48">
        <f t="shared" si="38"/>
        <v>0.04</v>
      </c>
      <c r="BE37" s="38">
        <f t="shared" si="95"/>
        <v>52.918202382032817</v>
      </c>
      <c r="BF37" s="38">
        <f t="shared" si="126"/>
        <v>1047.2482023820328</v>
      </c>
      <c r="BG37" s="22"/>
      <c r="BH37" s="35">
        <f t="shared" si="96"/>
        <v>18</v>
      </c>
      <c r="BI37" s="48">
        <f t="shared" si="121"/>
        <v>0.04</v>
      </c>
      <c r="BJ37" s="46">
        <f t="shared" si="97"/>
        <v>10</v>
      </c>
      <c r="BK37" s="38">
        <f t="shared" si="98"/>
        <v>1000</v>
      </c>
      <c r="BL37" s="38">
        <f t="shared" si="115"/>
        <v>1000</v>
      </c>
      <c r="BM37" s="38">
        <f t="shared" si="99"/>
        <v>1068.5</v>
      </c>
      <c r="BN37" s="48">
        <f t="shared" si="40"/>
        <v>6.8500000000000005E-2</v>
      </c>
      <c r="BO37" s="38">
        <f t="shared" si="100"/>
        <v>1105.096125</v>
      </c>
      <c r="BP37" s="38" t="str">
        <f t="shared" si="41"/>
        <v>nie</v>
      </c>
      <c r="BQ37" s="38">
        <f t="shared" si="42"/>
        <v>7</v>
      </c>
      <c r="BR37" s="38">
        <f t="shared" si="127"/>
        <v>1079.45786125</v>
      </c>
      <c r="BS37" s="38">
        <f t="shared" si="101"/>
        <v>0</v>
      </c>
      <c r="BT37" s="48">
        <f t="shared" si="44"/>
        <v>0.04</v>
      </c>
      <c r="BU37" s="38">
        <f t="shared" si="45"/>
        <v>0</v>
      </c>
      <c r="BV37" s="38">
        <f t="shared" si="46"/>
        <v>1079.45786125</v>
      </c>
      <c r="BW37" s="22"/>
      <c r="BX37" s="48">
        <f t="shared" si="123"/>
        <v>0.01</v>
      </c>
      <c r="BY37" s="46">
        <f t="shared" si="102"/>
        <v>10</v>
      </c>
      <c r="BZ37" s="38">
        <f t="shared" si="103"/>
        <v>1000</v>
      </c>
      <c r="CA37" s="38">
        <f t="shared" si="116"/>
        <v>1000</v>
      </c>
      <c r="CB37" s="38">
        <f t="shared" si="104"/>
        <v>1000</v>
      </c>
      <c r="CC37" s="48">
        <f t="shared" si="47"/>
        <v>0.02</v>
      </c>
      <c r="CD37" s="38">
        <f t="shared" si="48"/>
        <v>1010</v>
      </c>
      <c r="CE37" s="38" t="str">
        <f t="shared" si="49"/>
        <v>nie</v>
      </c>
      <c r="CF37" s="38">
        <f t="shared" si="50"/>
        <v>7</v>
      </c>
      <c r="CG37" s="38">
        <f t="shared" si="51"/>
        <v>1002.43</v>
      </c>
      <c r="CH37" s="38">
        <f t="shared" si="52"/>
        <v>0</v>
      </c>
      <c r="CI37" s="48">
        <f t="shared" si="53"/>
        <v>0.04</v>
      </c>
      <c r="CJ37" s="38">
        <f t="shared" si="54"/>
        <v>57.624762510769877</v>
      </c>
      <c r="CK37" s="38">
        <f t="shared" si="55"/>
        <v>1060.0547625107699</v>
      </c>
      <c r="CL37" s="22"/>
      <c r="CM37" s="46">
        <f t="shared" si="105"/>
        <v>10</v>
      </c>
      <c r="CN37" s="38">
        <f t="shared" si="106"/>
        <v>1000</v>
      </c>
      <c r="CO37" s="38">
        <f t="shared" si="107"/>
        <v>1000</v>
      </c>
      <c r="CP37" s="38">
        <f t="shared" si="108"/>
        <v>1072.5</v>
      </c>
      <c r="CQ37" s="48">
        <f t="shared" si="56"/>
        <v>2.2499999999999999E-2</v>
      </c>
      <c r="CR37" s="38">
        <f t="shared" si="57"/>
        <v>1084.565625</v>
      </c>
      <c r="CS37" s="38" t="str">
        <f t="shared" si="58"/>
        <v>nie</v>
      </c>
      <c r="CT37" s="38">
        <f t="shared" si="59"/>
        <v>20</v>
      </c>
      <c r="CU37" s="38">
        <f t="shared" si="60"/>
        <v>1052.2981562499999</v>
      </c>
      <c r="CV37" s="38">
        <f t="shared" si="61"/>
        <v>0</v>
      </c>
      <c r="CW37" s="48">
        <f t="shared" si="62"/>
        <v>0.04</v>
      </c>
      <c r="CX37" s="38">
        <f t="shared" si="63"/>
        <v>0</v>
      </c>
      <c r="CY37" s="38">
        <f t="shared" si="64"/>
        <v>1052.2981562499999</v>
      </c>
      <c r="DA37" s="46">
        <f t="shared" si="117"/>
        <v>10</v>
      </c>
      <c r="DB37" s="38">
        <f t="shared" si="118"/>
        <v>1000</v>
      </c>
      <c r="DC37" s="38">
        <f t="shared" si="109"/>
        <v>1000</v>
      </c>
      <c r="DD37" s="38">
        <f t="shared" si="110"/>
        <v>1072</v>
      </c>
      <c r="DE37" s="48">
        <f t="shared" si="65"/>
        <v>2.5000000000000001E-2</v>
      </c>
      <c r="DF37" s="38">
        <f t="shared" si="66"/>
        <v>1085.3999999999999</v>
      </c>
      <c r="DG37" s="38" t="str">
        <f t="shared" si="67"/>
        <v>nie</v>
      </c>
      <c r="DH37" s="38">
        <f t="shared" si="68"/>
        <v>7</v>
      </c>
      <c r="DI37" s="38">
        <f t="shared" si="69"/>
        <v>1063.5039999999999</v>
      </c>
      <c r="DJ37" s="38">
        <f t="shared" si="70"/>
        <v>0</v>
      </c>
      <c r="DK37" s="48">
        <f t="shared" si="71"/>
        <v>0.04</v>
      </c>
      <c r="DL37" s="38">
        <f t="shared" si="72"/>
        <v>0</v>
      </c>
      <c r="DM37" s="38">
        <f t="shared" si="73"/>
        <v>1063.5039999999999</v>
      </c>
      <c r="DN37" s="22"/>
      <c r="DO37" s="46">
        <f t="shared" si="119"/>
        <v>10</v>
      </c>
      <c r="DP37" s="38">
        <f t="shared" si="120"/>
        <v>1000</v>
      </c>
      <c r="DQ37" s="38">
        <f t="shared" si="111"/>
        <v>1000</v>
      </c>
      <c r="DR37" s="38">
        <f t="shared" si="112"/>
        <v>1075</v>
      </c>
      <c r="DS37" s="48">
        <f t="shared" si="74"/>
        <v>2.7500000000000004E-2</v>
      </c>
      <c r="DT37" s="38">
        <f t="shared" si="75"/>
        <v>1089.78125</v>
      </c>
      <c r="DU37" s="38" t="str">
        <f t="shared" si="76"/>
        <v>nie</v>
      </c>
      <c r="DV37" s="38">
        <f t="shared" si="77"/>
        <v>20</v>
      </c>
      <c r="DW37" s="38">
        <f t="shared" si="78"/>
        <v>1056.5228125000001</v>
      </c>
      <c r="DX37" s="38">
        <f t="shared" si="79"/>
        <v>0</v>
      </c>
      <c r="DY37" s="48">
        <f t="shared" si="80"/>
        <v>0.04</v>
      </c>
      <c r="DZ37" s="38">
        <f t="shared" si="81"/>
        <v>0</v>
      </c>
      <c r="EA37" s="38">
        <f t="shared" si="82"/>
        <v>1056.5228125000001</v>
      </c>
    </row>
    <row r="38" spans="1:131" s="23" customFormat="1" ht="14.25">
      <c r="A38" s="22"/>
      <c r="B38" s="217"/>
      <c r="C38" s="55">
        <f t="shared" si="140"/>
        <v>3</v>
      </c>
      <c r="D38" s="38">
        <f t="shared" si="151"/>
        <v>1005.9381769650626</v>
      </c>
      <c r="E38" s="38">
        <f t="shared" si="152"/>
        <v>1004.5212242071375</v>
      </c>
      <c r="F38" s="38">
        <f t="shared" si="153"/>
        <v>1008.20125</v>
      </c>
      <c r="G38" s="38">
        <f t="shared" si="141"/>
        <v>1008.5050000000001</v>
      </c>
      <c r="H38" s="38">
        <f t="shared" si="142"/>
        <v>1000</v>
      </c>
      <c r="I38" s="38">
        <f t="shared" si="143"/>
        <v>1008.91</v>
      </c>
      <c r="J38" s="39">
        <f t="shared" si="144"/>
        <v>1000</v>
      </c>
      <c r="K38" s="39">
        <f t="shared" si="145"/>
        <v>1008.1218896829998</v>
      </c>
      <c r="L38" s="38">
        <f t="shared" si="146"/>
        <v>1002.5</v>
      </c>
      <c r="M38" s="22"/>
      <c r="N38" s="69"/>
      <c r="O38" s="53">
        <f t="shared" si="147"/>
        <v>3</v>
      </c>
      <c r="P38" s="41">
        <f t="shared" si="148"/>
        <v>5.9381769650626026E-3</v>
      </c>
      <c r="Q38" s="41">
        <f t="shared" si="149"/>
        <v>4.5212242071375197E-3</v>
      </c>
      <c r="R38" s="41">
        <f t="shared" si="150"/>
        <v>8.2012499999999378E-3</v>
      </c>
      <c r="S38" s="41">
        <f t="shared" si="134"/>
        <v>8.5050000000002068E-3</v>
      </c>
      <c r="T38" s="41">
        <f t="shared" si="135"/>
        <v>0</v>
      </c>
      <c r="U38" s="41">
        <f t="shared" si="136"/>
        <v>8.9099999999999735E-3</v>
      </c>
      <c r="V38" s="41">
        <f t="shared" si="137"/>
        <v>0</v>
      </c>
      <c r="W38" s="41">
        <f t="shared" si="138"/>
        <v>8.1218896829997611E-3</v>
      </c>
      <c r="X38" s="41">
        <f t="shared" si="139"/>
        <v>2.4999999999999467E-3</v>
      </c>
      <c r="Y38" s="22"/>
      <c r="Z38" s="35">
        <f t="shared" si="83"/>
        <v>19</v>
      </c>
      <c r="AA38" s="38">
        <f t="shared" si="23"/>
        <v>1015.8916666666667</v>
      </c>
      <c r="AB38" s="35">
        <f t="shared" si="84"/>
        <v>19</v>
      </c>
      <c r="AC38" s="48">
        <f t="shared" si="85"/>
        <v>0.04</v>
      </c>
      <c r="AD38" s="46">
        <f t="shared" si="86"/>
        <v>10</v>
      </c>
      <c r="AE38" s="38">
        <f t="shared" si="87"/>
        <v>999</v>
      </c>
      <c r="AF38" s="38">
        <f t="shared" si="113"/>
        <v>1000</v>
      </c>
      <c r="AG38" s="38">
        <f t="shared" si="88"/>
        <v>1000</v>
      </c>
      <c r="AH38" s="48">
        <f t="shared" si="24"/>
        <v>0.04</v>
      </c>
      <c r="AI38" s="38">
        <f t="shared" si="25"/>
        <v>1003.3333333333334</v>
      </c>
      <c r="AJ38" s="38" t="str">
        <f t="shared" si="26"/>
        <v>nie</v>
      </c>
      <c r="AK38" s="38">
        <f t="shared" si="27"/>
        <v>5</v>
      </c>
      <c r="AL38" s="38">
        <f t="shared" si="124"/>
        <v>998.65</v>
      </c>
      <c r="AM38" s="38">
        <f t="shared" si="29"/>
        <v>2.7000000000000308</v>
      </c>
      <c r="AN38" s="48">
        <f t="shared" si="30"/>
        <v>0.04</v>
      </c>
      <c r="AO38" s="38">
        <f t="shared" si="31"/>
        <v>57.420013510068927</v>
      </c>
      <c r="AP38" s="38">
        <f t="shared" si="128"/>
        <v>1053.3700135100689</v>
      </c>
      <c r="AQ38" s="22"/>
      <c r="AR38" s="35">
        <f t="shared" si="89"/>
        <v>19</v>
      </c>
      <c r="AS38" s="48">
        <f t="shared" si="90"/>
        <v>0.04</v>
      </c>
      <c r="AT38" s="46">
        <f t="shared" si="91"/>
        <v>10</v>
      </c>
      <c r="AU38" s="38">
        <f t="shared" si="92"/>
        <v>1000</v>
      </c>
      <c r="AV38" s="38">
        <f t="shared" si="114"/>
        <v>1000</v>
      </c>
      <c r="AW38" s="38">
        <f t="shared" si="93"/>
        <v>1000</v>
      </c>
      <c r="AX38" s="48">
        <f t="shared" si="33"/>
        <v>4.1000000000000002E-2</v>
      </c>
      <c r="AY38" s="38">
        <f t="shared" si="34"/>
        <v>1003.4166666666666</v>
      </c>
      <c r="AZ38" s="38" t="str">
        <f t="shared" si="35"/>
        <v>nie</v>
      </c>
      <c r="BA38" s="38">
        <f t="shared" si="36"/>
        <v>7</v>
      </c>
      <c r="BB38" s="38">
        <f t="shared" si="125"/>
        <v>997.09749999999997</v>
      </c>
      <c r="BC38" s="38">
        <f t="shared" si="94"/>
        <v>2.7674999999999694</v>
      </c>
      <c r="BD38" s="48">
        <f t="shared" si="38"/>
        <v>0.04</v>
      </c>
      <c r="BE38" s="38">
        <f t="shared" si="95"/>
        <v>55.828581528464269</v>
      </c>
      <c r="BF38" s="38">
        <f t="shared" si="126"/>
        <v>1050.1585815284643</v>
      </c>
      <c r="BG38" s="22"/>
      <c r="BH38" s="35">
        <f t="shared" si="96"/>
        <v>19</v>
      </c>
      <c r="BI38" s="48">
        <f t="shared" si="121"/>
        <v>0.04</v>
      </c>
      <c r="BJ38" s="46">
        <f t="shared" si="97"/>
        <v>10</v>
      </c>
      <c r="BK38" s="38">
        <f t="shared" si="98"/>
        <v>1000</v>
      </c>
      <c r="BL38" s="38">
        <f t="shared" si="115"/>
        <v>1000</v>
      </c>
      <c r="BM38" s="38">
        <f t="shared" si="99"/>
        <v>1068.5</v>
      </c>
      <c r="BN38" s="48">
        <f t="shared" si="40"/>
        <v>6.8500000000000005E-2</v>
      </c>
      <c r="BO38" s="38">
        <f t="shared" si="100"/>
        <v>1111.1954791666667</v>
      </c>
      <c r="BP38" s="38" t="str">
        <f t="shared" si="41"/>
        <v>nie</v>
      </c>
      <c r="BQ38" s="38">
        <f t="shared" si="42"/>
        <v>7</v>
      </c>
      <c r="BR38" s="38">
        <f t="shared" si="127"/>
        <v>1084.398338125</v>
      </c>
      <c r="BS38" s="38">
        <f t="shared" si="101"/>
        <v>0</v>
      </c>
      <c r="BT38" s="48">
        <f t="shared" si="44"/>
        <v>0.04</v>
      </c>
      <c r="BU38" s="38">
        <f t="shared" si="45"/>
        <v>0</v>
      </c>
      <c r="BV38" s="38">
        <f t="shared" si="46"/>
        <v>1084.398338125</v>
      </c>
      <c r="BW38" s="22"/>
      <c r="BX38" s="48">
        <f t="shared" si="123"/>
        <v>0.01</v>
      </c>
      <c r="BY38" s="46">
        <f t="shared" si="102"/>
        <v>10</v>
      </c>
      <c r="BZ38" s="38">
        <f t="shared" si="103"/>
        <v>1000</v>
      </c>
      <c r="CA38" s="38">
        <f t="shared" si="116"/>
        <v>1000</v>
      </c>
      <c r="CB38" s="38">
        <f t="shared" si="104"/>
        <v>1000</v>
      </c>
      <c r="CC38" s="48">
        <f t="shared" si="47"/>
        <v>0.02</v>
      </c>
      <c r="CD38" s="38">
        <f t="shared" si="48"/>
        <v>1011.6666666666667</v>
      </c>
      <c r="CE38" s="38" t="str">
        <f t="shared" si="49"/>
        <v>nie</v>
      </c>
      <c r="CF38" s="38">
        <f t="shared" si="50"/>
        <v>7</v>
      </c>
      <c r="CG38" s="38">
        <f t="shared" si="51"/>
        <v>1003.7800000000001</v>
      </c>
      <c r="CH38" s="38">
        <f t="shared" si="52"/>
        <v>0</v>
      </c>
      <c r="CI38" s="48">
        <f t="shared" si="53"/>
        <v>0.04</v>
      </c>
      <c r="CJ38" s="38">
        <f t="shared" si="54"/>
        <v>57.780349369548951</v>
      </c>
      <c r="CK38" s="38">
        <f t="shared" si="55"/>
        <v>1061.5603493695489</v>
      </c>
      <c r="CL38" s="22"/>
      <c r="CM38" s="46">
        <f t="shared" si="105"/>
        <v>10</v>
      </c>
      <c r="CN38" s="38">
        <f t="shared" si="106"/>
        <v>1000</v>
      </c>
      <c r="CO38" s="38">
        <f t="shared" si="107"/>
        <v>1000</v>
      </c>
      <c r="CP38" s="38">
        <f t="shared" si="108"/>
        <v>1072.5</v>
      </c>
      <c r="CQ38" s="48">
        <f t="shared" si="56"/>
        <v>2.2499999999999999E-2</v>
      </c>
      <c r="CR38" s="38">
        <f t="shared" si="57"/>
        <v>1086.5765625000001</v>
      </c>
      <c r="CS38" s="38" t="str">
        <f t="shared" si="58"/>
        <v>nie</v>
      </c>
      <c r="CT38" s="38">
        <f t="shared" si="59"/>
        <v>20</v>
      </c>
      <c r="CU38" s="38">
        <f t="shared" si="60"/>
        <v>1053.9270156250002</v>
      </c>
      <c r="CV38" s="38">
        <f t="shared" si="61"/>
        <v>0</v>
      </c>
      <c r="CW38" s="48">
        <f t="shared" si="62"/>
        <v>0.04</v>
      </c>
      <c r="CX38" s="38">
        <f t="shared" si="63"/>
        <v>0</v>
      </c>
      <c r="CY38" s="38">
        <f t="shared" si="64"/>
        <v>1053.9270156250002</v>
      </c>
      <c r="DA38" s="46">
        <f t="shared" si="117"/>
        <v>10</v>
      </c>
      <c r="DB38" s="38">
        <f t="shared" si="118"/>
        <v>1000</v>
      </c>
      <c r="DC38" s="38">
        <f t="shared" si="109"/>
        <v>1000</v>
      </c>
      <c r="DD38" s="38">
        <f t="shared" si="110"/>
        <v>1072</v>
      </c>
      <c r="DE38" s="48">
        <f t="shared" si="65"/>
        <v>2.5000000000000001E-2</v>
      </c>
      <c r="DF38" s="38">
        <f t="shared" si="66"/>
        <v>1087.6333333333334</v>
      </c>
      <c r="DG38" s="38" t="str">
        <f t="shared" si="67"/>
        <v>nie</v>
      </c>
      <c r="DH38" s="38">
        <f t="shared" si="68"/>
        <v>7</v>
      </c>
      <c r="DI38" s="38">
        <f t="shared" si="69"/>
        <v>1065.3130000000001</v>
      </c>
      <c r="DJ38" s="38">
        <f t="shared" si="70"/>
        <v>0</v>
      </c>
      <c r="DK38" s="48">
        <f t="shared" si="71"/>
        <v>0.04</v>
      </c>
      <c r="DL38" s="38">
        <f t="shared" si="72"/>
        <v>0</v>
      </c>
      <c r="DM38" s="38">
        <f t="shared" si="73"/>
        <v>1065.3130000000001</v>
      </c>
      <c r="DN38" s="22"/>
      <c r="DO38" s="46">
        <f t="shared" si="119"/>
        <v>10</v>
      </c>
      <c r="DP38" s="38">
        <f t="shared" si="120"/>
        <v>1000</v>
      </c>
      <c r="DQ38" s="38">
        <f t="shared" si="111"/>
        <v>1000</v>
      </c>
      <c r="DR38" s="38">
        <f t="shared" si="112"/>
        <v>1075</v>
      </c>
      <c r="DS38" s="48">
        <f t="shared" si="74"/>
        <v>2.7500000000000004E-2</v>
      </c>
      <c r="DT38" s="38">
        <f t="shared" si="75"/>
        <v>1092.2447916666667</v>
      </c>
      <c r="DU38" s="38" t="str">
        <f t="shared" si="76"/>
        <v>nie</v>
      </c>
      <c r="DV38" s="38">
        <f t="shared" si="77"/>
        <v>20</v>
      </c>
      <c r="DW38" s="38">
        <f t="shared" si="78"/>
        <v>1058.51828125</v>
      </c>
      <c r="DX38" s="38">
        <f t="shared" si="79"/>
        <v>0</v>
      </c>
      <c r="DY38" s="48">
        <f t="shared" si="80"/>
        <v>0.04</v>
      </c>
      <c r="DZ38" s="38">
        <f t="shared" si="81"/>
        <v>0</v>
      </c>
      <c r="EA38" s="38">
        <f t="shared" si="82"/>
        <v>1058.51828125</v>
      </c>
    </row>
    <row r="39" spans="1:131" s="23" customFormat="1" ht="14.25">
      <c r="A39" s="22"/>
      <c r="B39" s="217"/>
      <c r="C39" s="55">
        <f t="shared" si="140"/>
        <v>4</v>
      </c>
      <c r="D39" s="38">
        <f t="shared" si="151"/>
        <v>1008.6651450428682</v>
      </c>
      <c r="E39" s="38">
        <f t="shared" si="152"/>
        <v>1007.3162405124967</v>
      </c>
      <c r="F39" s="38">
        <f t="shared" si="153"/>
        <v>1012.8249999999999</v>
      </c>
      <c r="G39" s="38">
        <f t="shared" si="141"/>
        <v>1013.2300000000001</v>
      </c>
      <c r="H39" s="38">
        <f t="shared" si="142"/>
        <v>1003.3750000000001</v>
      </c>
      <c r="I39" s="38">
        <f t="shared" si="143"/>
        <v>1013.77</v>
      </c>
      <c r="J39" s="39">
        <f t="shared" si="144"/>
        <v>1004.05</v>
      </c>
      <c r="K39" s="39">
        <f t="shared" si="145"/>
        <v>1010.8438187851439</v>
      </c>
      <c r="L39" s="38">
        <f t="shared" si="146"/>
        <v>1003.3333333333334</v>
      </c>
      <c r="M39" s="22"/>
      <c r="N39" s="69"/>
      <c r="O39" s="53">
        <f t="shared" si="147"/>
        <v>4</v>
      </c>
      <c r="P39" s="41">
        <f t="shared" si="148"/>
        <v>8.6651450428680832E-3</v>
      </c>
      <c r="Q39" s="41">
        <f t="shared" si="149"/>
        <v>7.3162405124966856E-3</v>
      </c>
      <c r="R39" s="41">
        <f t="shared" si="150"/>
        <v>1.2824999999999864E-2</v>
      </c>
      <c r="S39" s="41">
        <f t="shared" si="134"/>
        <v>1.3230000000000075E-2</v>
      </c>
      <c r="T39" s="41">
        <f t="shared" si="135"/>
        <v>3.3750000000001279E-3</v>
      </c>
      <c r="U39" s="41">
        <f t="shared" si="136"/>
        <v>1.377000000000006E-2</v>
      </c>
      <c r="V39" s="41">
        <f t="shared" si="137"/>
        <v>4.049999999999887E-3</v>
      </c>
      <c r="W39" s="41">
        <f t="shared" si="138"/>
        <v>1.0843818785143844E-2</v>
      </c>
      <c r="X39" s="41">
        <f t="shared" si="139"/>
        <v>3.3333333333334103E-3</v>
      </c>
      <c r="Y39" s="22"/>
      <c r="Z39" s="35">
        <f t="shared" si="83"/>
        <v>20</v>
      </c>
      <c r="AA39" s="38">
        <f t="shared" si="23"/>
        <v>1016.7333333333332</v>
      </c>
      <c r="AB39" s="35">
        <f t="shared" si="84"/>
        <v>20</v>
      </c>
      <c r="AC39" s="48">
        <f t="shared" si="85"/>
        <v>0.04</v>
      </c>
      <c r="AD39" s="46">
        <f t="shared" si="86"/>
        <v>10</v>
      </c>
      <c r="AE39" s="38">
        <f t="shared" si="87"/>
        <v>999</v>
      </c>
      <c r="AF39" s="38">
        <f t="shared" si="113"/>
        <v>1000</v>
      </c>
      <c r="AG39" s="38">
        <f t="shared" si="88"/>
        <v>1000</v>
      </c>
      <c r="AH39" s="48">
        <f t="shared" si="24"/>
        <v>0.04</v>
      </c>
      <c r="AI39" s="38">
        <f t="shared" si="25"/>
        <v>1003.3333333333334</v>
      </c>
      <c r="AJ39" s="38" t="str">
        <f t="shared" si="26"/>
        <v>nie</v>
      </c>
      <c r="AK39" s="38">
        <f t="shared" si="27"/>
        <v>5</v>
      </c>
      <c r="AL39" s="38">
        <f t="shared" si="124"/>
        <v>998.65</v>
      </c>
      <c r="AM39" s="38">
        <f t="shared" si="29"/>
        <v>2.7000000000000308</v>
      </c>
      <c r="AN39" s="48">
        <f t="shared" si="30"/>
        <v>0.04</v>
      </c>
      <c r="AO39" s="38">
        <f t="shared" si="31"/>
        <v>60.275047546546141</v>
      </c>
      <c r="AP39" s="38">
        <f t="shared" si="128"/>
        <v>1056.2250475465462</v>
      </c>
      <c r="AQ39" s="22"/>
      <c r="AR39" s="35">
        <f t="shared" si="89"/>
        <v>20</v>
      </c>
      <c r="AS39" s="48">
        <f t="shared" si="90"/>
        <v>0.04</v>
      </c>
      <c r="AT39" s="46">
        <f t="shared" si="91"/>
        <v>10</v>
      </c>
      <c r="AU39" s="38">
        <f t="shared" si="92"/>
        <v>1000</v>
      </c>
      <c r="AV39" s="38">
        <f t="shared" si="114"/>
        <v>1000</v>
      </c>
      <c r="AW39" s="38">
        <f t="shared" si="93"/>
        <v>1000</v>
      </c>
      <c r="AX39" s="48">
        <f t="shared" si="33"/>
        <v>4.1000000000000002E-2</v>
      </c>
      <c r="AY39" s="38">
        <f t="shared" si="34"/>
        <v>1003.4166666666666</v>
      </c>
      <c r="AZ39" s="38" t="str">
        <f t="shared" si="35"/>
        <v>nie</v>
      </c>
      <c r="BA39" s="38">
        <f t="shared" si="36"/>
        <v>7</v>
      </c>
      <c r="BB39" s="38">
        <f t="shared" si="125"/>
        <v>997.09749999999997</v>
      </c>
      <c r="BC39" s="38">
        <f t="shared" si="94"/>
        <v>2.7674999999999694</v>
      </c>
      <c r="BD39" s="48">
        <f t="shared" si="38"/>
        <v>0.04</v>
      </c>
      <c r="BE39" s="38">
        <f t="shared" si="95"/>
        <v>58.746818698591092</v>
      </c>
      <c r="BF39" s="38">
        <f t="shared" si="126"/>
        <v>1053.0768186985911</v>
      </c>
      <c r="BG39" s="22"/>
      <c r="BH39" s="35">
        <f t="shared" si="96"/>
        <v>20</v>
      </c>
      <c r="BI39" s="48">
        <f t="shared" si="121"/>
        <v>0.04</v>
      </c>
      <c r="BJ39" s="46">
        <f t="shared" si="97"/>
        <v>10</v>
      </c>
      <c r="BK39" s="38">
        <f t="shared" si="98"/>
        <v>1000</v>
      </c>
      <c r="BL39" s="38">
        <f t="shared" si="115"/>
        <v>1000</v>
      </c>
      <c r="BM39" s="38">
        <f t="shared" si="99"/>
        <v>1068.5</v>
      </c>
      <c r="BN39" s="48">
        <f t="shared" si="40"/>
        <v>6.8500000000000005E-2</v>
      </c>
      <c r="BO39" s="38">
        <f t="shared" si="100"/>
        <v>1117.2948333333334</v>
      </c>
      <c r="BP39" s="38" t="str">
        <f t="shared" si="41"/>
        <v>nie</v>
      </c>
      <c r="BQ39" s="38">
        <f t="shared" si="42"/>
        <v>7</v>
      </c>
      <c r="BR39" s="38">
        <f t="shared" si="127"/>
        <v>1089.3388150000001</v>
      </c>
      <c r="BS39" s="38">
        <f t="shared" si="101"/>
        <v>0</v>
      </c>
      <c r="BT39" s="48">
        <f t="shared" si="44"/>
        <v>0.04</v>
      </c>
      <c r="BU39" s="38">
        <f t="shared" si="45"/>
        <v>0</v>
      </c>
      <c r="BV39" s="38">
        <f t="shared" si="46"/>
        <v>1089.3388150000001</v>
      </c>
      <c r="BW39" s="22"/>
      <c r="BX39" s="48">
        <f t="shared" si="123"/>
        <v>0.01</v>
      </c>
      <c r="BY39" s="46">
        <f t="shared" si="102"/>
        <v>10</v>
      </c>
      <c r="BZ39" s="38">
        <f t="shared" si="103"/>
        <v>1000</v>
      </c>
      <c r="CA39" s="38">
        <f t="shared" si="116"/>
        <v>1000</v>
      </c>
      <c r="CB39" s="38">
        <f t="shared" si="104"/>
        <v>1000</v>
      </c>
      <c r="CC39" s="48">
        <f t="shared" si="47"/>
        <v>0.02</v>
      </c>
      <c r="CD39" s="38">
        <f t="shared" si="48"/>
        <v>1013.3333333333334</v>
      </c>
      <c r="CE39" s="38" t="str">
        <f t="shared" si="49"/>
        <v>nie</v>
      </c>
      <c r="CF39" s="38">
        <f t="shared" si="50"/>
        <v>7</v>
      </c>
      <c r="CG39" s="38">
        <f t="shared" si="51"/>
        <v>1005.13</v>
      </c>
      <c r="CH39" s="38">
        <f t="shared" si="52"/>
        <v>0</v>
      </c>
      <c r="CI39" s="48">
        <f t="shared" si="53"/>
        <v>0.04</v>
      </c>
      <c r="CJ39" s="38">
        <f t="shared" si="54"/>
        <v>57.936356312846726</v>
      </c>
      <c r="CK39" s="38">
        <f t="shared" si="55"/>
        <v>1063.0663563128467</v>
      </c>
      <c r="CL39" s="22"/>
      <c r="CM39" s="46">
        <f t="shared" si="105"/>
        <v>10</v>
      </c>
      <c r="CN39" s="38">
        <f t="shared" si="106"/>
        <v>1000</v>
      </c>
      <c r="CO39" s="38">
        <f t="shared" si="107"/>
        <v>1000</v>
      </c>
      <c r="CP39" s="38">
        <f t="shared" si="108"/>
        <v>1072.5</v>
      </c>
      <c r="CQ39" s="48">
        <f t="shared" si="56"/>
        <v>2.2499999999999999E-2</v>
      </c>
      <c r="CR39" s="38">
        <f t="shared" si="57"/>
        <v>1088.5874999999999</v>
      </c>
      <c r="CS39" s="38" t="str">
        <f t="shared" si="58"/>
        <v>nie</v>
      </c>
      <c r="CT39" s="38">
        <f t="shared" si="59"/>
        <v>20</v>
      </c>
      <c r="CU39" s="38">
        <f t="shared" si="60"/>
        <v>1055.5558749999998</v>
      </c>
      <c r="CV39" s="38">
        <f t="shared" si="61"/>
        <v>0</v>
      </c>
      <c r="CW39" s="48">
        <f t="shared" si="62"/>
        <v>0.04</v>
      </c>
      <c r="CX39" s="38">
        <f t="shared" si="63"/>
        <v>0</v>
      </c>
      <c r="CY39" s="38">
        <f t="shared" si="64"/>
        <v>1055.5558749999998</v>
      </c>
      <c r="DA39" s="46">
        <f t="shared" si="117"/>
        <v>10</v>
      </c>
      <c r="DB39" s="38">
        <f t="shared" si="118"/>
        <v>1000</v>
      </c>
      <c r="DC39" s="38">
        <f t="shared" si="109"/>
        <v>1000</v>
      </c>
      <c r="DD39" s="38">
        <f t="shared" si="110"/>
        <v>1072</v>
      </c>
      <c r="DE39" s="48">
        <f t="shared" si="65"/>
        <v>2.5000000000000001E-2</v>
      </c>
      <c r="DF39" s="38">
        <f t="shared" si="66"/>
        <v>1089.8666666666666</v>
      </c>
      <c r="DG39" s="38" t="str">
        <f t="shared" si="67"/>
        <v>nie</v>
      </c>
      <c r="DH39" s="38">
        <f t="shared" si="68"/>
        <v>7</v>
      </c>
      <c r="DI39" s="38">
        <f t="shared" si="69"/>
        <v>1067.1219999999998</v>
      </c>
      <c r="DJ39" s="38">
        <f t="shared" si="70"/>
        <v>0</v>
      </c>
      <c r="DK39" s="48">
        <f t="shared" si="71"/>
        <v>0.04</v>
      </c>
      <c r="DL39" s="38">
        <f t="shared" si="72"/>
        <v>0</v>
      </c>
      <c r="DM39" s="38">
        <f t="shared" si="73"/>
        <v>1067.1219999999998</v>
      </c>
      <c r="DN39" s="22"/>
      <c r="DO39" s="46">
        <f t="shared" si="119"/>
        <v>10</v>
      </c>
      <c r="DP39" s="38">
        <f t="shared" si="120"/>
        <v>1000</v>
      </c>
      <c r="DQ39" s="38">
        <f t="shared" si="111"/>
        <v>1000</v>
      </c>
      <c r="DR39" s="38">
        <f t="shared" si="112"/>
        <v>1075</v>
      </c>
      <c r="DS39" s="48">
        <f t="shared" si="74"/>
        <v>2.7500000000000004E-2</v>
      </c>
      <c r="DT39" s="38">
        <f t="shared" si="75"/>
        <v>1094.7083333333333</v>
      </c>
      <c r="DU39" s="38" t="str">
        <f t="shared" si="76"/>
        <v>nie</v>
      </c>
      <c r="DV39" s="38">
        <f t="shared" si="77"/>
        <v>20</v>
      </c>
      <c r="DW39" s="38">
        <f t="shared" si="78"/>
        <v>1060.5137499999998</v>
      </c>
      <c r="DX39" s="38">
        <f t="shared" si="79"/>
        <v>0</v>
      </c>
      <c r="DY39" s="48">
        <f t="shared" si="80"/>
        <v>0.04</v>
      </c>
      <c r="DZ39" s="38">
        <f t="shared" si="81"/>
        <v>0</v>
      </c>
      <c r="EA39" s="38">
        <f t="shared" si="82"/>
        <v>1060.5137499999998</v>
      </c>
    </row>
    <row r="40" spans="1:131" s="23" customFormat="1" ht="14.25">
      <c r="A40" s="22"/>
      <c r="B40" s="217"/>
      <c r="C40" s="55">
        <f t="shared" si="140"/>
        <v>5</v>
      </c>
      <c r="D40" s="38">
        <f t="shared" si="151"/>
        <v>1011.399475934484</v>
      </c>
      <c r="E40" s="38">
        <f t="shared" si="152"/>
        <v>1010.1188033618804</v>
      </c>
      <c r="F40" s="38">
        <f t="shared" si="153"/>
        <v>1017.44875</v>
      </c>
      <c r="G40" s="38">
        <f t="shared" si="141"/>
        <v>1017.9549999999999</v>
      </c>
      <c r="H40" s="38">
        <f t="shared" si="142"/>
        <v>1008.2687500000001</v>
      </c>
      <c r="I40" s="38">
        <f t="shared" si="143"/>
        <v>1018.63</v>
      </c>
      <c r="J40" s="39">
        <f t="shared" si="144"/>
        <v>1009.1125</v>
      </c>
      <c r="K40" s="39">
        <f t="shared" si="145"/>
        <v>1013.5730970958637</v>
      </c>
      <c r="L40" s="38">
        <f t="shared" si="146"/>
        <v>1004.1666666666666</v>
      </c>
      <c r="M40" s="22"/>
      <c r="N40" s="69"/>
      <c r="O40" s="53">
        <f t="shared" si="147"/>
        <v>5</v>
      </c>
      <c r="P40" s="41">
        <f t="shared" si="148"/>
        <v>1.1399475934483982E-2</v>
      </c>
      <c r="Q40" s="41">
        <f t="shared" si="149"/>
        <v>1.0118803361880424E-2</v>
      </c>
      <c r="R40" s="41">
        <f t="shared" si="150"/>
        <v>1.7448750000000013E-2</v>
      </c>
      <c r="S40" s="41">
        <f t="shared" si="134"/>
        <v>1.7954999999999943E-2</v>
      </c>
      <c r="T40" s="41">
        <f t="shared" si="135"/>
        <v>8.2687500000000469E-3</v>
      </c>
      <c r="U40" s="41">
        <f t="shared" si="136"/>
        <v>1.8629999999999924E-2</v>
      </c>
      <c r="V40" s="41">
        <f t="shared" si="137"/>
        <v>9.1124999999998568E-3</v>
      </c>
      <c r="W40" s="41">
        <f t="shared" si="138"/>
        <v>1.3573097095863629E-2</v>
      </c>
      <c r="X40" s="41">
        <f t="shared" si="139"/>
        <v>4.1666666666666519E-3</v>
      </c>
      <c r="Y40" s="22"/>
      <c r="Z40" s="35">
        <f t="shared" si="83"/>
        <v>21</v>
      </c>
      <c r="AA40" s="38">
        <f t="shared" si="23"/>
        <v>1017.575</v>
      </c>
      <c r="AB40" s="35">
        <f t="shared" si="84"/>
        <v>21</v>
      </c>
      <c r="AC40" s="48">
        <f t="shared" si="85"/>
        <v>0.04</v>
      </c>
      <c r="AD40" s="46">
        <f t="shared" si="86"/>
        <v>10</v>
      </c>
      <c r="AE40" s="38">
        <f t="shared" si="87"/>
        <v>999</v>
      </c>
      <c r="AF40" s="38">
        <f t="shared" si="113"/>
        <v>1000</v>
      </c>
      <c r="AG40" s="38">
        <f t="shared" si="88"/>
        <v>1000</v>
      </c>
      <c r="AH40" s="48">
        <f t="shared" si="24"/>
        <v>0.04</v>
      </c>
      <c r="AI40" s="38">
        <f t="shared" si="25"/>
        <v>1003.3333333333334</v>
      </c>
      <c r="AJ40" s="38" t="str">
        <f t="shared" si="26"/>
        <v>nie</v>
      </c>
      <c r="AK40" s="38">
        <f t="shared" si="27"/>
        <v>5</v>
      </c>
      <c r="AL40" s="38">
        <f t="shared" si="124"/>
        <v>998.65</v>
      </c>
      <c r="AM40" s="38">
        <f t="shared" si="29"/>
        <v>2.7000000000000308</v>
      </c>
      <c r="AN40" s="48">
        <f t="shared" si="30"/>
        <v>0.04</v>
      </c>
      <c r="AO40" s="38">
        <f t="shared" si="31"/>
        <v>63.13779017492184</v>
      </c>
      <c r="AP40" s="38">
        <f t="shared" si="128"/>
        <v>1059.0877901749218</v>
      </c>
      <c r="AQ40" s="22"/>
      <c r="AR40" s="35">
        <f t="shared" si="89"/>
        <v>21</v>
      </c>
      <c r="AS40" s="48">
        <f t="shared" si="90"/>
        <v>0.04</v>
      </c>
      <c r="AT40" s="46">
        <f t="shared" si="91"/>
        <v>10</v>
      </c>
      <c r="AU40" s="38">
        <f t="shared" si="92"/>
        <v>1000</v>
      </c>
      <c r="AV40" s="38">
        <f t="shared" si="114"/>
        <v>1000</v>
      </c>
      <c r="AW40" s="38">
        <f t="shared" si="93"/>
        <v>1000</v>
      </c>
      <c r="AX40" s="48">
        <f t="shared" si="33"/>
        <v>4.1000000000000002E-2</v>
      </c>
      <c r="AY40" s="38">
        <f t="shared" si="34"/>
        <v>1003.4166666666666</v>
      </c>
      <c r="AZ40" s="38" t="str">
        <f t="shared" si="35"/>
        <v>nie</v>
      </c>
      <c r="BA40" s="38">
        <f t="shared" si="36"/>
        <v>7</v>
      </c>
      <c r="BB40" s="38">
        <f t="shared" si="125"/>
        <v>997.09749999999997</v>
      </c>
      <c r="BC40" s="38">
        <f t="shared" si="94"/>
        <v>2.7674999999999694</v>
      </c>
      <c r="BD40" s="48">
        <f t="shared" si="38"/>
        <v>0.04</v>
      </c>
      <c r="BE40" s="38">
        <f t="shared" si="95"/>
        <v>61.672935109077251</v>
      </c>
      <c r="BF40" s="38">
        <f t="shared" si="126"/>
        <v>1056.0029351090773</v>
      </c>
      <c r="BG40" s="22"/>
      <c r="BH40" s="35">
        <f t="shared" si="96"/>
        <v>21</v>
      </c>
      <c r="BI40" s="48">
        <f t="shared" si="121"/>
        <v>0.04</v>
      </c>
      <c r="BJ40" s="46">
        <f t="shared" si="97"/>
        <v>10</v>
      </c>
      <c r="BK40" s="38">
        <f t="shared" si="98"/>
        <v>1000</v>
      </c>
      <c r="BL40" s="38">
        <f t="shared" si="115"/>
        <v>1000</v>
      </c>
      <c r="BM40" s="38">
        <f t="shared" si="99"/>
        <v>1068.5</v>
      </c>
      <c r="BN40" s="48">
        <f t="shared" si="40"/>
        <v>6.8500000000000005E-2</v>
      </c>
      <c r="BO40" s="38">
        <f t="shared" si="100"/>
        <v>1123.3941875</v>
      </c>
      <c r="BP40" s="38" t="str">
        <f t="shared" si="41"/>
        <v>nie</v>
      </c>
      <c r="BQ40" s="38">
        <f t="shared" si="42"/>
        <v>7</v>
      </c>
      <c r="BR40" s="38">
        <f t="shared" si="127"/>
        <v>1094.2792918750001</v>
      </c>
      <c r="BS40" s="38">
        <f t="shared" si="101"/>
        <v>0</v>
      </c>
      <c r="BT40" s="48">
        <f t="shared" si="44"/>
        <v>0.04</v>
      </c>
      <c r="BU40" s="38">
        <f t="shared" si="45"/>
        <v>0</v>
      </c>
      <c r="BV40" s="38">
        <f t="shared" si="46"/>
        <v>1094.2792918750001</v>
      </c>
      <c r="BW40" s="22"/>
      <c r="BX40" s="48">
        <f t="shared" si="123"/>
        <v>0.01</v>
      </c>
      <c r="BY40" s="46">
        <f t="shared" si="102"/>
        <v>10</v>
      </c>
      <c r="BZ40" s="38">
        <f t="shared" si="103"/>
        <v>1000</v>
      </c>
      <c r="CA40" s="38">
        <f t="shared" si="116"/>
        <v>1000</v>
      </c>
      <c r="CB40" s="38">
        <f t="shared" si="104"/>
        <v>1000</v>
      </c>
      <c r="CC40" s="48">
        <f t="shared" si="47"/>
        <v>0.02</v>
      </c>
      <c r="CD40" s="38">
        <f t="shared" si="48"/>
        <v>1014.9999999999999</v>
      </c>
      <c r="CE40" s="38" t="str">
        <f t="shared" si="49"/>
        <v>nie</v>
      </c>
      <c r="CF40" s="38">
        <f t="shared" si="50"/>
        <v>7</v>
      </c>
      <c r="CG40" s="38">
        <f t="shared" si="51"/>
        <v>1006.4799999999999</v>
      </c>
      <c r="CH40" s="38">
        <f t="shared" si="52"/>
        <v>0</v>
      </c>
      <c r="CI40" s="48">
        <f t="shared" si="53"/>
        <v>0.04</v>
      </c>
      <c r="CJ40" s="38">
        <f t="shared" si="54"/>
        <v>58.09278447489141</v>
      </c>
      <c r="CK40" s="38">
        <f t="shared" si="55"/>
        <v>1064.5727844748913</v>
      </c>
      <c r="CL40" s="22"/>
      <c r="CM40" s="46">
        <f t="shared" si="105"/>
        <v>10</v>
      </c>
      <c r="CN40" s="38">
        <f t="shared" si="106"/>
        <v>1000</v>
      </c>
      <c r="CO40" s="38">
        <f t="shared" si="107"/>
        <v>1000</v>
      </c>
      <c r="CP40" s="38">
        <f t="shared" si="108"/>
        <v>1072.5</v>
      </c>
      <c r="CQ40" s="48">
        <f t="shared" si="56"/>
        <v>2.2499999999999999E-2</v>
      </c>
      <c r="CR40" s="38">
        <f t="shared" si="57"/>
        <v>1090.5984375</v>
      </c>
      <c r="CS40" s="38" t="str">
        <f t="shared" si="58"/>
        <v>nie</v>
      </c>
      <c r="CT40" s="38">
        <f t="shared" si="59"/>
        <v>20</v>
      </c>
      <c r="CU40" s="38">
        <f t="shared" si="60"/>
        <v>1057.1847343750001</v>
      </c>
      <c r="CV40" s="38">
        <f t="shared" si="61"/>
        <v>0</v>
      </c>
      <c r="CW40" s="48">
        <f t="shared" si="62"/>
        <v>0.04</v>
      </c>
      <c r="CX40" s="38">
        <f t="shared" si="63"/>
        <v>0</v>
      </c>
      <c r="CY40" s="38">
        <f t="shared" si="64"/>
        <v>1057.1847343750001</v>
      </c>
      <c r="DA40" s="46">
        <f t="shared" si="117"/>
        <v>10</v>
      </c>
      <c r="DB40" s="38">
        <f t="shared" si="118"/>
        <v>1000</v>
      </c>
      <c r="DC40" s="38">
        <f t="shared" si="109"/>
        <v>1000</v>
      </c>
      <c r="DD40" s="38">
        <f t="shared" si="110"/>
        <v>1072</v>
      </c>
      <c r="DE40" s="48">
        <f t="shared" si="65"/>
        <v>2.5000000000000001E-2</v>
      </c>
      <c r="DF40" s="38">
        <f t="shared" si="66"/>
        <v>1092.1000000000001</v>
      </c>
      <c r="DG40" s="38" t="str">
        <f t="shared" si="67"/>
        <v>nie</v>
      </c>
      <c r="DH40" s="38">
        <f t="shared" si="68"/>
        <v>7</v>
      </c>
      <c r="DI40" s="38">
        <f t="shared" si="69"/>
        <v>1068.931</v>
      </c>
      <c r="DJ40" s="38">
        <f t="shared" si="70"/>
        <v>0</v>
      </c>
      <c r="DK40" s="48">
        <f t="shared" si="71"/>
        <v>0.04</v>
      </c>
      <c r="DL40" s="38">
        <f t="shared" si="72"/>
        <v>0</v>
      </c>
      <c r="DM40" s="38">
        <f t="shared" si="73"/>
        <v>1068.931</v>
      </c>
      <c r="DN40" s="22"/>
      <c r="DO40" s="46">
        <f t="shared" si="119"/>
        <v>10</v>
      </c>
      <c r="DP40" s="38">
        <f t="shared" si="120"/>
        <v>1000</v>
      </c>
      <c r="DQ40" s="38">
        <f t="shared" si="111"/>
        <v>1000</v>
      </c>
      <c r="DR40" s="38">
        <f t="shared" si="112"/>
        <v>1075</v>
      </c>
      <c r="DS40" s="48">
        <f t="shared" si="74"/>
        <v>2.7500000000000004E-2</v>
      </c>
      <c r="DT40" s="38">
        <f t="shared" si="75"/>
        <v>1097.1718749999998</v>
      </c>
      <c r="DU40" s="38" t="str">
        <f t="shared" si="76"/>
        <v>nie</v>
      </c>
      <c r="DV40" s="38">
        <f t="shared" si="77"/>
        <v>20</v>
      </c>
      <c r="DW40" s="38">
        <f t="shared" si="78"/>
        <v>1062.5092187499997</v>
      </c>
      <c r="DX40" s="38">
        <f t="shared" si="79"/>
        <v>0</v>
      </c>
      <c r="DY40" s="48">
        <f t="shared" si="80"/>
        <v>0.04</v>
      </c>
      <c r="DZ40" s="38">
        <f t="shared" si="81"/>
        <v>0</v>
      </c>
      <c r="EA40" s="38">
        <f t="shared" si="82"/>
        <v>1062.5092187499997</v>
      </c>
    </row>
    <row r="41" spans="1:131" s="23" customFormat="1" ht="14.25">
      <c r="A41" s="22"/>
      <c r="B41" s="217"/>
      <c r="C41" s="55">
        <f t="shared" si="140"/>
        <v>6</v>
      </c>
      <c r="D41" s="38">
        <f t="shared" si="151"/>
        <v>1014.1411895195071</v>
      </c>
      <c r="E41" s="38">
        <f t="shared" si="152"/>
        <v>1012.9289331309575</v>
      </c>
      <c r="F41" s="38">
        <f t="shared" si="153"/>
        <v>1022.0725</v>
      </c>
      <c r="G41" s="38">
        <f t="shared" si="141"/>
        <v>1022.68</v>
      </c>
      <c r="H41" s="38">
        <f t="shared" si="142"/>
        <v>1013.1625</v>
      </c>
      <c r="I41" s="38">
        <f t="shared" si="143"/>
        <v>1023.49</v>
      </c>
      <c r="J41" s="39">
        <f t="shared" si="144"/>
        <v>1014.175</v>
      </c>
      <c r="K41" s="39">
        <f t="shared" si="145"/>
        <v>1016.3097444580225</v>
      </c>
      <c r="L41" s="38">
        <f t="shared" si="146"/>
        <v>1004.9999999999999</v>
      </c>
      <c r="M41" s="22"/>
      <c r="N41" s="69"/>
      <c r="O41" s="53">
        <f t="shared" si="147"/>
        <v>6</v>
      </c>
      <c r="P41" s="41">
        <f t="shared" si="148"/>
        <v>1.4141189519507158E-2</v>
      </c>
      <c r="Q41" s="41">
        <f t="shared" si="149"/>
        <v>1.2928933130957443E-2</v>
      </c>
      <c r="R41" s="41">
        <f t="shared" si="150"/>
        <v>2.2072499999999939E-2</v>
      </c>
      <c r="S41" s="41">
        <f t="shared" si="134"/>
        <v>2.2680000000000033E-2</v>
      </c>
      <c r="T41" s="41">
        <f t="shared" si="135"/>
        <v>1.3162499999999966E-2</v>
      </c>
      <c r="U41" s="41">
        <f t="shared" si="136"/>
        <v>2.3490000000000011E-2</v>
      </c>
      <c r="V41" s="41">
        <f t="shared" si="137"/>
        <v>1.4175000000000049E-2</v>
      </c>
      <c r="W41" s="41">
        <f t="shared" si="138"/>
        <v>1.6309744458022468E-2</v>
      </c>
      <c r="X41" s="41">
        <f t="shared" si="139"/>
        <v>4.9999999999998934E-3</v>
      </c>
      <c r="Y41" s="22"/>
      <c r="Z41" s="35">
        <f t="shared" si="83"/>
        <v>22</v>
      </c>
      <c r="AA41" s="38">
        <f t="shared" si="23"/>
        <v>1018.4166666666666</v>
      </c>
      <c r="AB41" s="35">
        <f t="shared" si="84"/>
        <v>22</v>
      </c>
      <c r="AC41" s="48">
        <f t="shared" si="85"/>
        <v>0.04</v>
      </c>
      <c r="AD41" s="46">
        <f t="shared" si="86"/>
        <v>10</v>
      </c>
      <c r="AE41" s="38">
        <f t="shared" si="87"/>
        <v>999</v>
      </c>
      <c r="AF41" s="38">
        <f t="shared" si="113"/>
        <v>1000</v>
      </c>
      <c r="AG41" s="38">
        <f t="shared" si="88"/>
        <v>1000</v>
      </c>
      <c r="AH41" s="48">
        <f t="shared" si="24"/>
        <v>0.04</v>
      </c>
      <c r="AI41" s="38">
        <f t="shared" si="25"/>
        <v>1003.3333333333334</v>
      </c>
      <c r="AJ41" s="38" t="str">
        <f t="shared" si="26"/>
        <v>nie</v>
      </c>
      <c r="AK41" s="38">
        <f t="shared" si="27"/>
        <v>5</v>
      </c>
      <c r="AL41" s="38">
        <f t="shared" si="124"/>
        <v>998.65</v>
      </c>
      <c r="AM41" s="38">
        <f t="shared" si="29"/>
        <v>2.7000000000000308</v>
      </c>
      <c r="AN41" s="48">
        <f t="shared" si="30"/>
        <v>0.04</v>
      </c>
      <c r="AO41" s="38">
        <f t="shared" si="31"/>
        <v>66.008262208394157</v>
      </c>
      <c r="AP41" s="38">
        <f t="shared" si="128"/>
        <v>1061.958262208394</v>
      </c>
      <c r="AQ41" s="22"/>
      <c r="AR41" s="35">
        <f t="shared" si="89"/>
        <v>22</v>
      </c>
      <c r="AS41" s="48">
        <f t="shared" si="90"/>
        <v>0.04</v>
      </c>
      <c r="AT41" s="46">
        <f t="shared" si="91"/>
        <v>10</v>
      </c>
      <c r="AU41" s="38">
        <f t="shared" si="92"/>
        <v>1000</v>
      </c>
      <c r="AV41" s="38">
        <f t="shared" si="114"/>
        <v>1000</v>
      </c>
      <c r="AW41" s="38">
        <f t="shared" si="93"/>
        <v>1000</v>
      </c>
      <c r="AX41" s="48">
        <f t="shared" si="33"/>
        <v>4.1000000000000002E-2</v>
      </c>
      <c r="AY41" s="38">
        <f t="shared" si="34"/>
        <v>1003.4166666666666</v>
      </c>
      <c r="AZ41" s="38" t="str">
        <f t="shared" si="35"/>
        <v>nie</v>
      </c>
      <c r="BA41" s="38">
        <f t="shared" si="36"/>
        <v>7</v>
      </c>
      <c r="BB41" s="38">
        <f t="shared" si="125"/>
        <v>997.09749999999997</v>
      </c>
      <c r="BC41" s="38">
        <f t="shared" si="94"/>
        <v>2.7674999999999694</v>
      </c>
      <c r="BD41" s="48">
        <f t="shared" si="38"/>
        <v>0.04</v>
      </c>
      <c r="BE41" s="38">
        <f t="shared" si="95"/>
        <v>64.606952033871721</v>
      </c>
      <c r="BF41" s="38">
        <f t="shared" si="126"/>
        <v>1058.9369520338716</v>
      </c>
      <c r="BG41" s="22"/>
      <c r="BH41" s="35">
        <f t="shared" si="96"/>
        <v>22</v>
      </c>
      <c r="BI41" s="48">
        <f t="shared" si="121"/>
        <v>0.04</v>
      </c>
      <c r="BJ41" s="46">
        <f t="shared" si="97"/>
        <v>10</v>
      </c>
      <c r="BK41" s="38">
        <f t="shared" si="98"/>
        <v>1000</v>
      </c>
      <c r="BL41" s="38">
        <f t="shared" si="115"/>
        <v>1000</v>
      </c>
      <c r="BM41" s="38">
        <f t="shared" si="99"/>
        <v>1068.5</v>
      </c>
      <c r="BN41" s="48">
        <f t="shared" si="40"/>
        <v>6.8500000000000005E-2</v>
      </c>
      <c r="BO41" s="38">
        <f t="shared" si="100"/>
        <v>1129.4935416666667</v>
      </c>
      <c r="BP41" s="38" t="str">
        <f t="shared" si="41"/>
        <v>nie</v>
      </c>
      <c r="BQ41" s="38">
        <f t="shared" si="42"/>
        <v>7</v>
      </c>
      <c r="BR41" s="38">
        <f t="shared" si="127"/>
        <v>1099.21976875</v>
      </c>
      <c r="BS41" s="38">
        <f t="shared" si="101"/>
        <v>0</v>
      </c>
      <c r="BT41" s="48">
        <f t="shared" si="44"/>
        <v>0.04</v>
      </c>
      <c r="BU41" s="38">
        <f t="shared" si="45"/>
        <v>0</v>
      </c>
      <c r="BV41" s="38">
        <f t="shared" si="46"/>
        <v>1099.21976875</v>
      </c>
      <c r="BW41" s="22"/>
      <c r="BX41" s="48">
        <f t="shared" si="123"/>
        <v>0.01</v>
      </c>
      <c r="BY41" s="46">
        <f t="shared" si="102"/>
        <v>10</v>
      </c>
      <c r="BZ41" s="38">
        <f t="shared" si="103"/>
        <v>1000</v>
      </c>
      <c r="CA41" s="38">
        <f t="shared" si="116"/>
        <v>1000</v>
      </c>
      <c r="CB41" s="38">
        <f t="shared" si="104"/>
        <v>1000</v>
      </c>
      <c r="CC41" s="48">
        <f t="shared" si="47"/>
        <v>0.02</v>
      </c>
      <c r="CD41" s="38">
        <f t="shared" si="48"/>
        <v>1016.6666666666666</v>
      </c>
      <c r="CE41" s="38" t="str">
        <f t="shared" si="49"/>
        <v>nie</v>
      </c>
      <c r="CF41" s="38">
        <f t="shared" si="50"/>
        <v>7</v>
      </c>
      <c r="CG41" s="38">
        <f t="shared" si="51"/>
        <v>1007.8299999999999</v>
      </c>
      <c r="CH41" s="38">
        <f t="shared" si="52"/>
        <v>0</v>
      </c>
      <c r="CI41" s="48">
        <f t="shared" si="53"/>
        <v>0.04</v>
      </c>
      <c r="CJ41" s="38">
        <f t="shared" si="54"/>
        <v>58.249634992973611</v>
      </c>
      <c r="CK41" s="38">
        <f t="shared" si="55"/>
        <v>1066.0796349929735</v>
      </c>
      <c r="CL41" s="22"/>
      <c r="CM41" s="46">
        <f t="shared" si="105"/>
        <v>10</v>
      </c>
      <c r="CN41" s="38">
        <f t="shared" si="106"/>
        <v>1000</v>
      </c>
      <c r="CO41" s="38">
        <f t="shared" si="107"/>
        <v>1000</v>
      </c>
      <c r="CP41" s="38">
        <f t="shared" si="108"/>
        <v>1072.5</v>
      </c>
      <c r="CQ41" s="48">
        <f t="shared" si="56"/>
        <v>2.2499999999999999E-2</v>
      </c>
      <c r="CR41" s="38">
        <f t="shared" si="57"/>
        <v>1092.609375</v>
      </c>
      <c r="CS41" s="38" t="str">
        <f t="shared" si="58"/>
        <v>nie</v>
      </c>
      <c r="CT41" s="38">
        <f t="shared" si="59"/>
        <v>20</v>
      </c>
      <c r="CU41" s="38">
        <f t="shared" si="60"/>
        <v>1058.8135937500001</v>
      </c>
      <c r="CV41" s="38">
        <f t="shared" si="61"/>
        <v>0</v>
      </c>
      <c r="CW41" s="48">
        <f t="shared" si="62"/>
        <v>0.04</v>
      </c>
      <c r="CX41" s="38">
        <f t="shared" si="63"/>
        <v>0</v>
      </c>
      <c r="CY41" s="38">
        <f t="shared" si="64"/>
        <v>1058.8135937500001</v>
      </c>
      <c r="DA41" s="46">
        <f t="shared" si="117"/>
        <v>10</v>
      </c>
      <c r="DB41" s="38">
        <f t="shared" si="118"/>
        <v>1000</v>
      </c>
      <c r="DC41" s="38">
        <f t="shared" si="109"/>
        <v>1000</v>
      </c>
      <c r="DD41" s="38">
        <f t="shared" si="110"/>
        <v>1072</v>
      </c>
      <c r="DE41" s="48">
        <f t="shared" si="65"/>
        <v>2.5000000000000001E-2</v>
      </c>
      <c r="DF41" s="38">
        <f t="shared" si="66"/>
        <v>1094.3333333333333</v>
      </c>
      <c r="DG41" s="38" t="str">
        <f t="shared" si="67"/>
        <v>nie</v>
      </c>
      <c r="DH41" s="38">
        <f t="shared" si="68"/>
        <v>7</v>
      </c>
      <c r="DI41" s="38">
        <f t="shared" si="69"/>
        <v>1070.74</v>
      </c>
      <c r="DJ41" s="38">
        <f t="shared" si="70"/>
        <v>0</v>
      </c>
      <c r="DK41" s="48">
        <f t="shared" si="71"/>
        <v>0.04</v>
      </c>
      <c r="DL41" s="38">
        <f t="shared" si="72"/>
        <v>0</v>
      </c>
      <c r="DM41" s="38">
        <f t="shared" si="73"/>
        <v>1070.74</v>
      </c>
      <c r="DN41" s="22"/>
      <c r="DO41" s="46">
        <f t="shared" si="119"/>
        <v>10</v>
      </c>
      <c r="DP41" s="38">
        <f t="shared" si="120"/>
        <v>1000</v>
      </c>
      <c r="DQ41" s="38">
        <f t="shared" si="111"/>
        <v>1000</v>
      </c>
      <c r="DR41" s="38">
        <f t="shared" si="112"/>
        <v>1075</v>
      </c>
      <c r="DS41" s="48">
        <f t="shared" si="74"/>
        <v>2.7500000000000004E-2</v>
      </c>
      <c r="DT41" s="38">
        <f t="shared" si="75"/>
        <v>1099.6354166666667</v>
      </c>
      <c r="DU41" s="38" t="str">
        <f t="shared" si="76"/>
        <v>nie</v>
      </c>
      <c r="DV41" s="38">
        <f t="shared" si="77"/>
        <v>20</v>
      </c>
      <c r="DW41" s="38">
        <f t="shared" si="78"/>
        <v>1064.5046875</v>
      </c>
      <c r="DX41" s="38">
        <f t="shared" si="79"/>
        <v>0</v>
      </c>
      <c r="DY41" s="48">
        <f t="shared" si="80"/>
        <v>0.04</v>
      </c>
      <c r="DZ41" s="38">
        <f t="shared" si="81"/>
        <v>0</v>
      </c>
      <c r="EA41" s="38">
        <f t="shared" si="82"/>
        <v>1064.5046875</v>
      </c>
    </row>
    <row r="42" spans="1:131" s="23" customFormat="1" ht="14.25">
      <c r="A42" s="22"/>
      <c r="B42" s="217"/>
      <c r="C42" s="55">
        <f t="shared" si="140"/>
        <v>7</v>
      </c>
      <c r="D42" s="38">
        <f t="shared" si="151"/>
        <v>1016.8903057312098</v>
      </c>
      <c r="E42" s="38">
        <f t="shared" si="152"/>
        <v>1015.746650250411</v>
      </c>
      <c r="F42" s="38">
        <f t="shared" si="153"/>
        <v>1026.69625</v>
      </c>
      <c r="G42" s="38">
        <f t="shared" si="141"/>
        <v>1027.405</v>
      </c>
      <c r="H42" s="38">
        <f t="shared" si="142"/>
        <v>1018.0562499999999</v>
      </c>
      <c r="I42" s="38">
        <f t="shared" si="143"/>
        <v>1028.3499999999999</v>
      </c>
      <c r="J42" s="39">
        <f t="shared" si="144"/>
        <v>1019.2375</v>
      </c>
      <c r="K42" s="39">
        <f t="shared" si="145"/>
        <v>1019.053780768059</v>
      </c>
      <c r="L42" s="38">
        <f t="shared" si="146"/>
        <v>1005.8333333333334</v>
      </c>
      <c r="M42" s="22"/>
      <c r="N42" s="69"/>
      <c r="O42" s="53">
        <f t="shared" si="147"/>
        <v>7</v>
      </c>
      <c r="P42" s="41">
        <f t="shared" si="148"/>
        <v>1.6890305731209754E-2</v>
      </c>
      <c r="Q42" s="41">
        <f t="shared" si="149"/>
        <v>1.5746650250410887E-2</v>
      </c>
      <c r="R42" s="41">
        <f t="shared" si="150"/>
        <v>2.6696249999999866E-2</v>
      </c>
      <c r="S42" s="41">
        <f t="shared" si="134"/>
        <v>2.7404999999999902E-2</v>
      </c>
      <c r="T42" s="41">
        <f t="shared" si="135"/>
        <v>1.8056249999999885E-2</v>
      </c>
      <c r="U42" s="41">
        <f t="shared" si="136"/>
        <v>2.8349999999999875E-2</v>
      </c>
      <c r="V42" s="41">
        <f t="shared" si="137"/>
        <v>1.9237500000000018E-2</v>
      </c>
      <c r="W42" s="41">
        <f t="shared" si="138"/>
        <v>1.9053780768059081E-2</v>
      </c>
      <c r="X42" s="41">
        <f t="shared" si="139"/>
        <v>5.833333333333357E-3</v>
      </c>
      <c r="Y42" s="22"/>
      <c r="Z42" s="35">
        <f t="shared" si="83"/>
        <v>23</v>
      </c>
      <c r="AA42" s="38">
        <f t="shared" si="23"/>
        <v>1019.2583333333334</v>
      </c>
      <c r="AB42" s="35">
        <f t="shared" si="84"/>
        <v>23</v>
      </c>
      <c r="AC42" s="48">
        <f t="shared" si="85"/>
        <v>0.04</v>
      </c>
      <c r="AD42" s="46">
        <f t="shared" si="86"/>
        <v>10</v>
      </c>
      <c r="AE42" s="38">
        <f t="shared" si="87"/>
        <v>999</v>
      </c>
      <c r="AF42" s="38">
        <f t="shared" si="113"/>
        <v>1000</v>
      </c>
      <c r="AG42" s="38">
        <f t="shared" si="88"/>
        <v>1000</v>
      </c>
      <c r="AH42" s="48">
        <f t="shared" si="24"/>
        <v>0.04</v>
      </c>
      <c r="AI42" s="38">
        <f t="shared" si="25"/>
        <v>1003.3333333333334</v>
      </c>
      <c r="AJ42" s="38" t="str">
        <f t="shared" si="26"/>
        <v>nie</v>
      </c>
      <c r="AK42" s="38">
        <f t="shared" si="27"/>
        <v>5</v>
      </c>
      <c r="AL42" s="38">
        <f t="shared" si="124"/>
        <v>998.65</v>
      </c>
      <c r="AM42" s="38">
        <f t="shared" si="29"/>
        <v>2.7000000000000308</v>
      </c>
      <c r="AN42" s="48">
        <f t="shared" si="30"/>
        <v>0.04</v>
      </c>
      <c r="AO42" s="38">
        <f t="shared" si="31"/>
        <v>68.886484516356845</v>
      </c>
      <c r="AP42" s="38">
        <f t="shared" si="128"/>
        <v>1064.8364845163569</v>
      </c>
      <c r="AQ42" s="22"/>
      <c r="AR42" s="35">
        <f t="shared" si="89"/>
        <v>23</v>
      </c>
      <c r="AS42" s="48">
        <f t="shared" si="90"/>
        <v>0.04</v>
      </c>
      <c r="AT42" s="46">
        <f t="shared" si="91"/>
        <v>10</v>
      </c>
      <c r="AU42" s="38">
        <f t="shared" si="92"/>
        <v>1000</v>
      </c>
      <c r="AV42" s="38">
        <f t="shared" si="114"/>
        <v>1000</v>
      </c>
      <c r="AW42" s="38">
        <f t="shared" si="93"/>
        <v>1000</v>
      </c>
      <c r="AX42" s="48">
        <f t="shared" si="33"/>
        <v>4.1000000000000002E-2</v>
      </c>
      <c r="AY42" s="38">
        <f t="shared" si="34"/>
        <v>1003.4166666666666</v>
      </c>
      <c r="AZ42" s="38" t="str">
        <f t="shared" si="35"/>
        <v>nie</v>
      </c>
      <c r="BA42" s="38">
        <f t="shared" si="36"/>
        <v>7</v>
      </c>
      <c r="BB42" s="38">
        <f t="shared" si="125"/>
        <v>997.09749999999997</v>
      </c>
      <c r="BC42" s="38">
        <f t="shared" si="94"/>
        <v>2.7674999999999694</v>
      </c>
      <c r="BD42" s="48">
        <f t="shared" si="38"/>
        <v>0.04</v>
      </c>
      <c r="BE42" s="38">
        <f t="shared" si="95"/>
        <v>67.54889080436314</v>
      </c>
      <c r="BF42" s="38">
        <f t="shared" si="126"/>
        <v>1061.8788908043632</v>
      </c>
      <c r="BG42" s="22"/>
      <c r="BH42" s="35">
        <f t="shared" si="96"/>
        <v>23</v>
      </c>
      <c r="BI42" s="48">
        <f t="shared" si="121"/>
        <v>0.04</v>
      </c>
      <c r="BJ42" s="46">
        <f t="shared" si="97"/>
        <v>10</v>
      </c>
      <c r="BK42" s="38">
        <f t="shared" si="98"/>
        <v>1000</v>
      </c>
      <c r="BL42" s="38">
        <f t="shared" si="115"/>
        <v>1000</v>
      </c>
      <c r="BM42" s="38">
        <f t="shared" si="99"/>
        <v>1068.5</v>
      </c>
      <c r="BN42" s="48">
        <f t="shared" si="40"/>
        <v>6.8500000000000005E-2</v>
      </c>
      <c r="BO42" s="38">
        <f t="shared" si="100"/>
        <v>1135.5928958333332</v>
      </c>
      <c r="BP42" s="38" t="str">
        <f t="shared" si="41"/>
        <v>nie</v>
      </c>
      <c r="BQ42" s="38">
        <f t="shared" si="42"/>
        <v>7</v>
      </c>
      <c r="BR42" s="38">
        <f t="shared" si="127"/>
        <v>1104.1602456249998</v>
      </c>
      <c r="BS42" s="38">
        <f t="shared" si="101"/>
        <v>0</v>
      </c>
      <c r="BT42" s="48">
        <f t="shared" si="44"/>
        <v>0.04</v>
      </c>
      <c r="BU42" s="38">
        <f t="shared" si="45"/>
        <v>0</v>
      </c>
      <c r="BV42" s="38">
        <f t="shared" si="46"/>
        <v>1104.1602456249998</v>
      </c>
      <c r="BW42" s="22"/>
      <c r="BX42" s="48">
        <f t="shared" si="123"/>
        <v>0.01</v>
      </c>
      <c r="BY42" s="46">
        <f t="shared" si="102"/>
        <v>10</v>
      </c>
      <c r="BZ42" s="38">
        <f t="shared" si="103"/>
        <v>1000</v>
      </c>
      <c r="CA42" s="38">
        <f t="shared" si="116"/>
        <v>1000</v>
      </c>
      <c r="CB42" s="38">
        <f t="shared" si="104"/>
        <v>1000</v>
      </c>
      <c r="CC42" s="48">
        <f t="shared" si="47"/>
        <v>0.02</v>
      </c>
      <c r="CD42" s="38">
        <f t="shared" si="48"/>
        <v>1018.3333333333333</v>
      </c>
      <c r="CE42" s="38" t="str">
        <f t="shared" si="49"/>
        <v>nie</v>
      </c>
      <c r="CF42" s="38">
        <f t="shared" si="50"/>
        <v>7</v>
      </c>
      <c r="CG42" s="38">
        <f t="shared" si="51"/>
        <v>1009.18</v>
      </c>
      <c r="CH42" s="38">
        <f t="shared" si="52"/>
        <v>0</v>
      </c>
      <c r="CI42" s="48">
        <f t="shared" si="53"/>
        <v>0.04</v>
      </c>
      <c r="CJ42" s="38">
        <f t="shared" si="54"/>
        <v>58.406909007454637</v>
      </c>
      <c r="CK42" s="38">
        <f t="shared" si="55"/>
        <v>1067.5869090074546</v>
      </c>
      <c r="CL42" s="22"/>
      <c r="CM42" s="46">
        <f t="shared" si="105"/>
        <v>10</v>
      </c>
      <c r="CN42" s="38">
        <f t="shared" si="106"/>
        <v>1000</v>
      </c>
      <c r="CO42" s="38">
        <f t="shared" si="107"/>
        <v>1000</v>
      </c>
      <c r="CP42" s="38">
        <f t="shared" si="108"/>
        <v>1072.5</v>
      </c>
      <c r="CQ42" s="48">
        <f t="shared" si="56"/>
        <v>2.2499999999999999E-2</v>
      </c>
      <c r="CR42" s="38">
        <f t="shared" si="57"/>
        <v>1094.6203125</v>
      </c>
      <c r="CS42" s="38" t="str">
        <f t="shared" si="58"/>
        <v>nie</v>
      </c>
      <c r="CT42" s="38">
        <f t="shared" si="59"/>
        <v>20</v>
      </c>
      <c r="CU42" s="38">
        <f t="shared" si="60"/>
        <v>1060.4424531249999</v>
      </c>
      <c r="CV42" s="38">
        <f t="shared" si="61"/>
        <v>0</v>
      </c>
      <c r="CW42" s="48">
        <f t="shared" si="62"/>
        <v>0.04</v>
      </c>
      <c r="CX42" s="38">
        <f t="shared" si="63"/>
        <v>0</v>
      </c>
      <c r="CY42" s="38">
        <f t="shared" si="64"/>
        <v>1060.4424531249999</v>
      </c>
      <c r="DA42" s="46">
        <f t="shared" si="117"/>
        <v>10</v>
      </c>
      <c r="DB42" s="38">
        <f t="shared" si="118"/>
        <v>1000</v>
      </c>
      <c r="DC42" s="38">
        <f t="shared" si="109"/>
        <v>1000</v>
      </c>
      <c r="DD42" s="38">
        <f t="shared" si="110"/>
        <v>1072</v>
      </c>
      <c r="DE42" s="48">
        <f t="shared" si="65"/>
        <v>2.5000000000000001E-2</v>
      </c>
      <c r="DF42" s="38">
        <f t="shared" si="66"/>
        <v>1096.5666666666666</v>
      </c>
      <c r="DG42" s="38" t="str">
        <f t="shared" si="67"/>
        <v>nie</v>
      </c>
      <c r="DH42" s="38">
        <f t="shared" si="68"/>
        <v>7</v>
      </c>
      <c r="DI42" s="38">
        <f t="shared" si="69"/>
        <v>1072.549</v>
      </c>
      <c r="DJ42" s="38">
        <f t="shared" si="70"/>
        <v>0</v>
      </c>
      <c r="DK42" s="48">
        <f t="shared" si="71"/>
        <v>0.04</v>
      </c>
      <c r="DL42" s="38">
        <f t="shared" si="72"/>
        <v>0</v>
      </c>
      <c r="DM42" s="38">
        <f t="shared" si="73"/>
        <v>1072.549</v>
      </c>
      <c r="DN42" s="22"/>
      <c r="DO42" s="46">
        <f t="shared" si="119"/>
        <v>10</v>
      </c>
      <c r="DP42" s="38">
        <f t="shared" si="120"/>
        <v>1000</v>
      </c>
      <c r="DQ42" s="38">
        <f t="shared" si="111"/>
        <v>1000</v>
      </c>
      <c r="DR42" s="38">
        <f t="shared" si="112"/>
        <v>1075</v>
      </c>
      <c r="DS42" s="48">
        <f t="shared" si="74"/>
        <v>2.7500000000000004E-2</v>
      </c>
      <c r="DT42" s="38">
        <f t="shared" si="75"/>
        <v>1102.0989583333333</v>
      </c>
      <c r="DU42" s="38" t="str">
        <f t="shared" si="76"/>
        <v>nie</v>
      </c>
      <c r="DV42" s="38">
        <f t="shared" si="77"/>
        <v>20</v>
      </c>
      <c r="DW42" s="38">
        <f t="shared" si="78"/>
        <v>1066.5001562499999</v>
      </c>
      <c r="DX42" s="38">
        <f t="shared" si="79"/>
        <v>0</v>
      </c>
      <c r="DY42" s="48">
        <f t="shared" si="80"/>
        <v>0.04</v>
      </c>
      <c r="DZ42" s="38">
        <f t="shared" si="81"/>
        <v>0</v>
      </c>
      <c r="EA42" s="38">
        <f t="shared" si="82"/>
        <v>1066.5001562499999</v>
      </c>
    </row>
    <row r="43" spans="1:131" s="23" customFormat="1" ht="14.25">
      <c r="A43" s="22"/>
      <c r="B43" s="217"/>
      <c r="C43" s="55">
        <f t="shared" si="140"/>
        <v>8</v>
      </c>
      <c r="D43" s="38">
        <f t="shared" si="151"/>
        <v>1019.6468445566841</v>
      </c>
      <c r="E43" s="38">
        <f t="shared" si="152"/>
        <v>1018.5719752060871</v>
      </c>
      <c r="F43" s="38">
        <f t="shared" si="153"/>
        <v>1031.3200000000002</v>
      </c>
      <c r="G43" s="38">
        <f t="shared" si="141"/>
        <v>1032.1300000000001</v>
      </c>
      <c r="H43" s="38">
        <f t="shared" si="142"/>
        <v>1022.9499999999999</v>
      </c>
      <c r="I43" s="38">
        <f t="shared" si="143"/>
        <v>1033.21</v>
      </c>
      <c r="J43" s="39">
        <f t="shared" si="144"/>
        <v>1024.3</v>
      </c>
      <c r="K43" s="39">
        <f t="shared" si="145"/>
        <v>1021.8052259761328</v>
      </c>
      <c r="L43" s="38">
        <f t="shared" si="146"/>
        <v>1006.6666666666666</v>
      </c>
      <c r="M43" s="22"/>
      <c r="N43" s="69"/>
      <c r="O43" s="53">
        <f t="shared" si="147"/>
        <v>8</v>
      </c>
      <c r="P43" s="41">
        <f t="shared" si="148"/>
        <v>1.9646844556683973E-2</v>
      </c>
      <c r="Q43" s="41">
        <f t="shared" si="149"/>
        <v>1.857197520608711E-2</v>
      </c>
      <c r="R43" s="41">
        <f t="shared" si="150"/>
        <v>3.1320000000000237E-2</v>
      </c>
      <c r="S43" s="41">
        <f t="shared" si="134"/>
        <v>3.2130000000000214E-2</v>
      </c>
      <c r="T43" s="41">
        <f t="shared" si="135"/>
        <v>2.2950000000000026E-2</v>
      </c>
      <c r="U43" s="41">
        <f t="shared" si="136"/>
        <v>3.3209999999999962E-2</v>
      </c>
      <c r="V43" s="41">
        <f t="shared" si="137"/>
        <v>2.4299999999999988E-2</v>
      </c>
      <c r="W43" s="41">
        <f t="shared" si="138"/>
        <v>2.1805225976132769E-2</v>
      </c>
      <c r="X43" s="41">
        <f t="shared" si="139"/>
        <v>6.6666666666665986E-3</v>
      </c>
      <c r="Y43" s="22"/>
      <c r="Z43" s="35">
        <f t="shared" si="83"/>
        <v>24</v>
      </c>
      <c r="AA43" s="38">
        <f t="shared" si="23"/>
        <v>1020.1</v>
      </c>
      <c r="AB43" s="35">
        <f t="shared" si="84"/>
        <v>24</v>
      </c>
      <c r="AC43" s="48">
        <f t="shared" si="85"/>
        <v>0.04</v>
      </c>
      <c r="AD43" s="46">
        <f t="shared" si="86"/>
        <v>10</v>
      </c>
      <c r="AE43" s="38">
        <f t="shared" si="87"/>
        <v>999</v>
      </c>
      <c r="AF43" s="38">
        <f t="shared" si="113"/>
        <v>1000</v>
      </c>
      <c r="AG43" s="38">
        <f t="shared" si="88"/>
        <v>1000</v>
      </c>
      <c r="AH43" s="48">
        <f t="shared" si="24"/>
        <v>0.04</v>
      </c>
      <c r="AI43" s="38">
        <f t="shared" si="25"/>
        <v>1003.3333333333334</v>
      </c>
      <c r="AJ43" s="38" t="str">
        <f t="shared" si="26"/>
        <v>tak</v>
      </c>
      <c r="AK43" s="38">
        <f t="shared" si="27"/>
        <v>0</v>
      </c>
      <c r="AL43" s="38">
        <f t="shared" si="124"/>
        <v>1002.7</v>
      </c>
      <c r="AM43" s="38">
        <f t="shared" si="29"/>
        <v>3.7000000000000308</v>
      </c>
      <c r="AN43" s="48">
        <f t="shared" si="30"/>
        <v>0.04</v>
      </c>
      <c r="AO43" s="38">
        <f t="shared" si="31"/>
        <v>72.772478024551035</v>
      </c>
      <c r="AP43" s="38">
        <f t="shared" si="128"/>
        <v>1071.772478024551</v>
      </c>
      <c r="AQ43" s="22"/>
      <c r="AR43" s="35">
        <f t="shared" si="89"/>
        <v>24</v>
      </c>
      <c r="AS43" s="48">
        <f t="shared" si="90"/>
        <v>0.04</v>
      </c>
      <c r="AT43" s="46">
        <f t="shared" si="91"/>
        <v>10</v>
      </c>
      <c r="AU43" s="38">
        <f t="shared" si="92"/>
        <v>1000</v>
      </c>
      <c r="AV43" s="38">
        <f t="shared" si="114"/>
        <v>1000</v>
      </c>
      <c r="AW43" s="38">
        <f t="shared" si="93"/>
        <v>1000</v>
      </c>
      <c r="AX43" s="48">
        <f t="shared" si="33"/>
        <v>4.1000000000000002E-2</v>
      </c>
      <c r="AY43" s="38">
        <f t="shared" si="34"/>
        <v>1003.4166666666666</v>
      </c>
      <c r="AZ43" s="38" t="str">
        <f t="shared" si="35"/>
        <v>tak</v>
      </c>
      <c r="BA43" s="38">
        <f t="shared" si="36"/>
        <v>0</v>
      </c>
      <c r="BB43" s="38">
        <f t="shared" si="125"/>
        <v>1002.7674999999999</v>
      </c>
      <c r="BC43" s="38">
        <f t="shared" si="94"/>
        <v>3.7674999999999694</v>
      </c>
      <c r="BD43" s="48">
        <f t="shared" si="38"/>
        <v>0.04</v>
      </c>
      <c r="BE43" s="38">
        <f t="shared" si="95"/>
        <v>71.498772809534884</v>
      </c>
      <c r="BF43" s="38">
        <f t="shared" si="126"/>
        <v>1070.4987728095348</v>
      </c>
      <c r="BG43" s="22"/>
      <c r="BH43" s="35">
        <f t="shared" si="96"/>
        <v>24</v>
      </c>
      <c r="BI43" s="48">
        <f t="shared" si="121"/>
        <v>0.04</v>
      </c>
      <c r="BJ43" s="46">
        <f t="shared" si="97"/>
        <v>10</v>
      </c>
      <c r="BK43" s="38">
        <f t="shared" si="98"/>
        <v>1000</v>
      </c>
      <c r="BL43" s="38">
        <f t="shared" si="115"/>
        <v>1000</v>
      </c>
      <c r="BM43" s="38">
        <f t="shared" si="99"/>
        <v>1068.5</v>
      </c>
      <c r="BN43" s="48">
        <f t="shared" si="40"/>
        <v>6.8500000000000005E-2</v>
      </c>
      <c r="BO43" s="38">
        <f t="shared" si="100"/>
        <v>1141.6922500000001</v>
      </c>
      <c r="BP43" s="38" t="str">
        <f t="shared" si="41"/>
        <v>nie</v>
      </c>
      <c r="BQ43" s="38">
        <f t="shared" si="42"/>
        <v>7</v>
      </c>
      <c r="BR43" s="38">
        <f t="shared" si="127"/>
        <v>1109.1007225000001</v>
      </c>
      <c r="BS43" s="38">
        <f t="shared" si="101"/>
        <v>0</v>
      </c>
      <c r="BT43" s="48">
        <f t="shared" si="44"/>
        <v>0.04</v>
      </c>
      <c r="BU43" s="38">
        <f t="shared" si="45"/>
        <v>0</v>
      </c>
      <c r="BV43" s="38">
        <f t="shared" si="46"/>
        <v>1109.1007225000001</v>
      </c>
      <c r="BW43" s="22"/>
      <c r="BX43" s="48">
        <f t="shared" si="123"/>
        <v>0.01</v>
      </c>
      <c r="BY43" s="46">
        <f t="shared" si="102"/>
        <v>10</v>
      </c>
      <c r="BZ43" s="38">
        <f t="shared" si="103"/>
        <v>1000</v>
      </c>
      <c r="CA43" s="38">
        <f t="shared" si="116"/>
        <v>1000</v>
      </c>
      <c r="CB43" s="38">
        <f t="shared" si="104"/>
        <v>1000</v>
      </c>
      <c r="CC43" s="48">
        <f t="shared" si="47"/>
        <v>0.02</v>
      </c>
      <c r="CD43" s="38">
        <f t="shared" si="48"/>
        <v>1020</v>
      </c>
      <c r="CE43" s="38" t="str">
        <f t="shared" si="49"/>
        <v>nie</v>
      </c>
      <c r="CF43" s="38">
        <f t="shared" si="50"/>
        <v>7</v>
      </c>
      <c r="CG43" s="38">
        <f t="shared" si="51"/>
        <v>1010.53</v>
      </c>
      <c r="CH43" s="38">
        <f t="shared" si="52"/>
        <v>16.200000000000003</v>
      </c>
      <c r="CI43" s="48">
        <f t="shared" si="53"/>
        <v>0.04</v>
      </c>
      <c r="CJ43" s="38">
        <f t="shared" si="54"/>
        <v>74.764607661774761</v>
      </c>
      <c r="CK43" s="38">
        <f t="shared" si="55"/>
        <v>1069.0946076617747</v>
      </c>
      <c r="CL43" s="22"/>
      <c r="CM43" s="46">
        <f t="shared" si="105"/>
        <v>10</v>
      </c>
      <c r="CN43" s="38">
        <f t="shared" si="106"/>
        <v>1000</v>
      </c>
      <c r="CO43" s="38">
        <f t="shared" si="107"/>
        <v>1000</v>
      </c>
      <c r="CP43" s="38">
        <f t="shared" si="108"/>
        <v>1072.5</v>
      </c>
      <c r="CQ43" s="48">
        <f t="shared" si="56"/>
        <v>2.2499999999999999E-2</v>
      </c>
      <c r="CR43" s="38">
        <f t="shared" si="57"/>
        <v>1096.6312499999999</v>
      </c>
      <c r="CS43" s="38" t="str">
        <f t="shared" si="58"/>
        <v>nie</v>
      </c>
      <c r="CT43" s="38">
        <f t="shared" si="59"/>
        <v>20</v>
      </c>
      <c r="CU43" s="38">
        <f t="shared" si="60"/>
        <v>1062.0713125</v>
      </c>
      <c r="CV43" s="38">
        <f t="shared" si="61"/>
        <v>0</v>
      </c>
      <c r="CW43" s="48">
        <f t="shared" si="62"/>
        <v>0.04</v>
      </c>
      <c r="CX43" s="38">
        <f t="shared" si="63"/>
        <v>0</v>
      </c>
      <c r="CY43" s="38">
        <f t="shared" si="64"/>
        <v>1062.0713125</v>
      </c>
      <c r="DA43" s="46">
        <f t="shared" si="117"/>
        <v>10</v>
      </c>
      <c r="DB43" s="38">
        <f t="shared" si="118"/>
        <v>1000</v>
      </c>
      <c r="DC43" s="38">
        <f t="shared" si="109"/>
        <v>1000</v>
      </c>
      <c r="DD43" s="38">
        <f t="shared" si="110"/>
        <v>1072</v>
      </c>
      <c r="DE43" s="48">
        <f t="shared" si="65"/>
        <v>2.5000000000000001E-2</v>
      </c>
      <c r="DF43" s="38">
        <f t="shared" si="66"/>
        <v>1098.8</v>
      </c>
      <c r="DG43" s="38" t="str">
        <f t="shared" si="67"/>
        <v>nie</v>
      </c>
      <c r="DH43" s="38">
        <f t="shared" si="68"/>
        <v>7</v>
      </c>
      <c r="DI43" s="38">
        <f t="shared" si="69"/>
        <v>1074.3579999999999</v>
      </c>
      <c r="DJ43" s="38">
        <f t="shared" si="70"/>
        <v>0</v>
      </c>
      <c r="DK43" s="48">
        <f t="shared" si="71"/>
        <v>0.04</v>
      </c>
      <c r="DL43" s="38">
        <f t="shared" si="72"/>
        <v>0</v>
      </c>
      <c r="DM43" s="38">
        <f t="shared" si="73"/>
        <v>1074.3579999999999</v>
      </c>
      <c r="DN43" s="22"/>
      <c r="DO43" s="46">
        <f t="shared" si="119"/>
        <v>10</v>
      </c>
      <c r="DP43" s="38">
        <f t="shared" si="120"/>
        <v>1000</v>
      </c>
      <c r="DQ43" s="38">
        <f t="shared" si="111"/>
        <v>1000</v>
      </c>
      <c r="DR43" s="38">
        <f t="shared" si="112"/>
        <v>1075</v>
      </c>
      <c r="DS43" s="48">
        <f t="shared" si="74"/>
        <v>2.7500000000000004E-2</v>
      </c>
      <c r="DT43" s="38">
        <f t="shared" si="75"/>
        <v>1104.5625</v>
      </c>
      <c r="DU43" s="38" t="str">
        <f t="shared" si="76"/>
        <v>nie</v>
      </c>
      <c r="DV43" s="38">
        <f t="shared" si="77"/>
        <v>20</v>
      </c>
      <c r="DW43" s="38">
        <f t="shared" si="78"/>
        <v>1068.495625</v>
      </c>
      <c r="DX43" s="38">
        <f t="shared" si="79"/>
        <v>0</v>
      </c>
      <c r="DY43" s="48">
        <f t="shared" si="80"/>
        <v>0.04</v>
      </c>
      <c r="DZ43" s="38">
        <f t="shared" si="81"/>
        <v>0</v>
      </c>
      <c r="EA43" s="38">
        <f t="shared" si="82"/>
        <v>1068.495625</v>
      </c>
    </row>
    <row r="44" spans="1:131" s="23" customFormat="1" ht="14.25">
      <c r="A44" s="22"/>
      <c r="B44" s="217"/>
      <c r="C44" s="55">
        <f t="shared" si="140"/>
        <v>9</v>
      </c>
      <c r="D44" s="38">
        <f t="shared" si="151"/>
        <v>1022.4108260369871</v>
      </c>
      <c r="E44" s="38">
        <f t="shared" si="152"/>
        <v>1021.4049285391435</v>
      </c>
      <c r="F44" s="38">
        <f t="shared" si="153"/>
        <v>1035.9437499999999</v>
      </c>
      <c r="G44" s="38">
        <f t="shared" si="141"/>
        <v>1036.855</v>
      </c>
      <c r="H44" s="38">
        <f t="shared" si="142"/>
        <v>1027.84375</v>
      </c>
      <c r="I44" s="38">
        <f t="shared" si="143"/>
        <v>1038.07</v>
      </c>
      <c r="J44" s="39">
        <f t="shared" si="144"/>
        <v>1029.3625</v>
      </c>
      <c r="K44" s="39">
        <f t="shared" si="145"/>
        <v>1024.5641000862684</v>
      </c>
      <c r="L44" s="38">
        <f t="shared" si="146"/>
        <v>1007.5000000000001</v>
      </c>
      <c r="M44" s="22"/>
      <c r="N44" s="69"/>
      <c r="O44" s="53">
        <f t="shared" si="147"/>
        <v>9</v>
      </c>
      <c r="P44" s="41">
        <f t="shared" si="148"/>
        <v>2.2410826036987075E-2</v>
      </c>
      <c r="Q44" s="41">
        <f t="shared" si="149"/>
        <v>2.1404928539143553E-2</v>
      </c>
      <c r="R44" s="41">
        <f t="shared" si="150"/>
        <v>3.5943749999999941E-2</v>
      </c>
      <c r="S44" s="41">
        <f t="shared" si="134"/>
        <v>3.6855000000000082E-2</v>
      </c>
      <c r="T44" s="41">
        <f t="shared" si="135"/>
        <v>2.7843749999999945E-2</v>
      </c>
      <c r="U44" s="41">
        <f t="shared" si="136"/>
        <v>3.8069999999999826E-2</v>
      </c>
      <c r="V44" s="41">
        <f t="shared" si="137"/>
        <v>2.9362499999999958E-2</v>
      </c>
      <c r="W44" s="41">
        <f t="shared" si="138"/>
        <v>2.4564100086268414E-2</v>
      </c>
      <c r="X44" s="41">
        <f t="shared" si="139"/>
        <v>7.5000000000000622E-3</v>
      </c>
      <c r="Y44" s="22"/>
      <c r="Z44" s="35">
        <f t="shared" si="83"/>
        <v>25</v>
      </c>
      <c r="AA44" s="38">
        <f t="shared" si="23"/>
        <v>1020.9500833333333</v>
      </c>
      <c r="AB44" s="35">
        <f t="shared" si="84"/>
        <v>25</v>
      </c>
      <c r="AC44" s="48">
        <f t="shared" si="85"/>
        <v>0.04</v>
      </c>
      <c r="AD44" s="46">
        <f t="shared" si="86"/>
        <v>10</v>
      </c>
      <c r="AE44" s="38">
        <f t="shared" si="87"/>
        <v>999</v>
      </c>
      <c r="AF44" s="38">
        <f t="shared" si="113"/>
        <v>1000</v>
      </c>
      <c r="AG44" s="38">
        <f t="shared" si="88"/>
        <v>1000</v>
      </c>
      <c r="AH44" s="48">
        <f t="shared" si="24"/>
        <v>6.7500000000000004E-2</v>
      </c>
      <c r="AI44" s="38">
        <f t="shared" si="25"/>
        <v>1005.625</v>
      </c>
      <c r="AJ44" s="38" t="str">
        <f t="shared" si="26"/>
        <v>nie</v>
      </c>
      <c r="AK44" s="38">
        <f t="shared" si="27"/>
        <v>5</v>
      </c>
      <c r="AL44" s="38">
        <f t="shared" si="124"/>
        <v>1000.50625</v>
      </c>
      <c r="AM44" s="38">
        <f t="shared" si="29"/>
        <v>4.5562500000000004</v>
      </c>
      <c r="AN44" s="48">
        <f t="shared" si="30"/>
        <v>0.04</v>
      </c>
      <c r="AO44" s="38">
        <f t="shared" si="31"/>
        <v>77.525213715217319</v>
      </c>
      <c r="AP44" s="38">
        <f t="shared" si="128"/>
        <v>1073.4752137152173</v>
      </c>
      <c r="AQ44" s="22"/>
      <c r="AR44" s="35">
        <f t="shared" si="89"/>
        <v>25</v>
      </c>
      <c r="AS44" s="48">
        <f t="shared" si="90"/>
        <v>0.04</v>
      </c>
      <c r="AT44" s="46">
        <f t="shared" si="91"/>
        <v>10</v>
      </c>
      <c r="AU44" s="38">
        <f t="shared" si="92"/>
        <v>999</v>
      </c>
      <c r="AV44" s="38">
        <f t="shared" si="114"/>
        <v>1000</v>
      </c>
      <c r="AW44" s="38">
        <f t="shared" si="93"/>
        <v>1000</v>
      </c>
      <c r="AX44" s="48">
        <f t="shared" si="33"/>
        <v>6.8500000000000005E-2</v>
      </c>
      <c r="AY44" s="38">
        <f t="shared" si="34"/>
        <v>1005.7083333333334</v>
      </c>
      <c r="AZ44" s="38" t="str">
        <f t="shared" si="35"/>
        <v>nie</v>
      </c>
      <c r="BA44" s="38">
        <f t="shared" si="36"/>
        <v>5.7083333333333712</v>
      </c>
      <c r="BB44" s="38">
        <f t="shared" si="125"/>
        <v>1000</v>
      </c>
      <c r="BC44" s="38">
        <f t="shared" si="94"/>
        <v>4.6237500000000313</v>
      </c>
      <c r="BD44" s="48">
        <f t="shared" si="38"/>
        <v>0.04</v>
      </c>
      <c r="BE44" s="38">
        <f t="shared" si="95"/>
        <v>76.315569496120659</v>
      </c>
      <c r="BF44" s="38">
        <f t="shared" si="126"/>
        <v>1071.6918194961206</v>
      </c>
      <c r="BG44" s="22"/>
      <c r="BH44" s="35">
        <f t="shared" si="96"/>
        <v>25</v>
      </c>
      <c r="BI44" s="48">
        <f t="shared" si="121"/>
        <v>0.04</v>
      </c>
      <c r="BJ44" s="46">
        <f t="shared" si="97"/>
        <v>10</v>
      </c>
      <c r="BK44" s="38">
        <f t="shared" si="98"/>
        <v>1000</v>
      </c>
      <c r="BL44" s="38">
        <f t="shared" si="115"/>
        <v>1000</v>
      </c>
      <c r="BM44" s="38">
        <f t="shared" si="99"/>
        <v>1141.6922500000001</v>
      </c>
      <c r="BN44" s="48">
        <f t="shared" si="40"/>
        <v>6.8500000000000005E-2</v>
      </c>
      <c r="BO44" s="38">
        <f t="shared" si="100"/>
        <v>1148.2094099270835</v>
      </c>
      <c r="BP44" s="38" t="str">
        <f t="shared" si="41"/>
        <v>nie</v>
      </c>
      <c r="BQ44" s="38">
        <f t="shared" si="42"/>
        <v>7</v>
      </c>
      <c r="BR44" s="38">
        <f t="shared" si="127"/>
        <v>1114.3796220409376</v>
      </c>
      <c r="BS44" s="38">
        <f>IF(AND(BP44="tak",BK45&lt;&gt;""),
 BR44-BK45,
0)</f>
        <v>0</v>
      </c>
      <c r="BT44" s="48">
        <f t="shared" si="44"/>
        <v>0.04</v>
      </c>
      <c r="BU44" s="38">
        <f t="shared" si="45"/>
        <v>0</v>
      </c>
      <c r="BV44" s="38">
        <f t="shared" si="46"/>
        <v>1114.3796220409376</v>
      </c>
      <c r="BW44" s="22"/>
      <c r="BX44" s="48">
        <f t="shared" si="123"/>
        <v>0.01</v>
      </c>
      <c r="BY44" s="46">
        <f t="shared" si="102"/>
        <v>10</v>
      </c>
      <c r="BZ44" s="38">
        <f t="shared" si="103"/>
        <v>1000</v>
      </c>
      <c r="CA44" s="38">
        <f t="shared" si="116"/>
        <v>1000</v>
      </c>
      <c r="CB44" s="38">
        <f t="shared" si="104"/>
        <v>1000</v>
      </c>
      <c r="CC44" s="48">
        <f t="shared" si="47"/>
        <v>0.02</v>
      </c>
      <c r="CD44" s="38">
        <f t="shared" si="48"/>
        <v>1001.6666666666667</v>
      </c>
      <c r="CE44" s="38" t="str">
        <f t="shared" si="49"/>
        <v>nie</v>
      </c>
      <c r="CF44" s="38">
        <f t="shared" si="50"/>
        <v>7</v>
      </c>
      <c r="CG44" s="38">
        <f t="shared" si="51"/>
        <v>995.68000000000006</v>
      </c>
      <c r="CH44" s="38">
        <f t="shared" si="52"/>
        <v>0</v>
      </c>
      <c r="CI44" s="48">
        <f t="shared" si="53"/>
        <v>0.04</v>
      </c>
      <c r="CJ44" s="38">
        <f t="shared" si="54"/>
        <v>74.966472102461552</v>
      </c>
      <c r="CK44" s="38">
        <f t="shared" si="55"/>
        <v>1070.6464721024615</v>
      </c>
      <c r="CL44" s="22"/>
      <c r="CM44" s="46">
        <f t="shared" si="105"/>
        <v>10</v>
      </c>
      <c r="CN44" s="38">
        <f t="shared" si="106"/>
        <v>1000</v>
      </c>
      <c r="CO44" s="38">
        <f t="shared" si="107"/>
        <v>1000</v>
      </c>
      <c r="CP44" s="38">
        <f t="shared" si="108"/>
        <v>1096.6312499999999</v>
      </c>
      <c r="CQ44" s="48">
        <f t="shared" si="56"/>
        <v>2.2499999999999999E-2</v>
      </c>
      <c r="CR44" s="38">
        <f t="shared" si="57"/>
        <v>1098.68743359375</v>
      </c>
      <c r="CS44" s="38" t="str">
        <f t="shared" si="58"/>
        <v>nie</v>
      </c>
      <c r="CT44" s="38">
        <f t="shared" si="59"/>
        <v>20</v>
      </c>
      <c r="CU44" s="38">
        <f t="shared" si="60"/>
        <v>1063.7368212109375</v>
      </c>
      <c r="CV44" s="38">
        <f t="shared" si="61"/>
        <v>0</v>
      </c>
      <c r="CW44" s="48">
        <f t="shared" si="62"/>
        <v>0.04</v>
      </c>
      <c r="CX44" s="38">
        <f t="shared" si="63"/>
        <v>0</v>
      </c>
      <c r="CY44" s="38">
        <f t="shared" si="64"/>
        <v>1063.7368212109375</v>
      </c>
      <c r="DA44" s="46">
        <f t="shared" si="117"/>
        <v>10</v>
      </c>
      <c r="DB44" s="38">
        <f t="shared" si="118"/>
        <v>1000</v>
      </c>
      <c r="DC44" s="38">
        <f t="shared" si="109"/>
        <v>1000</v>
      </c>
      <c r="DD44" s="38">
        <f t="shared" si="110"/>
        <v>1098.8</v>
      </c>
      <c r="DE44" s="48">
        <f t="shared" si="65"/>
        <v>2.5000000000000001E-2</v>
      </c>
      <c r="DF44" s="38">
        <f t="shared" si="66"/>
        <v>1101.0891666666666</v>
      </c>
      <c r="DG44" s="38" t="str">
        <f t="shared" si="67"/>
        <v>nie</v>
      </c>
      <c r="DH44" s="38">
        <f t="shared" si="68"/>
        <v>7</v>
      </c>
      <c r="DI44" s="38">
        <f t="shared" si="69"/>
        <v>1076.212225</v>
      </c>
      <c r="DJ44" s="38">
        <f t="shared" si="70"/>
        <v>0</v>
      </c>
      <c r="DK44" s="48">
        <f t="shared" si="71"/>
        <v>0.04</v>
      </c>
      <c r="DL44" s="38">
        <f t="shared" si="72"/>
        <v>0</v>
      </c>
      <c r="DM44" s="38">
        <f t="shared" si="73"/>
        <v>1076.212225</v>
      </c>
      <c r="DN44" s="22"/>
      <c r="DO44" s="46">
        <f t="shared" si="119"/>
        <v>10</v>
      </c>
      <c r="DP44" s="38">
        <f t="shared" si="120"/>
        <v>1000</v>
      </c>
      <c r="DQ44" s="38">
        <f t="shared" si="111"/>
        <v>1000</v>
      </c>
      <c r="DR44" s="38">
        <f t="shared" si="112"/>
        <v>1104.5625</v>
      </c>
      <c r="DS44" s="48">
        <f t="shared" si="74"/>
        <v>2.7500000000000004E-2</v>
      </c>
      <c r="DT44" s="38">
        <f t="shared" si="75"/>
        <v>1107.0937890624998</v>
      </c>
      <c r="DU44" s="38" t="str">
        <f t="shared" si="76"/>
        <v>nie</v>
      </c>
      <c r="DV44" s="38">
        <f t="shared" si="77"/>
        <v>20</v>
      </c>
      <c r="DW44" s="38">
        <f t="shared" si="78"/>
        <v>1070.5459691406249</v>
      </c>
      <c r="DX44" s="38">
        <f t="shared" si="79"/>
        <v>0</v>
      </c>
      <c r="DY44" s="48">
        <f t="shared" si="80"/>
        <v>0.04</v>
      </c>
      <c r="DZ44" s="38">
        <f t="shared" si="81"/>
        <v>0</v>
      </c>
      <c r="EA44" s="38">
        <f t="shared" si="82"/>
        <v>1070.5459691406249</v>
      </c>
    </row>
    <row r="45" spans="1:131" s="23" customFormat="1" ht="14.25">
      <c r="A45" s="22"/>
      <c r="B45" s="217"/>
      <c r="C45" s="55">
        <f t="shared" si="140"/>
        <v>10</v>
      </c>
      <c r="D45" s="38">
        <f t="shared" si="151"/>
        <v>1025.1822702672871</v>
      </c>
      <c r="E45" s="38">
        <f t="shared" si="152"/>
        <v>1024.2455308461992</v>
      </c>
      <c r="F45" s="38">
        <f t="shared" si="153"/>
        <v>1040.5675000000001</v>
      </c>
      <c r="G45" s="38">
        <f t="shared" si="141"/>
        <v>1041.58</v>
      </c>
      <c r="H45" s="38">
        <f t="shared" si="142"/>
        <v>1032.7375</v>
      </c>
      <c r="I45" s="38">
        <f t="shared" si="143"/>
        <v>1042.93</v>
      </c>
      <c r="J45" s="39">
        <f t="shared" si="144"/>
        <v>1034.425</v>
      </c>
      <c r="K45" s="39">
        <f t="shared" si="145"/>
        <v>1027.3304231565012</v>
      </c>
      <c r="L45" s="38">
        <f t="shared" si="146"/>
        <v>1008.3333333333333</v>
      </c>
      <c r="M45" s="22"/>
      <c r="N45" s="69"/>
      <c r="O45" s="53">
        <f t="shared" si="147"/>
        <v>10</v>
      </c>
      <c r="P45" s="41">
        <f t="shared" si="148"/>
        <v>2.5182270267287032E-2</v>
      </c>
      <c r="Q45" s="41">
        <f t="shared" si="149"/>
        <v>2.4245530846199292E-2</v>
      </c>
      <c r="R45" s="41">
        <f t="shared" si="150"/>
        <v>4.056750000000009E-2</v>
      </c>
      <c r="S45" s="41">
        <f t="shared" si="134"/>
        <v>4.157999999999995E-2</v>
      </c>
      <c r="T45" s="41">
        <f t="shared" si="135"/>
        <v>3.2737499999999864E-2</v>
      </c>
      <c r="U45" s="41">
        <f t="shared" si="136"/>
        <v>4.2930000000000135E-2</v>
      </c>
      <c r="V45" s="41">
        <f t="shared" si="137"/>
        <v>3.4424999999999928E-2</v>
      </c>
      <c r="W45" s="41">
        <f t="shared" si="138"/>
        <v>2.7330423156501249E-2</v>
      </c>
      <c r="X45" s="41">
        <f t="shared" si="139"/>
        <v>8.3333333333333037E-3</v>
      </c>
      <c r="Y45" s="22"/>
      <c r="Z45" s="35">
        <f t="shared" si="83"/>
        <v>26</v>
      </c>
      <c r="AA45" s="38">
        <f t="shared" si="23"/>
        <v>1021.8001666666668</v>
      </c>
      <c r="AB45" s="35">
        <f t="shared" si="84"/>
        <v>26</v>
      </c>
      <c r="AC45" s="48">
        <f t="shared" si="85"/>
        <v>0.04</v>
      </c>
      <c r="AD45" s="46">
        <f t="shared" si="86"/>
        <v>10</v>
      </c>
      <c r="AE45" s="38">
        <f t="shared" si="87"/>
        <v>999</v>
      </c>
      <c r="AF45" s="38">
        <f t="shared" si="113"/>
        <v>1000</v>
      </c>
      <c r="AG45" s="38">
        <f t="shared" si="88"/>
        <v>1000</v>
      </c>
      <c r="AH45" s="48">
        <f t="shared" si="24"/>
        <v>0.04</v>
      </c>
      <c r="AI45" s="38">
        <f t="shared" si="25"/>
        <v>1003.3333333333334</v>
      </c>
      <c r="AJ45" s="38" t="str">
        <f t="shared" si="26"/>
        <v>nie</v>
      </c>
      <c r="AK45" s="38">
        <f t="shared" si="27"/>
        <v>5</v>
      </c>
      <c r="AL45" s="38">
        <f t="shared" si="124"/>
        <v>998.65</v>
      </c>
      <c r="AM45" s="38">
        <f t="shared" si="29"/>
        <v>2.7000000000000308</v>
      </c>
      <c r="AN45" s="48">
        <f t="shared" si="30"/>
        <v>0.04</v>
      </c>
      <c r="AO45" s="38">
        <f t="shared" si="31"/>
        <v>80.434531792248436</v>
      </c>
      <c r="AP45" s="38">
        <f t="shared" si="128"/>
        <v>1076.3845317922485</v>
      </c>
      <c r="AQ45" s="22"/>
      <c r="AR45" s="35">
        <f t="shared" si="89"/>
        <v>26</v>
      </c>
      <c r="AS45" s="48">
        <f t="shared" si="90"/>
        <v>0.04</v>
      </c>
      <c r="AT45" s="46">
        <f t="shared" si="91"/>
        <v>10</v>
      </c>
      <c r="AU45" s="38">
        <f t="shared" si="92"/>
        <v>999</v>
      </c>
      <c r="AV45" s="38">
        <f t="shared" si="114"/>
        <v>1000</v>
      </c>
      <c r="AW45" s="38">
        <f t="shared" si="93"/>
        <v>1000</v>
      </c>
      <c r="AX45" s="48">
        <f t="shared" si="33"/>
        <v>4.1000000000000002E-2</v>
      </c>
      <c r="AY45" s="38">
        <f t="shared" si="34"/>
        <v>1003.4166666666666</v>
      </c>
      <c r="AZ45" s="38" t="str">
        <f t="shared" si="35"/>
        <v>nie</v>
      </c>
      <c r="BA45" s="38">
        <f t="shared" si="36"/>
        <v>7</v>
      </c>
      <c r="BB45" s="38">
        <f t="shared" si="125"/>
        <v>997.09749999999997</v>
      </c>
      <c r="BC45" s="38">
        <f t="shared" si="94"/>
        <v>2.7674999999999694</v>
      </c>
      <c r="BD45" s="48">
        <f t="shared" si="38"/>
        <v>0.04</v>
      </c>
      <c r="BE45" s="38">
        <f t="shared" si="95"/>
        <v>79.289121533760152</v>
      </c>
      <c r="BF45" s="38">
        <f t="shared" si="126"/>
        <v>1073.6191215337601</v>
      </c>
      <c r="BG45" s="22"/>
      <c r="BH45" s="35">
        <f t="shared" si="96"/>
        <v>26</v>
      </c>
      <c r="BI45" s="48">
        <f t="shared" si="121"/>
        <v>0.04</v>
      </c>
      <c r="BJ45" s="46">
        <f t="shared" si="97"/>
        <v>10</v>
      </c>
      <c r="BK45" s="38">
        <f t="shared" si="98"/>
        <v>1000</v>
      </c>
      <c r="BL45" s="38">
        <f t="shared" si="115"/>
        <v>1000</v>
      </c>
      <c r="BM45" s="38">
        <f t="shared" si="99"/>
        <v>1141.6922500000001</v>
      </c>
      <c r="BN45" s="48">
        <f t="shared" si="40"/>
        <v>6.8500000000000005E-2</v>
      </c>
      <c r="BO45" s="38">
        <f t="shared" si="100"/>
        <v>1154.7265698541667</v>
      </c>
      <c r="BP45" s="38" t="str">
        <f t="shared" si="41"/>
        <v>nie</v>
      </c>
      <c r="BQ45" s="38">
        <f t="shared" si="42"/>
        <v>7</v>
      </c>
      <c r="BR45" s="38">
        <f t="shared" si="127"/>
        <v>1119.658521581875</v>
      </c>
      <c r="BS45" s="38">
        <f t="shared" si="101"/>
        <v>0</v>
      </c>
      <c r="BT45" s="48">
        <f t="shared" si="44"/>
        <v>0.04</v>
      </c>
      <c r="BU45" s="38">
        <f t="shared" si="45"/>
        <v>0</v>
      </c>
      <c r="BV45" s="38">
        <f t="shared" si="46"/>
        <v>1119.658521581875</v>
      </c>
      <c r="BW45" s="22"/>
      <c r="BX45" s="48">
        <f t="shared" si="123"/>
        <v>0.01</v>
      </c>
      <c r="BY45" s="46">
        <f t="shared" si="102"/>
        <v>10</v>
      </c>
      <c r="BZ45" s="38">
        <f t="shared" si="103"/>
        <v>1000</v>
      </c>
      <c r="CA45" s="38">
        <f t="shared" si="116"/>
        <v>1000</v>
      </c>
      <c r="CB45" s="38">
        <f t="shared" si="104"/>
        <v>1000</v>
      </c>
      <c r="CC45" s="48">
        <f t="shared" si="47"/>
        <v>0.02</v>
      </c>
      <c r="CD45" s="38">
        <f t="shared" si="48"/>
        <v>1003.3333333333334</v>
      </c>
      <c r="CE45" s="38" t="str">
        <f t="shared" si="49"/>
        <v>nie</v>
      </c>
      <c r="CF45" s="38">
        <f t="shared" si="50"/>
        <v>7</v>
      </c>
      <c r="CG45" s="38">
        <f t="shared" si="51"/>
        <v>997.03000000000009</v>
      </c>
      <c r="CH45" s="38">
        <f t="shared" si="52"/>
        <v>0</v>
      </c>
      <c r="CI45" s="48">
        <f t="shared" si="53"/>
        <v>0.04</v>
      </c>
      <c r="CJ45" s="38">
        <f t="shared" si="54"/>
        <v>75.168881577138194</v>
      </c>
      <c r="CK45" s="38">
        <f t="shared" si="55"/>
        <v>1072.1988815771383</v>
      </c>
      <c r="CL45" s="22"/>
      <c r="CM45" s="46">
        <f t="shared" si="105"/>
        <v>10</v>
      </c>
      <c r="CN45" s="38">
        <f t="shared" si="106"/>
        <v>1000</v>
      </c>
      <c r="CO45" s="38">
        <f t="shared" si="107"/>
        <v>1000</v>
      </c>
      <c r="CP45" s="38">
        <f t="shared" si="108"/>
        <v>1096.6312499999999</v>
      </c>
      <c r="CQ45" s="48">
        <f t="shared" si="56"/>
        <v>2.2499999999999999E-2</v>
      </c>
      <c r="CR45" s="38">
        <f t="shared" si="57"/>
        <v>1100.7436171874999</v>
      </c>
      <c r="CS45" s="38" t="str">
        <f t="shared" si="58"/>
        <v>nie</v>
      </c>
      <c r="CT45" s="38">
        <f t="shared" si="59"/>
        <v>20</v>
      </c>
      <c r="CU45" s="38">
        <f t="shared" si="60"/>
        <v>1065.402329921875</v>
      </c>
      <c r="CV45" s="38">
        <f t="shared" si="61"/>
        <v>0</v>
      </c>
      <c r="CW45" s="48">
        <f t="shared" si="62"/>
        <v>0.04</v>
      </c>
      <c r="CX45" s="38">
        <f t="shared" si="63"/>
        <v>0</v>
      </c>
      <c r="CY45" s="38">
        <f t="shared" si="64"/>
        <v>1065.402329921875</v>
      </c>
      <c r="DA45" s="46">
        <f t="shared" si="117"/>
        <v>10</v>
      </c>
      <c r="DB45" s="38">
        <f t="shared" si="118"/>
        <v>1000</v>
      </c>
      <c r="DC45" s="38">
        <f t="shared" si="109"/>
        <v>1000</v>
      </c>
      <c r="DD45" s="38">
        <f t="shared" si="110"/>
        <v>1098.8</v>
      </c>
      <c r="DE45" s="48">
        <f t="shared" si="65"/>
        <v>2.5000000000000001E-2</v>
      </c>
      <c r="DF45" s="38">
        <f t="shared" si="66"/>
        <v>1103.3783333333333</v>
      </c>
      <c r="DG45" s="38" t="str">
        <f t="shared" si="67"/>
        <v>nie</v>
      </c>
      <c r="DH45" s="38">
        <f t="shared" si="68"/>
        <v>7</v>
      </c>
      <c r="DI45" s="38">
        <f t="shared" si="69"/>
        <v>1078.06645</v>
      </c>
      <c r="DJ45" s="38">
        <f t="shared" si="70"/>
        <v>0</v>
      </c>
      <c r="DK45" s="48">
        <f t="shared" si="71"/>
        <v>0.04</v>
      </c>
      <c r="DL45" s="38">
        <f t="shared" si="72"/>
        <v>0</v>
      </c>
      <c r="DM45" s="38">
        <f t="shared" si="73"/>
        <v>1078.06645</v>
      </c>
      <c r="DN45" s="22"/>
      <c r="DO45" s="46">
        <f t="shared" si="119"/>
        <v>10</v>
      </c>
      <c r="DP45" s="38">
        <f t="shared" si="120"/>
        <v>1000</v>
      </c>
      <c r="DQ45" s="38">
        <f t="shared" si="111"/>
        <v>1000</v>
      </c>
      <c r="DR45" s="38">
        <f t="shared" si="112"/>
        <v>1104.5625</v>
      </c>
      <c r="DS45" s="48">
        <f t="shared" si="74"/>
        <v>2.7500000000000004E-2</v>
      </c>
      <c r="DT45" s="38">
        <f t="shared" si="75"/>
        <v>1109.6250781250001</v>
      </c>
      <c r="DU45" s="38" t="str">
        <f t="shared" si="76"/>
        <v>nie</v>
      </c>
      <c r="DV45" s="38">
        <f t="shared" si="77"/>
        <v>20</v>
      </c>
      <c r="DW45" s="38">
        <f t="shared" si="78"/>
        <v>1072.5963132812501</v>
      </c>
      <c r="DX45" s="38">
        <f t="shared" si="79"/>
        <v>0</v>
      </c>
      <c r="DY45" s="48">
        <f t="shared" si="80"/>
        <v>0.04</v>
      </c>
      <c r="DZ45" s="38">
        <f t="shared" si="81"/>
        <v>0</v>
      </c>
      <c r="EA45" s="38">
        <f t="shared" si="82"/>
        <v>1072.5963132812501</v>
      </c>
    </row>
    <row r="46" spans="1:131" s="23" customFormat="1" ht="14.1" customHeight="1">
      <c r="A46" s="22"/>
      <c r="B46" s="217"/>
      <c r="C46" s="55">
        <f t="shared" si="140"/>
        <v>11</v>
      </c>
      <c r="D46" s="38">
        <f t="shared" si="151"/>
        <v>1027.9611973970088</v>
      </c>
      <c r="E46" s="38">
        <f t="shared" si="152"/>
        <v>1027.0938027794839</v>
      </c>
      <c r="F46" s="38">
        <f t="shared" si="153"/>
        <v>1045.1912499999999</v>
      </c>
      <c r="G46" s="38">
        <f t="shared" si="141"/>
        <v>1046.3050000000001</v>
      </c>
      <c r="H46" s="38">
        <f t="shared" si="142"/>
        <v>1037.6312499999999</v>
      </c>
      <c r="I46" s="38">
        <f t="shared" si="143"/>
        <v>1047.79</v>
      </c>
      <c r="J46" s="39">
        <f t="shared" si="144"/>
        <v>1039.4875</v>
      </c>
      <c r="K46" s="39">
        <f t="shared" si="145"/>
        <v>1030.1042152990237</v>
      </c>
      <c r="L46" s="38">
        <f t="shared" si="146"/>
        <v>1009.1666666666667</v>
      </c>
      <c r="M46" s="22"/>
      <c r="N46" s="69"/>
      <c r="O46" s="53">
        <f t="shared" si="147"/>
        <v>11</v>
      </c>
      <c r="P46" s="41">
        <f t="shared" si="148"/>
        <v>2.7961197397008863E-2</v>
      </c>
      <c r="Q46" s="41">
        <f t="shared" si="149"/>
        <v>2.7093802779483811E-2</v>
      </c>
      <c r="R46" s="41">
        <f t="shared" si="150"/>
        <v>4.5191249999999794E-2</v>
      </c>
      <c r="S46" s="41">
        <f t="shared" si="134"/>
        <v>4.6305000000000041E-2</v>
      </c>
      <c r="T46" s="41">
        <f t="shared" si="135"/>
        <v>3.7631250000000005E-2</v>
      </c>
      <c r="U46" s="41">
        <f t="shared" si="136"/>
        <v>4.7789999999999999E-2</v>
      </c>
      <c r="V46" s="41">
        <f t="shared" si="137"/>
        <v>3.9487499999999898E-2</v>
      </c>
      <c r="W46" s="41">
        <f t="shared" si="138"/>
        <v>3.0104215299023629E-2</v>
      </c>
      <c r="X46" s="41">
        <f t="shared" si="139"/>
        <v>9.1666666666667673E-3</v>
      </c>
      <c r="Y46" s="22"/>
      <c r="Z46" s="35">
        <f t="shared" si="83"/>
        <v>27</v>
      </c>
      <c r="AA46" s="38">
        <f t="shared" si="23"/>
        <v>1022.6502499999999</v>
      </c>
      <c r="AB46" s="35">
        <f t="shared" si="84"/>
        <v>27</v>
      </c>
      <c r="AC46" s="48">
        <f t="shared" si="85"/>
        <v>0.04</v>
      </c>
      <c r="AD46" s="46">
        <f t="shared" si="86"/>
        <v>10</v>
      </c>
      <c r="AE46" s="38">
        <f t="shared" si="87"/>
        <v>999</v>
      </c>
      <c r="AF46" s="38">
        <f t="shared" si="113"/>
        <v>1000</v>
      </c>
      <c r="AG46" s="38">
        <f t="shared" si="88"/>
        <v>1000</v>
      </c>
      <c r="AH46" s="48">
        <f t="shared" si="24"/>
        <v>0.04</v>
      </c>
      <c r="AI46" s="38">
        <f t="shared" si="25"/>
        <v>1003.3333333333334</v>
      </c>
      <c r="AJ46" s="38" t="str">
        <f t="shared" si="26"/>
        <v>nie</v>
      </c>
      <c r="AK46" s="38">
        <f t="shared" si="27"/>
        <v>5</v>
      </c>
      <c r="AL46" s="38">
        <f t="shared" si="124"/>
        <v>998.65</v>
      </c>
      <c r="AM46" s="38">
        <f t="shared" si="29"/>
        <v>2.7000000000000308</v>
      </c>
      <c r="AN46" s="48">
        <f t="shared" si="30"/>
        <v>0.04</v>
      </c>
      <c r="AO46" s="38">
        <f t="shared" si="31"/>
        <v>83.351705028087537</v>
      </c>
      <c r="AP46" s="38">
        <f t="shared" si="128"/>
        <v>1079.3017050280876</v>
      </c>
      <c r="AQ46" s="22"/>
      <c r="AR46" s="35">
        <f t="shared" si="89"/>
        <v>27</v>
      </c>
      <c r="AS46" s="48">
        <f t="shared" si="90"/>
        <v>0.04</v>
      </c>
      <c r="AT46" s="46">
        <f t="shared" si="91"/>
        <v>10</v>
      </c>
      <c r="AU46" s="38">
        <f t="shared" si="92"/>
        <v>999</v>
      </c>
      <c r="AV46" s="38">
        <f t="shared" si="114"/>
        <v>1000</v>
      </c>
      <c r="AW46" s="38">
        <f t="shared" si="93"/>
        <v>1000</v>
      </c>
      <c r="AX46" s="48">
        <f t="shared" si="33"/>
        <v>4.1000000000000002E-2</v>
      </c>
      <c r="AY46" s="38">
        <f t="shared" si="34"/>
        <v>1003.4166666666666</v>
      </c>
      <c r="AZ46" s="38" t="str">
        <f t="shared" si="35"/>
        <v>nie</v>
      </c>
      <c r="BA46" s="38">
        <f t="shared" si="36"/>
        <v>7</v>
      </c>
      <c r="BB46" s="38">
        <f t="shared" si="125"/>
        <v>997.09749999999997</v>
      </c>
      <c r="BC46" s="38">
        <f t="shared" si="94"/>
        <v>2.7674999999999694</v>
      </c>
      <c r="BD46" s="48">
        <f t="shared" si="38"/>
        <v>0.04</v>
      </c>
      <c r="BE46" s="38">
        <f t="shared" si="95"/>
        <v>82.270702161901269</v>
      </c>
      <c r="BF46" s="38">
        <f t="shared" si="126"/>
        <v>1076.6007021619012</v>
      </c>
      <c r="BG46" s="22"/>
      <c r="BH46" s="35">
        <f t="shared" si="96"/>
        <v>27</v>
      </c>
      <c r="BI46" s="48">
        <f t="shared" si="121"/>
        <v>0.04</v>
      </c>
      <c r="BJ46" s="46">
        <f t="shared" si="97"/>
        <v>10</v>
      </c>
      <c r="BK46" s="38">
        <f t="shared" si="98"/>
        <v>1000</v>
      </c>
      <c r="BL46" s="38">
        <f t="shared" si="115"/>
        <v>1000</v>
      </c>
      <c r="BM46" s="38">
        <f t="shared" si="99"/>
        <v>1141.6922500000001</v>
      </c>
      <c r="BN46" s="48">
        <f t="shared" si="40"/>
        <v>6.8500000000000005E-2</v>
      </c>
      <c r="BO46" s="38">
        <f t="shared" si="100"/>
        <v>1161.2437297812501</v>
      </c>
      <c r="BP46" s="38" t="str">
        <f t="shared" si="41"/>
        <v>nie</v>
      </c>
      <c r="BQ46" s="38">
        <f t="shared" si="42"/>
        <v>7</v>
      </c>
      <c r="BR46" s="38">
        <f t="shared" si="127"/>
        <v>1124.9374211228126</v>
      </c>
      <c r="BS46" s="38">
        <f t="shared" si="101"/>
        <v>0</v>
      </c>
      <c r="BT46" s="48">
        <f t="shared" si="44"/>
        <v>0.04</v>
      </c>
      <c r="BU46" s="38">
        <f t="shared" si="45"/>
        <v>0</v>
      </c>
      <c r="BV46" s="38">
        <f t="shared" si="46"/>
        <v>1124.9374211228126</v>
      </c>
      <c r="BW46" s="22"/>
      <c r="BX46" s="48">
        <f t="shared" si="123"/>
        <v>0.01</v>
      </c>
      <c r="BY46" s="46">
        <f t="shared" si="102"/>
        <v>10</v>
      </c>
      <c r="BZ46" s="38">
        <f t="shared" si="103"/>
        <v>1000</v>
      </c>
      <c r="CA46" s="38">
        <f t="shared" si="116"/>
        <v>1000</v>
      </c>
      <c r="CB46" s="38">
        <f t="shared" si="104"/>
        <v>1000</v>
      </c>
      <c r="CC46" s="48">
        <f t="shared" si="47"/>
        <v>0.02</v>
      </c>
      <c r="CD46" s="38">
        <f t="shared" si="48"/>
        <v>1004.9999999999999</v>
      </c>
      <c r="CE46" s="38" t="str">
        <f t="shared" si="49"/>
        <v>nie</v>
      </c>
      <c r="CF46" s="38">
        <f t="shared" si="50"/>
        <v>7</v>
      </c>
      <c r="CG46" s="38">
        <f t="shared" si="51"/>
        <v>998.37999999999988</v>
      </c>
      <c r="CH46" s="38">
        <f t="shared" si="52"/>
        <v>0</v>
      </c>
      <c r="CI46" s="48">
        <f t="shared" si="53"/>
        <v>0.04</v>
      </c>
      <c r="CJ46" s="38">
        <f t="shared" si="54"/>
        <v>75.371837557396461</v>
      </c>
      <c r="CK46" s="38">
        <f t="shared" si="55"/>
        <v>1073.7518375573964</v>
      </c>
      <c r="CL46" s="22"/>
      <c r="CM46" s="46">
        <f t="shared" si="105"/>
        <v>10</v>
      </c>
      <c r="CN46" s="38">
        <f t="shared" si="106"/>
        <v>1000</v>
      </c>
      <c r="CO46" s="38">
        <f t="shared" si="107"/>
        <v>1000</v>
      </c>
      <c r="CP46" s="38">
        <f t="shared" si="108"/>
        <v>1096.6312499999999</v>
      </c>
      <c r="CQ46" s="48">
        <f t="shared" si="56"/>
        <v>2.2499999999999999E-2</v>
      </c>
      <c r="CR46" s="38">
        <f t="shared" si="57"/>
        <v>1102.7998007812498</v>
      </c>
      <c r="CS46" s="38" t="str">
        <f t="shared" si="58"/>
        <v>nie</v>
      </c>
      <c r="CT46" s="38">
        <f t="shared" si="59"/>
        <v>20</v>
      </c>
      <c r="CU46" s="38">
        <f t="shared" si="60"/>
        <v>1067.0678386328123</v>
      </c>
      <c r="CV46" s="38">
        <f t="shared" si="61"/>
        <v>0</v>
      </c>
      <c r="CW46" s="48">
        <f t="shared" si="62"/>
        <v>0.04</v>
      </c>
      <c r="CX46" s="38">
        <f t="shared" si="63"/>
        <v>0</v>
      </c>
      <c r="CY46" s="38">
        <f t="shared" si="64"/>
        <v>1067.0678386328123</v>
      </c>
      <c r="DA46" s="46">
        <f t="shared" si="117"/>
        <v>10</v>
      </c>
      <c r="DB46" s="38">
        <f t="shared" si="118"/>
        <v>1000</v>
      </c>
      <c r="DC46" s="38">
        <f t="shared" si="109"/>
        <v>1000</v>
      </c>
      <c r="DD46" s="38">
        <f t="shared" si="110"/>
        <v>1098.8</v>
      </c>
      <c r="DE46" s="48">
        <f t="shared" si="65"/>
        <v>2.5000000000000001E-2</v>
      </c>
      <c r="DF46" s="38">
        <f t="shared" si="66"/>
        <v>1105.6675</v>
      </c>
      <c r="DG46" s="38" t="str">
        <f t="shared" si="67"/>
        <v>nie</v>
      </c>
      <c r="DH46" s="38">
        <f t="shared" si="68"/>
        <v>7</v>
      </c>
      <c r="DI46" s="38">
        <f t="shared" si="69"/>
        <v>1079.9206750000001</v>
      </c>
      <c r="DJ46" s="38">
        <f t="shared" si="70"/>
        <v>0</v>
      </c>
      <c r="DK46" s="48">
        <f t="shared" si="71"/>
        <v>0.04</v>
      </c>
      <c r="DL46" s="38">
        <f t="shared" si="72"/>
        <v>0</v>
      </c>
      <c r="DM46" s="38">
        <f t="shared" si="73"/>
        <v>1079.9206750000001</v>
      </c>
      <c r="DN46" s="22"/>
      <c r="DO46" s="46">
        <f t="shared" si="119"/>
        <v>10</v>
      </c>
      <c r="DP46" s="38">
        <f t="shared" si="120"/>
        <v>1000</v>
      </c>
      <c r="DQ46" s="38">
        <f t="shared" si="111"/>
        <v>1000</v>
      </c>
      <c r="DR46" s="38">
        <f t="shared" si="112"/>
        <v>1104.5625</v>
      </c>
      <c r="DS46" s="48">
        <f t="shared" si="74"/>
        <v>2.7500000000000004E-2</v>
      </c>
      <c r="DT46" s="38">
        <f t="shared" si="75"/>
        <v>1112.1563671874999</v>
      </c>
      <c r="DU46" s="38" t="str">
        <f t="shared" si="76"/>
        <v>nie</v>
      </c>
      <c r="DV46" s="38">
        <f t="shared" si="77"/>
        <v>20</v>
      </c>
      <c r="DW46" s="38">
        <f t="shared" si="78"/>
        <v>1074.6466574218748</v>
      </c>
      <c r="DX46" s="38">
        <f t="shared" si="79"/>
        <v>0</v>
      </c>
      <c r="DY46" s="48">
        <f t="shared" si="80"/>
        <v>0.04</v>
      </c>
      <c r="DZ46" s="38">
        <f t="shared" si="81"/>
        <v>0</v>
      </c>
      <c r="EA46" s="38">
        <f t="shared" si="82"/>
        <v>1074.6466574218748</v>
      </c>
    </row>
    <row r="47" spans="1:131" s="23" customFormat="1" ht="14.25">
      <c r="A47" s="22"/>
      <c r="B47" s="218"/>
      <c r="C47" s="55">
        <f t="shared" si="140"/>
        <v>12</v>
      </c>
      <c r="D47" s="38">
        <f t="shared" si="151"/>
        <v>1034.7976276299808</v>
      </c>
      <c r="E47" s="38">
        <f t="shared" si="152"/>
        <v>1029.9497650469884</v>
      </c>
      <c r="F47" s="38">
        <f t="shared" si="153"/>
        <v>1049.8150000000001</v>
      </c>
      <c r="G47" s="38">
        <f t="shared" si="141"/>
        <v>1051.03</v>
      </c>
      <c r="H47" s="38">
        <f t="shared" si="142"/>
        <v>1042.5250000000001</v>
      </c>
      <c r="I47" s="38">
        <f t="shared" si="143"/>
        <v>1052.6500000000001</v>
      </c>
      <c r="J47" s="39">
        <f t="shared" si="144"/>
        <v>1044.55</v>
      </c>
      <c r="K47" s="39">
        <f t="shared" si="145"/>
        <v>1032.885496680331</v>
      </c>
      <c r="L47" s="38">
        <f t="shared" si="146"/>
        <v>1010</v>
      </c>
      <c r="M47" s="22"/>
      <c r="N47" s="69"/>
      <c r="O47" s="53">
        <f t="shared" si="147"/>
        <v>12</v>
      </c>
      <c r="P47" s="41">
        <f t="shared" si="148"/>
        <v>3.4797627629980843E-2</v>
      </c>
      <c r="Q47" s="41">
        <f t="shared" si="149"/>
        <v>2.994976504698843E-2</v>
      </c>
      <c r="R47" s="41">
        <f t="shared" si="150"/>
        <v>4.9815000000000165E-2</v>
      </c>
      <c r="S47" s="41">
        <f t="shared" si="134"/>
        <v>5.1029999999999909E-2</v>
      </c>
      <c r="T47" s="41">
        <f t="shared" si="135"/>
        <v>4.2525000000000146E-2</v>
      </c>
      <c r="U47" s="41">
        <f t="shared" si="136"/>
        <v>5.2650000000000086E-2</v>
      </c>
      <c r="V47" s="41">
        <f t="shared" si="137"/>
        <v>4.4549999999999867E-2</v>
      </c>
      <c r="W47" s="41">
        <f t="shared" si="138"/>
        <v>3.2885496680330917E-2</v>
      </c>
      <c r="X47" s="41">
        <f t="shared" si="139"/>
        <v>1.0000000000000009E-2</v>
      </c>
      <c r="Y47" s="22"/>
      <c r="Z47" s="35">
        <f t="shared" si="83"/>
        <v>28</v>
      </c>
      <c r="AA47" s="38">
        <f t="shared" si="23"/>
        <v>1023.5003333333334</v>
      </c>
      <c r="AB47" s="35">
        <f t="shared" si="84"/>
        <v>28</v>
      </c>
      <c r="AC47" s="48">
        <f t="shared" si="85"/>
        <v>0.04</v>
      </c>
      <c r="AD47" s="46">
        <f t="shared" si="86"/>
        <v>10</v>
      </c>
      <c r="AE47" s="38">
        <f t="shared" si="87"/>
        <v>999</v>
      </c>
      <c r="AF47" s="38">
        <f t="shared" si="113"/>
        <v>1000</v>
      </c>
      <c r="AG47" s="38">
        <f t="shared" si="88"/>
        <v>1000</v>
      </c>
      <c r="AH47" s="48">
        <f t="shared" si="24"/>
        <v>0.04</v>
      </c>
      <c r="AI47" s="38">
        <f t="shared" si="25"/>
        <v>1003.3333333333334</v>
      </c>
      <c r="AJ47" s="38" t="str">
        <f t="shared" si="26"/>
        <v>nie</v>
      </c>
      <c r="AK47" s="38">
        <f t="shared" si="27"/>
        <v>5</v>
      </c>
      <c r="AL47" s="38">
        <f t="shared" si="124"/>
        <v>998.65</v>
      </c>
      <c r="AM47" s="38">
        <f t="shared" si="29"/>
        <v>2.7000000000000308</v>
      </c>
      <c r="AN47" s="48">
        <f t="shared" si="30"/>
        <v>0.04</v>
      </c>
      <c r="AO47" s="38">
        <f t="shared" si="31"/>
        <v>86.276754631663394</v>
      </c>
      <c r="AP47" s="38">
        <f t="shared" si="128"/>
        <v>1082.2267546316634</v>
      </c>
      <c r="AQ47" s="22"/>
      <c r="AR47" s="35">
        <f t="shared" si="89"/>
        <v>28</v>
      </c>
      <c r="AS47" s="48">
        <f t="shared" si="90"/>
        <v>0.04</v>
      </c>
      <c r="AT47" s="46">
        <f t="shared" si="91"/>
        <v>10</v>
      </c>
      <c r="AU47" s="38">
        <f t="shared" si="92"/>
        <v>999</v>
      </c>
      <c r="AV47" s="38">
        <f t="shared" si="114"/>
        <v>1000</v>
      </c>
      <c r="AW47" s="38">
        <f t="shared" si="93"/>
        <v>1000</v>
      </c>
      <c r="AX47" s="48">
        <f t="shared" si="33"/>
        <v>4.1000000000000002E-2</v>
      </c>
      <c r="AY47" s="38">
        <f t="shared" si="34"/>
        <v>1003.4166666666666</v>
      </c>
      <c r="AZ47" s="38" t="str">
        <f t="shared" si="35"/>
        <v>nie</v>
      </c>
      <c r="BA47" s="38">
        <f t="shared" si="36"/>
        <v>7</v>
      </c>
      <c r="BB47" s="38">
        <f t="shared" si="125"/>
        <v>997.09749999999997</v>
      </c>
      <c r="BC47" s="38">
        <f t="shared" si="94"/>
        <v>2.7674999999999694</v>
      </c>
      <c r="BD47" s="48">
        <f t="shared" si="38"/>
        <v>0.04</v>
      </c>
      <c r="BE47" s="38">
        <f t="shared" si="95"/>
        <v>85.260333057738364</v>
      </c>
      <c r="BF47" s="38">
        <f t="shared" si="126"/>
        <v>1079.5903330577385</v>
      </c>
      <c r="BG47" s="22"/>
      <c r="BH47" s="35">
        <f t="shared" si="96"/>
        <v>28</v>
      </c>
      <c r="BI47" s="48">
        <f t="shared" si="121"/>
        <v>0.04</v>
      </c>
      <c r="BJ47" s="46">
        <f t="shared" si="97"/>
        <v>10</v>
      </c>
      <c r="BK47" s="38">
        <f t="shared" si="98"/>
        <v>1000</v>
      </c>
      <c r="BL47" s="38">
        <f t="shared" si="115"/>
        <v>1000</v>
      </c>
      <c r="BM47" s="38">
        <f t="shared" si="99"/>
        <v>1141.6922500000001</v>
      </c>
      <c r="BN47" s="48">
        <f t="shared" si="40"/>
        <v>6.8500000000000005E-2</v>
      </c>
      <c r="BO47" s="38">
        <f t="shared" si="100"/>
        <v>1167.7608897083333</v>
      </c>
      <c r="BP47" s="38" t="str">
        <f t="shared" si="41"/>
        <v>nie</v>
      </c>
      <c r="BQ47" s="38">
        <f t="shared" si="42"/>
        <v>7</v>
      </c>
      <c r="BR47" s="38">
        <f t="shared" si="127"/>
        <v>1130.2163206637499</v>
      </c>
      <c r="BS47" s="38">
        <f t="shared" si="101"/>
        <v>0</v>
      </c>
      <c r="BT47" s="48">
        <f t="shared" si="44"/>
        <v>0.04</v>
      </c>
      <c r="BU47" s="38">
        <f t="shared" si="45"/>
        <v>0</v>
      </c>
      <c r="BV47" s="38">
        <f t="shared" si="46"/>
        <v>1130.2163206637499</v>
      </c>
      <c r="BW47" s="22"/>
      <c r="BX47" s="48">
        <f t="shared" si="123"/>
        <v>0.01</v>
      </c>
      <c r="BY47" s="46">
        <f t="shared" si="102"/>
        <v>10</v>
      </c>
      <c r="BZ47" s="38">
        <f t="shared" si="103"/>
        <v>1000</v>
      </c>
      <c r="CA47" s="38">
        <f t="shared" si="116"/>
        <v>1000</v>
      </c>
      <c r="CB47" s="38">
        <f t="shared" si="104"/>
        <v>1000</v>
      </c>
      <c r="CC47" s="48">
        <f t="shared" si="47"/>
        <v>0.02</v>
      </c>
      <c r="CD47" s="38">
        <f t="shared" si="48"/>
        <v>1006.6666666666666</v>
      </c>
      <c r="CE47" s="38" t="str">
        <f t="shared" si="49"/>
        <v>nie</v>
      </c>
      <c r="CF47" s="38">
        <f t="shared" si="50"/>
        <v>7</v>
      </c>
      <c r="CG47" s="38">
        <f t="shared" si="51"/>
        <v>999.73</v>
      </c>
      <c r="CH47" s="38">
        <f t="shared" si="52"/>
        <v>0</v>
      </c>
      <c r="CI47" s="48">
        <f t="shared" si="53"/>
        <v>0.04</v>
      </c>
      <c r="CJ47" s="38">
        <f t="shared" si="54"/>
        <v>75.575341518801423</v>
      </c>
      <c r="CK47" s="38">
        <f t="shared" si="55"/>
        <v>1075.3053415188015</v>
      </c>
      <c r="CL47" s="22"/>
      <c r="CM47" s="46">
        <f t="shared" si="105"/>
        <v>10</v>
      </c>
      <c r="CN47" s="38">
        <f t="shared" si="106"/>
        <v>1000</v>
      </c>
      <c r="CO47" s="38">
        <f t="shared" si="107"/>
        <v>1000</v>
      </c>
      <c r="CP47" s="38">
        <f t="shared" si="108"/>
        <v>1096.6312499999999</v>
      </c>
      <c r="CQ47" s="48">
        <f t="shared" si="56"/>
        <v>2.2499999999999999E-2</v>
      </c>
      <c r="CR47" s="38">
        <f t="shared" si="57"/>
        <v>1104.8559843749999</v>
      </c>
      <c r="CS47" s="38" t="str">
        <f t="shared" si="58"/>
        <v>nie</v>
      </c>
      <c r="CT47" s="38">
        <f t="shared" si="59"/>
        <v>20</v>
      </c>
      <c r="CU47" s="38">
        <f t="shared" si="60"/>
        <v>1068.73334734375</v>
      </c>
      <c r="CV47" s="38">
        <f t="shared" si="61"/>
        <v>0</v>
      </c>
      <c r="CW47" s="48">
        <f t="shared" si="62"/>
        <v>0.04</v>
      </c>
      <c r="CX47" s="38">
        <f t="shared" si="63"/>
        <v>0</v>
      </c>
      <c r="CY47" s="38">
        <f t="shared" si="64"/>
        <v>1068.73334734375</v>
      </c>
      <c r="DA47" s="46">
        <f t="shared" si="117"/>
        <v>10</v>
      </c>
      <c r="DB47" s="38">
        <f t="shared" si="118"/>
        <v>1000</v>
      </c>
      <c r="DC47" s="38">
        <f t="shared" si="109"/>
        <v>1000</v>
      </c>
      <c r="DD47" s="38">
        <f t="shared" si="110"/>
        <v>1098.8</v>
      </c>
      <c r="DE47" s="48">
        <f t="shared" si="65"/>
        <v>2.5000000000000001E-2</v>
      </c>
      <c r="DF47" s="38">
        <f t="shared" si="66"/>
        <v>1107.9566666666665</v>
      </c>
      <c r="DG47" s="38" t="str">
        <f t="shared" si="67"/>
        <v>nie</v>
      </c>
      <c r="DH47" s="38">
        <f t="shared" si="68"/>
        <v>7</v>
      </c>
      <c r="DI47" s="38">
        <f t="shared" si="69"/>
        <v>1081.7748999999999</v>
      </c>
      <c r="DJ47" s="38">
        <f t="shared" si="70"/>
        <v>0</v>
      </c>
      <c r="DK47" s="48">
        <f t="shared" si="71"/>
        <v>0.04</v>
      </c>
      <c r="DL47" s="38">
        <f t="shared" si="72"/>
        <v>0</v>
      </c>
      <c r="DM47" s="38">
        <f t="shared" si="73"/>
        <v>1081.7748999999999</v>
      </c>
      <c r="DN47" s="22"/>
      <c r="DO47" s="46">
        <f t="shared" si="119"/>
        <v>10</v>
      </c>
      <c r="DP47" s="38">
        <f t="shared" si="120"/>
        <v>1000</v>
      </c>
      <c r="DQ47" s="38">
        <f t="shared" si="111"/>
        <v>1000</v>
      </c>
      <c r="DR47" s="38">
        <f t="shared" si="112"/>
        <v>1104.5625</v>
      </c>
      <c r="DS47" s="48">
        <f t="shared" si="74"/>
        <v>2.7500000000000004E-2</v>
      </c>
      <c r="DT47" s="38">
        <f t="shared" si="75"/>
        <v>1114.6876562500001</v>
      </c>
      <c r="DU47" s="38" t="str">
        <f t="shared" si="76"/>
        <v>nie</v>
      </c>
      <c r="DV47" s="38">
        <f t="shared" si="77"/>
        <v>20</v>
      </c>
      <c r="DW47" s="38">
        <f t="shared" si="78"/>
        <v>1076.6970015625002</v>
      </c>
      <c r="DX47" s="38">
        <f t="shared" si="79"/>
        <v>0</v>
      </c>
      <c r="DY47" s="48">
        <f t="shared" si="80"/>
        <v>0.04</v>
      </c>
      <c r="DZ47" s="38">
        <f t="shared" si="81"/>
        <v>0</v>
      </c>
      <c r="EA47" s="38">
        <f t="shared" si="82"/>
        <v>1076.6970015625002</v>
      </c>
    </row>
    <row r="48" spans="1:131" s="23" customFormat="1" ht="14.25">
      <c r="A48" s="22"/>
      <c r="B48" s="216">
        <f>ROUNDUP(C59/12,0)</f>
        <v>2</v>
      </c>
      <c r="C48" s="55">
        <f t="shared" si="140"/>
        <v>13</v>
      </c>
      <c r="D48" s="38">
        <f t="shared" si="151"/>
        <v>1036.4005312245818</v>
      </c>
      <c r="E48" s="38">
        <f t="shared" si="152"/>
        <v>1032.8134384126154</v>
      </c>
      <c r="F48" s="38">
        <f t="shared" si="153"/>
        <v>1054.7554768750001</v>
      </c>
      <c r="G48" s="38">
        <f t="shared" si="141"/>
        <v>1052.5330900000001</v>
      </c>
      <c r="H48" s="38">
        <f t="shared" si="142"/>
        <v>1044.1538593750001</v>
      </c>
      <c r="I48" s="38">
        <f t="shared" si="143"/>
        <v>1054.4590000000001</v>
      </c>
      <c r="J48" s="39">
        <f t="shared" si="144"/>
        <v>1046.5454687499998</v>
      </c>
      <c r="K48" s="39">
        <f t="shared" si="145"/>
        <v>1035.6742875213679</v>
      </c>
      <c r="L48" s="38">
        <f t="shared" si="146"/>
        <v>1010.8416666666666</v>
      </c>
      <c r="M48" s="22"/>
      <c r="N48" s="69"/>
      <c r="O48" s="53">
        <f t="shared" si="147"/>
        <v>13</v>
      </c>
      <c r="P48" s="41">
        <f t="shared" si="148"/>
        <v>3.6400531224581645E-2</v>
      </c>
      <c r="Q48" s="41">
        <f t="shared" si="149"/>
        <v>3.2813438412615303E-2</v>
      </c>
      <c r="R48" s="41">
        <f t="shared" si="150"/>
        <v>5.4755476875000042E-2</v>
      </c>
      <c r="S48" s="41">
        <f t="shared" si="134"/>
        <v>5.253309000000006E-2</v>
      </c>
      <c r="T48" s="41">
        <f t="shared" si="135"/>
        <v>4.415385937500016E-2</v>
      </c>
      <c r="U48" s="41">
        <f t="shared" si="136"/>
        <v>5.4459000000000035E-2</v>
      </c>
      <c r="V48" s="41">
        <f t="shared" si="137"/>
        <v>4.6545468749999763E-2</v>
      </c>
      <c r="W48" s="41">
        <f t="shared" si="138"/>
        <v>3.5674287521367809E-2</v>
      </c>
      <c r="X48" s="41">
        <f t="shared" si="139"/>
        <v>1.0841666666666638E-2</v>
      </c>
      <c r="Y48" s="22"/>
      <c r="Z48" s="35">
        <f t="shared" si="83"/>
        <v>29</v>
      </c>
      <c r="AA48" s="38">
        <f t="shared" si="23"/>
        <v>1024.3504166666667</v>
      </c>
      <c r="AB48" s="35">
        <f t="shared" si="84"/>
        <v>29</v>
      </c>
      <c r="AC48" s="48">
        <f t="shared" si="85"/>
        <v>0.04</v>
      </c>
      <c r="AD48" s="46">
        <f t="shared" si="86"/>
        <v>10</v>
      </c>
      <c r="AE48" s="38">
        <f t="shared" si="87"/>
        <v>999</v>
      </c>
      <c r="AF48" s="38">
        <f t="shared" si="113"/>
        <v>1000</v>
      </c>
      <c r="AG48" s="38">
        <f t="shared" si="88"/>
        <v>1000</v>
      </c>
      <c r="AH48" s="48">
        <f t="shared" si="24"/>
        <v>0.04</v>
      </c>
      <c r="AI48" s="38">
        <f t="shared" si="25"/>
        <v>1003.3333333333334</v>
      </c>
      <c r="AJ48" s="38" t="str">
        <f t="shared" si="26"/>
        <v>nie</v>
      </c>
      <c r="AK48" s="38">
        <f t="shared" si="27"/>
        <v>5</v>
      </c>
      <c r="AL48" s="38">
        <f t="shared" si="124"/>
        <v>998.65</v>
      </c>
      <c r="AM48" s="38">
        <f t="shared" si="29"/>
        <v>2.7000000000000308</v>
      </c>
      <c r="AN48" s="48">
        <f t="shared" si="30"/>
        <v>0.04</v>
      </c>
      <c r="AO48" s="38">
        <f t="shared" si="31"/>
        <v>89.20970186916891</v>
      </c>
      <c r="AP48" s="38">
        <f t="shared" si="128"/>
        <v>1085.1597018691689</v>
      </c>
      <c r="AQ48" s="22"/>
      <c r="AR48" s="35">
        <f t="shared" si="89"/>
        <v>29</v>
      </c>
      <c r="AS48" s="48">
        <f t="shared" si="90"/>
        <v>0.04</v>
      </c>
      <c r="AT48" s="46">
        <f t="shared" si="91"/>
        <v>10</v>
      </c>
      <c r="AU48" s="38">
        <f t="shared" si="92"/>
        <v>999</v>
      </c>
      <c r="AV48" s="38">
        <f t="shared" si="114"/>
        <v>1000</v>
      </c>
      <c r="AW48" s="38">
        <f t="shared" si="93"/>
        <v>1000</v>
      </c>
      <c r="AX48" s="48">
        <f t="shared" si="33"/>
        <v>4.1000000000000002E-2</v>
      </c>
      <c r="AY48" s="38">
        <f t="shared" si="34"/>
        <v>1003.4166666666666</v>
      </c>
      <c r="AZ48" s="38" t="str">
        <f t="shared" si="35"/>
        <v>nie</v>
      </c>
      <c r="BA48" s="38">
        <f t="shared" si="36"/>
        <v>7</v>
      </c>
      <c r="BB48" s="38">
        <f t="shared" si="125"/>
        <v>997.09749999999997</v>
      </c>
      <c r="BC48" s="38">
        <f t="shared" si="94"/>
        <v>2.7674999999999694</v>
      </c>
      <c r="BD48" s="48">
        <f t="shared" si="38"/>
        <v>0.04</v>
      </c>
      <c r="BE48" s="38">
        <f t="shared" si="95"/>
        <v>88.25803595699422</v>
      </c>
      <c r="BF48" s="38">
        <f t="shared" si="126"/>
        <v>1082.5880359569942</v>
      </c>
      <c r="BG48" s="22"/>
      <c r="BH48" s="35">
        <f t="shared" si="96"/>
        <v>29</v>
      </c>
      <c r="BI48" s="48">
        <f t="shared" si="121"/>
        <v>0.04</v>
      </c>
      <c r="BJ48" s="46">
        <f t="shared" si="97"/>
        <v>10</v>
      </c>
      <c r="BK48" s="38">
        <f t="shared" si="98"/>
        <v>1000</v>
      </c>
      <c r="BL48" s="38">
        <f t="shared" si="115"/>
        <v>1000</v>
      </c>
      <c r="BM48" s="38">
        <f t="shared" si="99"/>
        <v>1141.6922500000001</v>
      </c>
      <c r="BN48" s="48">
        <f t="shared" si="40"/>
        <v>6.8500000000000005E-2</v>
      </c>
      <c r="BO48" s="38">
        <f t="shared" si="100"/>
        <v>1174.2780496354167</v>
      </c>
      <c r="BP48" s="38" t="str">
        <f t="shared" si="41"/>
        <v>nie</v>
      </c>
      <c r="BQ48" s="38">
        <f t="shared" si="42"/>
        <v>7</v>
      </c>
      <c r="BR48" s="38">
        <f t="shared" si="127"/>
        <v>1135.4952202046875</v>
      </c>
      <c r="BS48" s="38">
        <f t="shared" si="101"/>
        <v>0</v>
      </c>
      <c r="BT48" s="48">
        <f t="shared" si="44"/>
        <v>0.04</v>
      </c>
      <c r="BU48" s="38">
        <f t="shared" si="45"/>
        <v>0</v>
      </c>
      <c r="BV48" s="38">
        <f t="shared" si="46"/>
        <v>1135.4952202046875</v>
      </c>
      <c r="BW48" s="22"/>
      <c r="BX48" s="48">
        <f t="shared" si="123"/>
        <v>0.01</v>
      </c>
      <c r="BY48" s="46">
        <f t="shared" si="102"/>
        <v>10</v>
      </c>
      <c r="BZ48" s="38">
        <f t="shared" si="103"/>
        <v>1000</v>
      </c>
      <c r="CA48" s="38">
        <f t="shared" si="116"/>
        <v>1000</v>
      </c>
      <c r="CB48" s="38">
        <f t="shared" si="104"/>
        <v>1000</v>
      </c>
      <c r="CC48" s="48">
        <f t="shared" si="47"/>
        <v>0.02</v>
      </c>
      <c r="CD48" s="38">
        <f t="shared" si="48"/>
        <v>1008.3333333333333</v>
      </c>
      <c r="CE48" s="38" t="str">
        <f t="shared" si="49"/>
        <v>nie</v>
      </c>
      <c r="CF48" s="38">
        <f t="shared" si="50"/>
        <v>7</v>
      </c>
      <c r="CG48" s="38">
        <f t="shared" si="51"/>
        <v>1001.0799999999999</v>
      </c>
      <c r="CH48" s="38">
        <f t="shared" si="52"/>
        <v>0</v>
      </c>
      <c r="CI48" s="48">
        <f t="shared" si="53"/>
        <v>0.04</v>
      </c>
      <c r="CJ48" s="38">
        <f t="shared" si="54"/>
        <v>75.779394940902179</v>
      </c>
      <c r="CK48" s="38">
        <f t="shared" si="55"/>
        <v>1076.8593949409021</v>
      </c>
      <c r="CL48" s="22"/>
      <c r="CM48" s="46">
        <f t="shared" si="105"/>
        <v>10</v>
      </c>
      <c r="CN48" s="38">
        <f t="shared" si="106"/>
        <v>1000</v>
      </c>
      <c r="CO48" s="38">
        <f t="shared" si="107"/>
        <v>1000</v>
      </c>
      <c r="CP48" s="38">
        <f t="shared" si="108"/>
        <v>1096.6312499999999</v>
      </c>
      <c r="CQ48" s="48">
        <f t="shared" si="56"/>
        <v>2.2499999999999999E-2</v>
      </c>
      <c r="CR48" s="38">
        <f t="shared" si="57"/>
        <v>1106.9121679687498</v>
      </c>
      <c r="CS48" s="38" t="str">
        <f t="shared" si="58"/>
        <v>nie</v>
      </c>
      <c r="CT48" s="38">
        <f t="shared" si="59"/>
        <v>20</v>
      </c>
      <c r="CU48" s="38">
        <f t="shared" si="60"/>
        <v>1070.3988560546873</v>
      </c>
      <c r="CV48" s="38">
        <f t="shared" si="61"/>
        <v>0</v>
      </c>
      <c r="CW48" s="48">
        <f t="shared" si="62"/>
        <v>0.04</v>
      </c>
      <c r="CX48" s="38">
        <f t="shared" si="63"/>
        <v>0</v>
      </c>
      <c r="CY48" s="38">
        <f t="shared" si="64"/>
        <v>1070.3988560546873</v>
      </c>
      <c r="DA48" s="46">
        <f t="shared" si="117"/>
        <v>10</v>
      </c>
      <c r="DB48" s="38">
        <f t="shared" si="118"/>
        <v>1000</v>
      </c>
      <c r="DC48" s="38">
        <f t="shared" si="109"/>
        <v>1000</v>
      </c>
      <c r="DD48" s="38">
        <f t="shared" si="110"/>
        <v>1098.8</v>
      </c>
      <c r="DE48" s="48">
        <f t="shared" si="65"/>
        <v>2.5000000000000001E-2</v>
      </c>
      <c r="DF48" s="38">
        <f t="shared" si="66"/>
        <v>1110.2458333333334</v>
      </c>
      <c r="DG48" s="38" t="str">
        <f t="shared" si="67"/>
        <v>nie</v>
      </c>
      <c r="DH48" s="38">
        <f t="shared" si="68"/>
        <v>7</v>
      </c>
      <c r="DI48" s="38">
        <f t="shared" si="69"/>
        <v>1083.6291250000002</v>
      </c>
      <c r="DJ48" s="38">
        <f t="shared" si="70"/>
        <v>0</v>
      </c>
      <c r="DK48" s="48">
        <f t="shared" si="71"/>
        <v>0.04</v>
      </c>
      <c r="DL48" s="38">
        <f t="shared" si="72"/>
        <v>0</v>
      </c>
      <c r="DM48" s="38">
        <f t="shared" si="73"/>
        <v>1083.6291250000002</v>
      </c>
      <c r="DN48" s="22"/>
      <c r="DO48" s="46">
        <f t="shared" si="119"/>
        <v>10</v>
      </c>
      <c r="DP48" s="38">
        <f t="shared" si="120"/>
        <v>1000</v>
      </c>
      <c r="DQ48" s="38">
        <f t="shared" si="111"/>
        <v>1000</v>
      </c>
      <c r="DR48" s="38">
        <f t="shared" si="112"/>
        <v>1104.5625</v>
      </c>
      <c r="DS48" s="48">
        <f t="shared" si="74"/>
        <v>2.7500000000000004E-2</v>
      </c>
      <c r="DT48" s="38">
        <f t="shared" si="75"/>
        <v>1117.2189453125</v>
      </c>
      <c r="DU48" s="38" t="str">
        <f t="shared" si="76"/>
        <v>nie</v>
      </c>
      <c r="DV48" s="38">
        <f t="shared" si="77"/>
        <v>20</v>
      </c>
      <c r="DW48" s="38">
        <f t="shared" si="78"/>
        <v>1078.7473457031249</v>
      </c>
      <c r="DX48" s="38">
        <f t="shared" si="79"/>
        <v>0</v>
      </c>
      <c r="DY48" s="48">
        <f t="shared" si="80"/>
        <v>0.04</v>
      </c>
      <c r="DZ48" s="38">
        <f t="shared" si="81"/>
        <v>0</v>
      </c>
      <c r="EA48" s="38">
        <f t="shared" si="82"/>
        <v>1078.7473457031249</v>
      </c>
    </row>
    <row r="49" spans="1:136" s="23" customFormat="1" ht="14.25">
      <c r="A49" s="22"/>
      <c r="B49" s="217"/>
      <c r="C49" s="55">
        <f t="shared" si="140"/>
        <v>14</v>
      </c>
      <c r="D49" s="38">
        <f t="shared" si="151"/>
        <v>1039.2097476588881</v>
      </c>
      <c r="E49" s="38">
        <f t="shared" si="152"/>
        <v>1035.6848436963294</v>
      </c>
      <c r="F49" s="38">
        <f t="shared" si="153"/>
        <v>1059.6959537499999</v>
      </c>
      <c r="G49" s="38">
        <f t="shared" si="141"/>
        <v>1054.036593343</v>
      </c>
      <c r="H49" s="38">
        <f t="shared" si="142"/>
        <v>1045.78271875</v>
      </c>
      <c r="I49" s="38">
        <f t="shared" si="143"/>
        <v>1056.268</v>
      </c>
      <c r="J49" s="39">
        <f t="shared" si="144"/>
        <v>1048.5409375000002</v>
      </c>
      <c r="K49" s="39">
        <f t="shared" si="145"/>
        <v>1038.4706080976755</v>
      </c>
      <c r="L49" s="38">
        <f t="shared" si="146"/>
        <v>1011.6833333333334</v>
      </c>
      <c r="M49" s="22"/>
      <c r="N49" s="69"/>
      <c r="O49" s="53">
        <f t="shared" si="147"/>
        <v>14</v>
      </c>
      <c r="P49" s="41">
        <f t="shared" si="148"/>
        <v>3.9209747658888183E-2</v>
      </c>
      <c r="Q49" s="41">
        <f t="shared" si="149"/>
        <v>3.5684843696329294E-2</v>
      </c>
      <c r="R49" s="41">
        <f t="shared" si="150"/>
        <v>5.9695953749999919E-2</v>
      </c>
      <c r="S49" s="41">
        <f t="shared" si="134"/>
        <v>5.4036593343000039E-2</v>
      </c>
      <c r="T49" s="41">
        <f t="shared" si="135"/>
        <v>4.5782718749999951E-2</v>
      </c>
      <c r="U49" s="41">
        <f t="shared" si="136"/>
        <v>5.6267999999999985E-2</v>
      </c>
      <c r="V49" s="41">
        <f t="shared" si="137"/>
        <v>4.8540937500000103E-2</v>
      </c>
      <c r="W49" s="41">
        <f t="shared" si="138"/>
        <v>3.8470608097675552E-2</v>
      </c>
      <c r="X49" s="41">
        <f t="shared" si="139"/>
        <v>1.168333333333349E-2</v>
      </c>
      <c r="Y49" s="22"/>
      <c r="Z49" s="35">
        <f t="shared" si="83"/>
        <v>30</v>
      </c>
      <c r="AA49" s="38">
        <f t="shared" si="23"/>
        <v>1025.2004999999999</v>
      </c>
      <c r="AB49" s="35">
        <f t="shared" si="84"/>
        <v>30</v>
      </c>
      <c r="AC49" s="48">
        <f t="shared" si="85"/>
        <v>0.04</v>
      </c>
      <c r="AD49" s="46">
        <f t="shared" si="86"/>
        <v>10</v>
      </c>
      <c r="AE49" s="38">
        <f t="shared" si="87"/>
        <v>999</v>
      </c>
      <c r="AF49" s="38">
        <f t="shared" si="113"/>
        <v>1000</v>
      </c>
      <c r="AG49" s="38">
        <f t="shared" si="88"/>
        <v>1000</v>
      </c>
      <c r="AH49" s="48">
        <f t="shared" si="24"/>
        <v>0.04</v>
      </c>
      <c r="AI49" s="38">
        <f t="shared" si="25"/>
        <v>1003.3333333333334</v>
      </c>
      <c r="AJ49" s="38" t="str">
        <f t="shared" si="26"/>
        <v>nie</v>
      </c>
      <c r="AK49" s="38">
        <f t="shared" si="27"/>
        <v>5</v>
      </c>
      <c r="AL49" s="38">
        <f t="shared" si="124"/>
        <v>998.65</v>
      </c>
      <c r="AM49" s="38">
        <f t="shared" si="29"/>
        <v>2.7000000000000308</v>
      </c>
      <c r="AN49" s="48">
        <f t="shared" si="30"/>
        <v>0.04</v>
      </c>
      <c r="AO49" s="38">
        <f t="shared" si="31"/>
        <v>92.15056806421569</v>
      </c>
      <c r="AP49" s="38">
        <f t="shared" si="128"/>
        <v>1088.1005680642156</v>
      </c>
      <c r="AQ49" s="22"/>
      <c r="AR49" s="35">
        <f t="shared" si="89"/>
        <v>30</v>
      </c>
      <c r="AS49" s="48">
        <f t="shared" si="90"/>
        <v>0.04</v>
      </c>
      <c r="AT49" s="46">
        <f t="shared" si="91"/>
        <v>10</v>
      </c>
      <c r="AU49" s="38">
        <f t="shared" si="92"/>
        <v>999</v>
      </c>
      <c r="AV49" s="38">
        <f t="shared" si="114"/>
        <v>1000</v>
      </c>
      <c r="AW49" s="38">
        <f t="shared" si="93"/>
        <v>1000</v>
      </c>
      <c r="AX49" s="48">
        <f t="shared" si="33"/>
        <v>4.1000000000000002E-2</v>
      </c>
      <c r="AY49" s="38">
        <f t="shared" si="34"/>
        <v>1003.4166666666666</v>
      </c>
      <c r="AZ49" s="38" t="str">
        <f t="shared" si="35"/>
        <v>nie</v>
      </c>
      <c r="BA49" s="38">
        <f t="shared" si="36"/>
        <v>7</v>
      </c>
      <c r="BB49" s="38">
        <f t="shared" si="125"/>
        <v>997.09749999999997</v>
      </c>
      <c r="BC49" s="38">
        <f t="shared" si="94"/>
        <v>2.7674999999999694</v>
      </c>
      <c r="BD49" s="48">
        <f t="shared" si="38"/>
        <v>0.04</v>
      </c>
      <c r="BE49" s="38">
        <f t="shared" si="95"/>
        <v>91.263832654078072</v>
      </c>
      <c r="BF49" s="38">
        <f t="shared" si="126"/>
        <v>1085.5938326540781</v>
      </c>
      <c r="BG49" s="22"/>
      <c r="BH49" s="35">
        <f t="shared" si="96"/>
        <v>30</v>
      </c>
      <c r="BI49" s="48">
        <f t="shared" si="121"/>
        <v>0.04</v>
      </c>
      <c r="BJ49" s="46">
        <f t="shared" si="97"/>
        <v>10</v>
      </c>
      <c r="BK49" s="38">
        <f t="shared" si="98"/>
        <v>1000</v>
      </c>
      <c r="BL49" s="38">
        <f t="shared" si="115"/>
        <v>1000</v>
      </c>
      <c r="BM49" s="38">
        <f t="shared" si="99"/>
        <v>1141.6922500000001</v>
      </c>
      <c r="BN49" s="48">
        <f t="shared" si="40"/>
        <v>6.8500000000000005E-2</v>
      </c>
      <c r="BO49" s="38">
        <f t="shared" si="100"/>
        <v>1180.7952095625001</v>
      </c>
      <c r="BP49" s="38" t="str">
        <f t="shared" si="41"/>
        <v>nie</v>
      </c>
      <c r="BQ49" s="38">
        <f t="shared" si="42"/>
        <v>7</v>
      </c>
      <c r="BR49" s="38">
        <f t="shared" si="127"/>
        <v>1140.7741197456251</v>
      </c>
      <c r="BS49" s="38">
        <f t="shared" si="101"/>
        <v>0</v>
      </c>
      <c r="BT49" s="48">
        <f t="shared" si="44"/>
        <v>0.04</v>
      </c>
      <c r="BU49" s="38">
        <f t="shared" si="45"/>
        <v>0</v>
      </c>
      <c r="BV49" s="38">
        <f t="shared" si="46"/>
        <v>1140.7741197456251</v>
      </c>
      <c r="BW49" s="22"/>
      <c r="BX49" s="48">
        <f t="shared" si="123"/>
        <v>0.01</v>
      </c>
      <c r="BY49" s="46">
        <f t="shared" si="102"/>
        <v>10</v>
      </c>
      <c r="BZ49" s="38">
        <f t="shared" si="103"/>
        <v>1000</v>
      </c>
      <c r="CA49" s="38">
        <f t="shared" si="116"/>
        <v>1000</v>
      </c>
      <c r="CB49" s="38">
        <f t="shared" si="104"/>
        <v>1000</v>
      </c>
      <c r="CC49" s="48">
        <f t="shared" si="47"/>
        <v>0.02</v>
      </c>
      <c r="CD49" s="38">
        <f t="shared" si="48"/>
        <v>1010</v>
      </c>
      <c r="CE49" s="38" t="str">
        <f t="shared" si="49"/>
        <v>nie</v>
      </c>
      <c r="CF49" s="38">
        <f t="shared" si="50"/>
        <v>7</v>
      </c>
      <c r="CG49" s="38">
        <f t="shared" si="51"/>
        <v>1002.43</v>
      </c>
      <c r="CH49" s="38">
        <f t="shared" si="52"/>
        <v>0</v>
      </c>
      <c r="CI49" s="48">
        <f t="shared" si="53"/>
        <v>0.04</v>
      </c>
      <c r="CJ49" s="38">
        <f t="shared" si="54"/>
        <v>75.983999307242613</v>
      </c>
      <c r="CK49" s="38">
        <f t="shared" si="55"/>
        <v>1078.4139993072426</v>
      </c>
      <c r="CL49" s="22"/>
      <c r="CM49" s="46">
        <f t="shared" si="105"/>
        <v>10</v>
      </c>
      <c r="CN49" s="38">
        <f t="shared" si="106"/>
        <v>1000</v>
      </c>
      <c r="CO49" s="38">
        <f t="shared" si="107"/>
        <v>1000</v>
      </c>
      <c r="CP49" s="38">
        <f t="shared" si="108"/>
        <v>1096.6312499999999</v>
      </c>
      <c r="CQ49" s="48">
        <f t="shared" si="56"/>
        <v>2.2499999999999999E-2</v>
      </c>
      <c r="CR49" s="38">
        <f t="shared" si="57"/>
        <v>1108.9683515624999</v>
      </c>
      <c r="CS49" s="38" t="str">
        <f t="shared" si="58"/>
        <v>nie</v>
      </c>
      <c r="CT49" s="38">
        <f t="shared" si="59"/>
        <v>20</v>
      </c>
      <c r="CU49" s="38">
        <f t="shared" si="60"/>
        <v>1072.064364765625</v>
      </c>
      <c r="CV49" s="38">
        <f t="shared" si="61"/>
        <v>0</v>
      </c>
      <c r="CW49" s="48">
        <f t="shared" si="62"/>
        <v>0.04</v>
      </c>
      <c r="CX49" s="38">
        <f t="shared" si="63"/>
        <v>0</v>
      </c>
      <c r="CY49" s="38">
        <f t="shared" si="64"/>
        <v>1072.064364765625</v>
      </c>
      <c r="DA49" s="46">
        <f t="shared" si="117"/>
        <v>10</v>
      </c>
      <c r="DB49" s="38">
        <f t="shared" si="118"/>
        <v>1000</v>
      </c>
      <c r="DC49" s="38">
        <f t="shared" si="109"/>
        <v>1000</v>
      </c>
      <c r="DD49" s="38">
        <f t="shared" si="110"/>
        <v>1098.8</v>
      </c>
      <c r="DE49" s="48">
        <f t="shared" si="65"/>
        <v>2.5000000000000001E-2</v>
      </c>
      <c r="DF49" s="38">
        <f t="shared" si="66"/>
        <v>1112.5349999999999</v>
      </c>
      <c r="DG49" s="38" t="str">
        <f t="shared" si="67"/>
        <v>nie</v>
      </c>
      <c r="DH49" s="38">
        <f t="shared" si="68"/>
        <v>7</v>
      </c>
      <c r="DI49" s="38">
        <f t="shared" si="69"/>
        <v>1085.48335</v>
      </c>
      <c r="DJ49" s="38">
        <f t="shared" si="70"/>
        <v>0</v>
      </c>
      <c r="DK49" s="48">
        <f t="shared" si="71"/>
        <v>0.04</v>
      </c>
      <c r="DL49" s="38">
        <f t="shared" si="72"/>
        <v>0</v>
      </c>
      <c r="DM49" s="38">
        <f t="shared" si="73"/>
        <v>1085.48335</v>
      </c>
      <c r="DN49" s="22"/>
      <c r="DO49" s="46">
        <f t="shared" si="119"/>
        <v>10</v>
      </c>
      <c r="DP49" s="38">
        <f t="shared" si="120"/>
        <v>1000</v>
      </c>
      <c r="DQ49" s="38">
        <f t="shared" si="111"/>
        <v>1000</v>
      </c>
      <c r="DR49" s="38">
        <f t="shared" si="112"/>
        <v>1104.5625</v>
      </c>
      <c r="DS49" s="48">
        <f t="shared" si="74"/>
        <v>2.7500000000000004E-2</v>
      </c>
      <c r="DT49" s="38">
        <f t="shared" si="75"/>
        <v>1119.750234375</v>
      </c>
      <c r="DU49" s="38" t="str">
        <f t="shared" si="76"/>
        <v>nie</v>
      </c>
      <c r="DV49" s="38">
        <f t="shared" si="77"/>
        <v>20</v>
      </c>
      <c r="DW49" s="38">
        <f t="shared" si="78"/>
        <v>1080.79768984375</v>
      </c>
      <c r="DX49" s="38">
        <f t="shared" si="79"/>
        <v>0</v>
      </c>
      <c r="DY49" s="48">
        <f t="shared" si="80"/>
        <v>0.04</v>
      </c>
      <c r="DZ49" s="38">
        <f t="shared" si="81"/>
        <v>0</v>
      </c>
      <c r="EA49" s="38">
        <f t="shared" si="82"/>
        <v>1080.79768984375</v>
      </c>
    </row>
    <row r="50" spans="1:136" s="23" customFormat="1" ht="14.25">
      <c r="A50" s="22"/>
      <c r="B50" s="217"/>
      <c r="C50" s="55">
        <f t="shared" si="140"/>
        <v>15</v>
      </c>
      <c r="D50" s="38">
        <f t="shared" si="151"/>
        <v>1042.026548977567</v>
      </c>
      <c r="E50" s="38">
        <f t="shared" si="152"/>
        <v>1038.5640017743094</v>
      </c>
      <c r="F50" s="38">
        <f t="shared" si="153"/>
        <v>1064.636430625</v>
      </c>
      <c r="G50" s="38">
        <f t="shared" si="141"/>
        <v>1055.5405111450259</v>
      </c>
      <c r="H50" s="38">
        <f t="shared" si="142"/>
        <v>1047.411578125</v>
      </c>
      <c r="I50" s="38">
        <f t="shared" si="143"/>
        <v>1058.077</v>
      </c>
      <c r="J50" s="39">
        <f t="shared" si="144"/>
        <v>1050.53640625</v>
      </c>
      <c r="K50" s="39">
        <f t="shared" si="145"/>
        <v>1041.2744787395391</v>
      </c>
      <c r="L50" s="38">
        <f t="shared" si="146"/>
        <v>1012.525</v>
      </c>
      <c r="M50" s="22"/>
      <c r="N50" s="69"/>
      <c r="O50" s="53">
        <f t="shared" si="147"/>
        <v>15</v>
      </c>
      <c r="P50" s="41">
        <f t="shared" si="148"/>
        <v>4.202654897756708E-2</v>
      </c>
      <c r="Q50" s="41">
        <f t="shared" si="149"/>
        <v>3.8564001774309409E-2</v>
      </c>
      <c r="R50" s="41">
        <f t="shared" si="150"/>
        <v>6.4636430625000019E-2</v>
      </c>
      <c r="S50" s="41">
        <f t="shared" si="134"/>
        <v>5.5540511145026006E-2</v>
      </c>
      <c r="T50" s="41">
        <f t="shared" si="135"/>
        <v>4.7411578124999965E-2</v>
      </c>
      <c r="U50" s="41">
        <f t="shared" si="136"/>
        <v>5.8076999999999934E-2</v>
      </c>
      <c r="V50" s="41">
        <f t="shared" si="137"/>
        <v>5.0536406249999999E-2</v>
      </c>
      <c r="W50" s="41">
        <f t="shared" si="138"/>
        <v>4.1274478739539155E-2</v>
      </c>
      <c r="X50" s="41">
        <f t="shared" si="139"/>
        <v>1.2524999999999897E-2</v>
      </c>
      <c r="Y50" s="22"/>
      <c r="Z50" s="35">
        <f t="shared" si="83"/>
        <v>31</v>
      </c>
      <c r="AA50" s="38">
        <f t="shared" si="23"/>
        <v>1026.0505833333334</v>
      </c>
      <c r="AB50" s="35">
        <f t="shared" si="84"/>
        <v>31</v>
      </c>
      <c r="AC50" s="48">
        <f t="shared" si="85"/>
        <v>0.04</v>
      </c>
      <c r="AD50" s="46">
        <f t="shared" si="86"/>
        <v>10</v>
      </c>
      <c r="AE50" s="38">
        <f t="shared" si="87"/>
        <v>999</v>
      </c>
      <c r="AF50" s="38">
        <f t="shared" si="113"/>
        <v>1000</v>
      </c>
      <c r="AG50" s="38">
        <f t="shared" si="88"/>
        <v>1000</v>
      </c>
      <c r="AH50" s="48">
        <f t="shared" si="24"/>
        <v>0.04</v>
      </c>
      <c r="AI50" s="38">
        <f t="shared" si="25"/>
        <v>1003.3333333333334</v>
      </c>
      <c r="AJ50" s="38" t="str">
        <f t="shared" si="26"/>
        <v>nie</v>
      </c>
      <c r="AK50" s="38">
        <f t="shared" si="27"/>
        <v>5</v>
      </c>
      <c r="AL50" s="38">
        <f t="shared" si="124"/>
        <v>998.65</v>
      </c>
      <c r="AM50" s="38">
        <f t="shared" si="29"/>
        <v>2.7000000000000308</v>
      </c>
      <c r="AN50" s="48">
        <f t="shared" si="30"/>
        <v>0.04</v>
      </c>
      <c r="AO50" s="38">
        <f t="shared" si="31"/>
        <v>95.099374597989097</v>
      </c>
      <c r="AP50" s="38">
        <f t="shared" si="128"/>
        <v>1091.0493745979891</v>
      </c>
      <c r="AQ50" s="22"/>
      <c r="AR50" s="35">
        <f t="shared" si="89"/>
        <v>31</v>
      </c>
      <c r="AS50" s="48">
        <f t="shared" si="90"/>
        <v>0.04</v>
      </c>
      <c r="AT50" s="46">
        <f t="shared" si="91"/>
        <v>10</v>
      </c>
      <c r="AU50" s="38">
        <f t="shared" si="92"/>
        <v>999</v>
      </c>
      <c r="AV50" s="38">
        <f t="shared" si="114"/>
        <v>1000</v>
      </c>
      <c r="AW50" s="38">
        <f t="shared" si="93"/>
        <v>1000</v>
      </c>
      <c r="AX50" s="48">
        <f t="shared" si="33"/>
        <v>4.1000000000000002E-2</v>
      </c>
      <c r="AY50" s="38">
        <f t="shared" si="34"/>
        <v>1003.4166666666666</v>
      </c>
      <c r="AZ50" s="38" t="str">
        <f t="shared" si="35"/>
        <v>nie</v>
      </c>
      <c r="BA50" s="38">
        <f t="shared" si="36"/>
        <v>7</v>
      </c>
      <c r="BB50" s="38">
        <f t="shared" si="125"/>
        <v>997.09749999999997</v>
      </c>
      <c r="BC50" s="38">
        <f t="shared" si="94"/>
        <v>2.7674999999999694</v>
      </c>
      <c r="BD50" s="48">
        <f t="shared" si="38"/>
        <v>0.04</v>
      </c>
      <c r="BE50" s="38">
        <f t="shared" si="95"/>
        <v>94.277745002244046</v>
      </c>
      <c r="BF50" s="38">
        <f t="shared" si="126"/>
        <v>1088.607745002244</v>
      </c>
      <c r="BG50" s="22"/>
      <c r="BH50" s="35">
        <f t="shared" si="96"/>
        <v>31</v>
      </c>
      <c r="BI50" s="48">
        <f t="shared" si="121"/>
        <v>0.04</v>
      </c>
      <c r="BJ50" s="46">
        <f t="shared" si="97"/>
        <v>10</v>
      </c>
      <c r="BK50" s="38">
        <f t="shared" si="98"/>
        <v>1000</v>
      </c>
      <c r="BL50" s="38">
        <f t="shared" si="115"/>
        <v>1000</v>
      </c>
      <c r="BM50" s="38">
        <f t="shared" si="99"/>
        <v>1141.6922500000001</v>
      </c>
      <c r="BN50" s="48">
        <f t="shared" si="40"/>
        <v>6.8500000000000005E-2</v>
      </c>
      <c r="BO50" s="38">
        <f t="shared" si="100"/>
        <v>1187.3123694895835</v>
      </c>
      <c r="BP50" s="38" t="str">
        <f t="shared" si="41"/>
        <v>nie</v>
      </c>
      <c r="BQ50" s="38">
        <f t="shared" si="42"/>
        <v>7</v>
      </c>
      <c r="BR50" s="38">
        <f t="shared" si="127"/>
        <v>1146.0530192865626</v>
      </c>
      <c r="BS50" s="38">
        <f t="shared" si="101"/>
        <v>0</v>
      </c>
      <c r="BT50" s="48">
        <f t="shared" si="44"/>
        <v>0.04</v>
      </c>
      <c r="BU50" s="38">
        <f t="shared" si="45"/>
        <v>0</v>
      </c>
      <c r="BV50" s="38">
        <f t="shared" si="46"/>
        <v>1146.0530192865626</v>
      </c>
      <c r="BW50" s="22"/>
      <c r="BX50" s="48">
        <f t="shared" si="123"/>
        <v>0.01</v>
      </c>
      <c r="BY50" s="46">
        <f t="shared" si="102"/>
        <v>10</v>
      </c>
      <c r="BZ50" s="38">
        <f t="shared" si="103"/>
        <v>1000</v>
      </c>
      <c r="CA50" s="38">
        <f t="shared" si="116"/>
        <v>1000</v>
      </c>
      <c r="CB50" s="38">
        <f t="shared" si="104"/>
        <v>1000</v>
      </c>
      <c r="CC50" s="48">
        <f t="shared" si="47"/>
        <v>0.02</v>
      </c>
      <c r="CD50" s="38">
        <f t="shared" si="48"/>
        <v>1011.6666666666667</v>
      </c>
      <c r="CE50" s="38" t="str">
        <f t="shared" si="49"/>
        <v>nie</v>
      </c>
      <c r="CF50" s="38">
        <f t="shared" si="50"/>
        <v>7</v>
      </c>
      <c r="CG50" s="38">
        <f t="shared" si="51"/>
        <v>1003.7800000000001</v>
      </c>
      <c r="CH50" s="38">
        <f t="shared" si="52"/>
        <v>0</v>
      </c>
      <c r="CI50" s="48">
        <f t="shared" si="53"/>
        <v>0.04</v>
      </c>
      <c r="CJ50" s="38">
        <f t="shared" si="54"/>
        <v>76.189156105372163</v>
      </c>
      <c r="CK50" s="38">
        <f t="shared" si="55"/>
        <v>1079.9691561053723</v>
      </c>
      <c r="CL50" s="22"/>
      <c r="CM50" s="46">
        <f t="shared" si="105"/>
        <v>10</v>
      </c>
      <c r="CN50" s="38">
        <f t="shared" si="106"/>
        <v>1000</v>
      </c>
      <c r="CO50" s="38">
        <f t="shared" si="107"/>
        <v>1000</v>
      </c>
      <c r="CP50" s="38">
        <f t="shared" si="108"/>
        <v>1096.6312499999999</v>
      </c>
      <c r="CQ50" s="48">
        <f t="shared" si="56"/>
        <v>2.2499999999999999E-2</v>
      </c>
      <c r="CR50" s="38">
        <f t="shared" si="57"/>
        <v>1111.0245351562501</v>
      </c>
      <c r="CS50" s="38" t="str">
        <f t="shared" si="58"/>
        <v>nie</v>
      </c>
      <c r="CT50" s="38">
        <f t="shared" si="59"/>
        <v>20</v>
      </c>
      <c r="CU50" s="38">
        <f t="shared" si="60"/>
        <v>1073.7298734765625</v>
      </c>
      <c r="CV50" s="38">
        <f t="shared" si="61"/>
        <v>0</v>
      </c>
      <c r="CW50" s="48">
        <f t="shared" si="62"/>
        <v>0.04</v>
      </c>
      <c r="CX50" s="38">
        <f t="shared" si="63"/>
        <v>0</v>
      </c>
      <c r="CY50" s="38">
        <f t="shared" si="64"/>
        <v>1073.7298734765625</v>
      </c>
      <c r="DA50" s="46">
        <f t="shared" si="117"/>
        <v>10</v>
      </c>
      <c r="DB50" s="38">
        <f t="shared" si="118"/>
        <v>1000</v>
      </c>
      <c r="DC50" s="38">
        <f t="shared" si="109"/>
        <v>1000</v>
      </c>
      <c r="DD50" s="38">
        <f t="shared" si="110"/>
        <v>1098.8</v>
      </c>
      <c r="DE50" s="48">
        <f t="shared" si="65"/>
        <v>2.5000000000000001E-2</v>
      </c>
      <c r="DF50" s="38">
        <f t="shared" si="66"/>
        <v>1114.8241666666668</v>
      </c>
      <c r="DG50" s="38" t="str">
        <f t="shared" si="67"/>
        <v>nie</v>
      </c>
      <c r="DH50" s="38">
        <f t="shared" si="68"/>
        <v>7</v>
      </c>
      <c r="DI50" s="38">
        <f t="shared" si="69"/>
        <v>1087.337575</v>
      </c>
      <c r="DJ50" s="38">
        <f t="shared" si="70"/>
        <v>0</v>
      </c>
      <c r="DK50" s="48">
        <f t="shared" si="71"/>
        <v>0.04</v>
      </c>
      <c r="DL50" s="38">
        <f t="shared" si="72"/>
        <v>0</v>
      </c>
      <c r="DM50" s="38">
        <f t="shared" si="73"/>
        <v>1087.337575</v>
      </c>
      <c r="DN50" s="22"/>
      <c r="DO50" s="46">
        <f t="shared" si="119"/>
        <v>10</v>
      </c>
      <c r="DP50" s="38">
        <f t="shared" si="120"/>
        <v>1000</v>
      </c>
      <c r="DQ50" s="38">
        <f t="shared" si="111"/>
        <v>1000</v>
      </c>
      <c r="DR50" s="38">
        <f t="shared" si="112"/>
        <v>1104.5625</v>
      </c>
      <c r="DS50" s="48">
        <f t="shared" si="74"/>
        <v>2.7500000000000004E-2</v>
      </c>
      <c r="DT50" s="38">
        <f t="shared" si="75"/>
        <v>1122.2815234375</v>
      </c>
      <c r="DU50" s="38" t="str">
        <f t="shared" si="76"/>
        <v>nie</v>
      </c>
      <c r="DV50" s="38">
        <f t="shared" si="77"/>
        <v>20</v>
      </c>
      <c r="DW50" s="38">
        <f t="shared" si="78"/>
        <v>1082.848033984375</v>
      </c>
      <c r="DX50" s="38">
        <f t="shared" si="79"/>
        <v>0</v>
      </c>
      <c r="DY50" s="48">
        <f t="shared" si="80"/>
        <v>0.04</v>
      </c>
      <c r="DZ50" s="38">
        <f t="shared" si="81"/>
        <v>0</v>
      </c>
      <c r="EA50" s="38">
        <f t="shared" si="82"/>
        <v>1082.848033984375</v>
      </c>
    </row>
    <row r="51" spans="1:136" s="23" customFormat="1" ht="14.25">
      <c r="A51" s="22"/>
      <c r="B51" s="217"/>
      <c r="C51" s="55">
        <f t="shared" si="140"/>
        <v>16</v>
      </c>
      <c r="D51" s="38">
        <f t="shared" si="151"/>
        <v>1044.8509556598065</v>
      </c>
      <c r="E51" s="38">
        <f t="shared" si="152"/>
        <v>1041.4509335790999</v>
      </c>
      <c r="F51" s="38">
        <f t="shared" si="153"/>
        <v>1069.5769075000001</v>
      </c>
      <c r="G51" s="38">
        <f t="shared" si="141"/>
        <v>1057.0448445251177</v>
      </c>
      <c r="H51" s="38">
        <f t="shared" si="142"/>
        <v>1049.0404375000001</v>
      </c>
      <c r="I51" s="38">
        <f t="shared" si="143"/>
        <v>1059.886</v>
      </c>
      <c r="J51" s="39">
        <f t="shared" si="144"/>
        <v>1052.5318750000001</v>
      </c>
      <c r="K51" s="39">
        <f t="shared" si="145"/>
        <v>1044.0859198321357</v>
      </c>
      <c r="L51" s="38">
        <f t="shared" si="146"/>
        <v>1013.3666666666668</v>
      </c>
      <c r="M51" s="22"/>
      <c r="N51" s="69"/>
      <c r="O51" s="53">
        <f t="shared" si="147"/>
        <v>16</v>
      </c>
      <c r="P51" s="41">
        <f t="shared" si="148"/>
        <v>4.4850955659806457E-2</v>
      </c>
      <c r="Q51" s="41">
        <f t="shared" si="149"/>
        <v>4.1450933579100013E-2</v>
      </c>
      <c r="R51" s="41">
        <f t="shared" si="150"/>
        <v>6.9576907500000118E-2</v>
      </c>
      <c r="S51" s="41">
        <f t="shared" si="134"/>
        <v>5.7044844525117711E-2</v>
      </c>
      <c r="T51" s="41">
        <f t="shared" si="135"/>
        <v>4.9040437499999978E-2</v>
      </c>
      <c r="U51" s="41">
        <f t="shared" si="136"/>
        <v>5.9885999999999884E-2</v>
      </c>
      <c r="V51" s="41">
        <f t="shared" si="137"/>
        <v>5.2531875000000117E-2</v>
      </c>
      <c r="W51" s="41">
        <f t="shared" si="138"/>
        <v>4.4085919832135723E-2</v>
      </c>
      <c r="X51" s="41">
        <f t="shared" si="139"/>
        <v>1.3366666666666749E-2</v>
      </c>
      <c r="Y51" s="22"/>
      <c r="Z51" s="35">
        <f t="shared" si="83"/>
        <v>32</v>
      </c>
      <c r="AA51" s="38">
        <f t="shared" si="23"/>
        <v>1026.9006666666667</v>
      </c>
      <c r="AB51" s="35">
        <f t="shared" si="84"/>
        <v>32</v>
      </c>
      <c r="AC51" s="48">
        <f t="shared" si="85"/>
        <v>0.04</v>
      </c>
      <c r="AD51" s="46">
        <f t="shared" si="86"/>
        <v>10</v>
      </c>
      <c r="AE51" s="38">
        <f t="shared" si="87"/>
        <v>999</v>
      </c>
      <c r="AF51" s="38">
        <f t="shared" si="113"/>
        <v>1000</v>
      </c>
      <c r="AG51" s="38">
        <f t="shared" si="88"/>
        <v>1000</v>
      </c>
      <c r="AH51" s="48">
        <f t="shared" si="24"/>
        <v>0.04</v>
      </c>
      <c r="AI51" s="38">
        <f t="shared" si="25"/>
        <v>1003.3333333333334</v>
      </c>
      <c r="AJ51" s="38" t="str">
        <f t="shared" si="26"/>
        <v>nie</v>
      </c>
      <c r="AK51" s="38">
        <f t="shared" si="27"/>
        <v>5</v>
      </c>
      <c r="AL51" s="38">
        <f t="shared" si="124"/>
        <v>998.65</v>
      </c>
      <c r="AM51" s="38">
        <f t="shared" si="29"/>
        <v>2.7000000000000308</v>
      </c>
      <c r="AN51" s="48">
        <f t="shared" si="30"/>
        <v>0.04</v>
      </c>
      <c r="AO51" s="38">
        <f t="shared" si="31"/>
        <v>98.05614290940369</v>
      </c>
      <c r="AP51" s="38">
        <f t="shared" si="128"/>
        <v>1094.0061429094037</v>
      </c>
      <c r="AQ51" s="22"/>
      <c r="AR51" s="35">
        <f t="shared" si="89"/>
        <v>32</v>
      </c>
      <c r="AS51" s="48">
        <f t="shared" si="90"/>
        <v>0.04</v>
      </c>
      <c r="AT51" s="46">
        <f t="shared" si="91"/>
        <v>10</v>
      </c>
      <c r="AU51" s="38">
        <f t="shared" si="92"/>
        <v>999</v>
      </c>
      <c r="AV51" s="38">
        <f t="shared" si="114"/>
        <v>1000</v>
      </c>
      <c r="AW51" s="38">
        <f t="shared" si="93"/>
        <v>1000</v>
      </c>
      <c r="AX51" s="48">
        <f t="shared" si="33"/>
        <v>4.1000000000000002E-2</v>
      </c>
      <c r="AY51" s="38">
        <f t="shared" si="34"/>
        <v>1003.4166666666666</v>
      </c>
      <c r="AZ51" s="38" t="str">
        <f t="shared" si="35"/>
        <v>nie</v>
      </c>
      <c r="BA51" s="38">
        <f t="shared" si="36"/>
        <v>7</v>
      </c>
      <c r="BB51" s="38">
        <f t="shared" si="125"/>
        <v>997.09749999999997</v>
      </c>
      <c r="BC51" s="38">
        <f t="shared" si="94"/>
        <v>2.7674999999999694</v>
      </c>
      <c r="BD51" s="48">
        <f t="shared" si="38"/>
        <v>0.04</v>
      </c>
      <c r="BE51" s="38">
        <f t="shared" si="95"/>
        <v>97.299794913750063</v>
      </c>
      <c r="BF51" s="38">
        <f t="shared" si="126"/>
        <v>1091.6297949137502</v>
      </c>
      <c r="BG51" s="22"/>
      <c r="BH51" s="35">
        <f t="shared" si="96"/>
        <v>32</v>
      </c>
      <c r="BI51" s="48">
        <f t="shared" si="121"/>
        <v>0.04</v>
      </c>
      <c r="BJ51" s="46">
        <f t="shared" si="97"/>
        <v>10</v>
      </c>
      <c r="BK51" s="38">
        <f t="shared" si="98"/>
        <v>1000</v>
      </c>
      <c r="BL51" s="38">
        <f t="shared" si="115"/>
        <v>1000</v>
      </c>
      <c r="BM51" s="38">
        <f t="shared" si="99"/>
        <v>1141.6922500000001</v>
      </c>
      <c r="BN51" s="48">
        <f t="shared" si="40"/>
        <v>6.8500000000000005E-2</v>
      </c>
      <c r="BO51" s="38">
        <f t="shared" si="100"/>
        <v>1193.8295294166669</v>
      </c>
      <c r="BP51" s="38" t="str">
        <f t="shared" si="41"/>
        <v>nie</v>
      </c>
      <c r="BQ51" s="38">
        <f t="shared" si="42"/>
        <v>7</v>
      </c>
      <c r="BR51" s="38">
        <f t="shared" si="127"/>
        <v>1151.3319188275002</v>
      </c>
      <c r="BS51" s="38">
        <f t="shared" si="101"/>
        <v>0</v>
      </c>
      <c r="BT51" s="48">
        <f t="shared" si="44"/>
        <v>0.04</v>
      </c>
      <c r="BU51" s="38">
        <f t="shared" si="45"/>
        <v>0</v>
      </c>
      <c r="BV51" s="38">
        <f t="shared" si="46"/>
        <v>1151.3319188275002</v>
      </c>
      <c r="BW51" s="22"/>
      <c r="BX51" s="48">
        <f t="shared" si="123"/>
        <v>0.01</v>
      </c>
      <c r="BY51" s="46">
        <f t="shared" si="102"/>
        <v>10</v>
      </c>
      <c r="BZ51" s="38">
        <f t="shared" si="103"/>
        <v>1000</v>
      </c>
      <c r="CA51" s="38">
        <f t="shared" si="116"/>
        <v>1000</v>
      </c>
      <c r="CB51" s="38">
        <f t="shared" si="104"/>
        <v>1000</v>
      </c>
      <c r="CC51" s="48">
        <f t="shared" si="47"/>
        <v>0.02</v>
      </c>
      <c r="CD51" s="38">
        <f t="shared" si="48"/>
        <v>1013.3333333333334</v>
      </c>
      <c r="CE51" s="38" t="str">
        <f t="shared" si="49"/>
        <v>nie</v>
      </c>
      <c r="CF51" s="38">
        <f t="shared" si="50"/>
        <v>7</v>
      </c>
      <c r="CG51" s="38">
        <f t="shared" si="51"/>
        <v>1005.13</v>
      </c>
      <c r="CH51" s="38">
        <f t="shared" si="52"/>
        <v>0</v>
      </c>
      <c r="CI51" s="48">
        <f t="shared" si="53"/>
        <v>0.04</v>
      </c>
      <c r="CJ51" s="38">
        <f t="shared" si="54"/>
        <v>76.394866826856656</v>
      </c>
      <c r="CK51" s="38">
        <f t="shared" si="55"/>
        <v>1081.5248668268566</v>
      </c>
      <c r="CL51" s="22"/>
      <c r="CM51" s="46">
        <f t="shared" si="105"/>
        <v>10</v>
      </c>
      <c r="CN51" s="38">
        <f t="shared" si="106"/>
        <v>1000</v>
      </c>
      <c r="CO51" s="38">
        <f t="shared" si="107"/>
        <v>1000</v>
      </c>
      <c r="CP51" s="38">
        <f t="shared" si="108"/>
        <v>1096.6312499999999</v>
      </c>
      <c r="CQ51" s="48">
        <f t="shared" si="56"/>
        <v>2.2499999999999999E-2</v>
      </c>
      <c r="CR51" s="38">
        <f t="shared" si="57"/>
        <v>1113.0807187499997</v>
      </c>
      <c r="CS51" s="38" t="str">
        <f t="shared" si="58"/>
        <v>nie</v>
      </c>
      <c r="CT51" s="38">
        <f t="shared" si="59"/>
        <v>20</v>
      </c>
      <c r="CU51" s="38">
        <f t="shared" si="60"/>
        <v>1075.3953821874998</v>
      </c>
      <c r="CV51" s="38">
        <f t="shared" si="61"/>
        <v>0</v>
      </c>
      <c r="CW51" s="48">
        <f t="shared" si="62"/>
        <v>0.04</v>
      </c>
      <c r="CX51" s="38">
        <f t="shared" si="63"/>
        <v>0</v>
      </c>
      <c r="CY51" s="38">
        <f t="shared" si="64"/>
        <v>1075.3953821874998</v>
      </c>
      <c r="DA51" s="46">
        <f t="shared" si="117"/>
        <v>10</v>
      </c>
      <c r="DB51" s="38">
        <f t="shared" si="118"/>
        <v>1000</v>
      </c>
      <c r="DC51" s="38">
        <f t="shared" si="109"/>
        <v>1000</v>
      </c>
      <c r="DD51" s="38">
        <f t="shared" si="110"/>
        <v>1098.8</v>
      </c>
      <c r="DE51" s="48">
        <f t="shared" si="65"/>
        <v>2.5000000000000001E-2</v>
      </c>
      <c r="DF51" s="38">
        <f t="shared" si="66"/>
        <v>1117.1133333333332</v>
      </c>
      <c r="DG51" s="38" t="str">
        <f t="shared" si="67"/>
        <v>nie</v>
      </c>
      <c r="DH51" s="38">
        <f t="shared" si="68"/>
        <v>7</v>
      </c>
      <c r="DI51" s="38">
        <f t="shared" si="69"/>
        <v>1089.1917999999998</v>
      </c>
      <c r="DJ51" s="38">
        <f t="shared" si="70"/>
        <v>0</v>
      </c>
      <c r="DK51" s="48">
        <f t="shared" si="71"/>
        <v>0.04</v>
      </c>
      <c r="DL51" s="38">
        <f t="shared" si="72"/>
        <v>0</v>
      </c>
      <c r="DM51" s="38">
        <f t="shared" si="73"/>
        <v>1089.1917999999998</v>
      </c>
      <c r="DN51" s="22"/>
      <c r="DO51" s="46">
        <f t="shared" si="119"/>
        <v>10</v>
      </c>
      <c r="DP51" s="38">
        <f t="shared" si="120"/>
        <v>1000</v>
      </c>
      <c r="DQ51" s="38">
        <f t="shared" si="111"/>
        <v>1000</v>
      </c>
      <c r="DR51" s="38">
        <f t="shared" si="112"/>
        <v>1104.5625</v>
      </c>
      <c r="DS51" s="48">
        <f t="shared" si="74"/>
        <v>2.7500000000000004E-2</v>
      </c>
      <c r="DT51" s="38">
        <f t="shared" si="75"/>
        <v>1124.8128125000001</v>
      </c>
      <c r="DU51" s="38" t="str">
        <f t="shared" si="76"/>
        <v>nie</v>
      </c>
      <c r="DV51" s="38">
        <f t="shared" si="77"/>
        <v>20</v>
      </c>
      <c r="DW51" s="38">
        <f t="shared" si="78"/>
        <v>1084.8983781250001</v>
      </c>
      <c r="DX51" s="38">
        <f t="shared" si="79"/>
        <v>0</v>
      </c>
      <c r="DY51" s="48">
        <f t="shared" si="80"/>
        <v>0.04</v>
      </c>
      <c r="DZ51" s="38">
        <f t="shared" si="81"/>
        <v>0</v>
      </c>
      <c r="EA51" s="38">
        <f t="shared" si="82"/>
        <v>1084.8983781250001</v>
      </c>
    </row>
    <row r="52" spans="1:136" s="23" customFormat="1" ht="14.25">
      <c r="A52" s="22"/>
      <c r="B52" s="217"/>
      <c r="C52" s="55">
        <f t="shared" si="140"/>
        <v>17</v>
      </c>
      <c r="D52" s="38">
        <f t="shared" si="151"/>
        <v>1047.682988240088</v>
      </c>
      <c r="E52" s="38">
        <f t="shared" si="152"/>
        <v>1044.3456600997636</v>
      </c>
      <c r="F52" s="38">
        <f t="shared" si="153"/>
        <v>1074.5173843750001</v>
      </c>
      <c r="G52" s="38">
        <f t="shared" si="141"/>
        <v>1058.5495946053354</v>
      </c>
      <c r="H52" s="38">
        <f t="shared" si="142"/>
        <v>1050.6692968750001</v>
      </c>
      <c r="I52" s="38">
        <f t="shared" si="143"/>
        <v>1061.6950000000002</v>
      </c>
      <c r="J52" s="39">
        <f t="shared" si="144"/>
        <v>1054.52734375</v>
      </c>
      <c r="K52" s="39">
        <f t="shared" si="145"/>
        <v>1046.9049518156824</v>
      </c>
      <c r="L52" s="38">
        <f t="shared" si="146"/>
        <v>1014.2083333333334</v>
      </c>
      <c r="M52" s="22"/>
      <c r="N52" s="69"/>
      <c r="O52" s="53">
        <f t="shared" si="147"/>
        <v>17</v>
      </c>
      <c r="P52" s="41">
        <f t="shared" si="148"/>
        <v>4.7682988240087987E-2</v>
      </c>
      <c r="Q52" s="41">
        <f t="shared" si="149"/>
        <v>4.4345660099763595E-2</v>
      </c>
      <c r="R52" s="41">
        <f t="shared" si="150"/>
        <v>7.4517384375000217E-2</v>
      </c>
      <c r="S52" s="41">
        <f t="shared" si="134"/>
        <v>5.8549594605335376E-2</v>
      </c>
      <c r="T52" s="41">
        <f t="shared" si="135"/>
        <v>5.0669296874999992E-2</v>
      </c>
      <c r="U52" s="41">
        <f t="shared" si="136"/>
        <v>6.1695000000000055E-2</v>
      </c>
      <c r="V52" s="41">
        <f t="shared" si="137"/>
        <v>5.4527343750000012E-2</v>
      </c>
      <c r="W52" s="41">
        <f t="shared" si="138"/>
        <v>4.6904951815682328E-2</v>
      </c>
      <c r="X52" s="41">
        <f t="shared" si="139"/>
        <v>1.4208333333333378E-2</v>
      </c>
      <c r="Y52" s="22"/>
      <c r="Z52" s="35">
        <f t="shared" si="83"/>
        <v>33</v>
      </c>
      <c r="AA52" s="38">
        <f t="shared" ref="AA52:AA83" si="154">zakup_domyslny_wartosc*IFERROR((INDEX(scenariusz_I_inflacja_skumulowana,MATCH(ROUNDDOWN(Z52/12,0),scenariusz_I_rok,0))+1),1)
*(1+MOD(Z52,12)*INDEX(scenariusz_I_inflacja,MATCH(ROUNDUP(Z52/12,0),scenariusz_I_rok,0))/12)</f>
        <v>1027.7507500000002</v>
      </c>
      <c r="AB52" s="35">
        <f t="shared" si="84"/>
        <v>33</v>
      </c>
      <c r="AC52" s="48">
        <f t="shared" si="85"/>
        <v>0.04</v>
      </c>
      <c r="AD52" s="46">
        <f t="shared" si="86"/>
        <v>10</v>
      </c>
      <c r="AE52" s="38">
        <f t="shared" si="87"/>
        <v>999</v>
      </c>
      <c r="AF52" s="38">
        <f t="shared" si="113"/>
        <v>1000</v>
      </c>
      <c r="AG52" s="38">
        <f t="shared" si="88"/>
        <v>1000</v>
      </c>
      <c r="AH52" s="48">
        <f t="shared" ref="AH52:AH83" si="155">IF(AND(MOD($Z52,zapadalnosc_ROR)&lt;=zmiana_oprocentowania_co_ile_mc_ROR,MOD($Z52,zapadalnosc_ROR)&lt;&gt;0),proc_I_okres_ROR,(marza_ROR+AC52))</f>
        <v>0.04</v>
      </c>
      <c r="AI52" s="38">
        <f t="shared" ref="AI52:AI83" si="156">AG52*(1+AH52*IF(MOD($Z52,wyplata_odsetek_ROR)&lt;&gt;0,MOD($Z52,wyplata_odsetek_ROR),wyplata_odsetek_ROR)/12)</f>
        <v>1003.3333333333334</v>
      </c>
      <c r="AJ52" s="38" t="str">
        <f t="shared" ref="AJ52:AJ83" si="157">IF(MOD($Z52,zapadalnosc_ROR)=0,"tak","nie")</f>
        <v>nie</v>
      </c>
      <c r="AK52" s="38">
        <f t="shared" ref="AK52:AK83" si="158">IF(MOD($Z52,zapadalnosc_ROR)=0,0,
IF(AND(MOD($Z52,zapadalnosc_ROR)&lt;zapadalnosc_ROR,MOD($Z52,zapadalnosc_ROR)&lt;=koszt_wczesniejszy_wykup_ochrona_ROR),
MIN(AI52-AF52,AD52*koszt_wczesniejszy_wykup_ROR),AD52*koszt_wczesniejszy_wykup_ROR))</f>
        <v>5</v>
      </c>
      <c r="AL52" s="38">
        <f t="shared" si="124"/>
        <v>998.65</v>
      </c>
      <c r="AM52" s="38">
        <f t="shared" ref="AM52:AM83" si="159">IF(MOD($Z52,wyplata_odsetek_ROR)=0, (AI52-AF52)*(1-podatek_Belki),0)
-IF(AND(AJ52="tak",AE53&lt;&gt;""),AE53-AF52,0)</f>
        <v>2.7000000000000308</v>
      </c>
      <c r="AN52" s="48">
        <f t="shared" si="30"/>
        <v>0.04</v>
      </c>
      <c r="AO52" s="38">
        <f t="shared" si="31"/>
        <v>101.0208944952591</v>
      </c>
      <c r="AP52" s="38">
        <f t="shared" si="128"/>
        <v>1096.970894495259</v>
      </c>
      <c r="AQ52" s="22"/>
      <c r="AR52" s="35">
        <f t="shared" si="89"/>
        <v>33</v>
      </c>
      <c r="AS52" s="48">
        <f t="shared" si="90"/>
        <v>0.04</v>
      </c>
      <c r="AT52" s="46">
        <f t="shared" si="91"/>
        <v>10</v>
      </c>
      <c r="AU52" s="38">
        <f t="shared" si="92"/>
        <v>999</v>
      </c>
      <c r="AV52" s="38">
        <f t="shared" si="114"/>
        <v>1000</v>
      </c>
      <c r="AW52" s="38">
        <f t="shared" si="93"/>
        <v>1000</v>
      </c>
      <c r="AX52" s="48">
        <f t="shared" ref="AX52:AX83" si="160">IF(AND(MOD($Z52,zapadalnosc_DOR)&lt;=zmiana_oprocentowania_co_ile_mc_DOR,MOD($Z52,zapadalnosc_DOR)&lt;&gt;0),proc_I_okres_DOR,(marza_DOR+AS52))</f>
        <v>4.1000000000000002E-2</v>
      </c>
      <c r="AY52" s="38">
        <f t="shared" ref="AY52:AY83" si="161">AW52*(1+AX52*IF(MOD($Z52,wyplata_odsetek_DOR)&lt;&gt;0,MOD($Z52,wyplata_odsetek_DOR),wyplata_odsetek_DOR)/12)</f>
        <v>1003.4166666666666</v>
      </c>
      <c r="AZ52" s="38" t="str">
        <f t="shared" ref="AZ52:AZ83" si="162">IF(MOD($Z52,zapadalnosc_DOR)=0,"tak","nie")</f>
        <v>nie</v>
      </c>
      <c r="BA52" s="38">
        <f t="shared" ref="BA52:BA83" si="163">IF(MOD($Z52,zapadalnosc_DOR)=0,0,
IF(AND(MOD($Z52,zapadalnosc_DOR)&lt;zapadalnosc_DOR,MOD($Z52,zapadalnosc_DOR)&lt;=koszt_wczesniejszy_wykup_ochrona_DOR),
MIN(AY52-AV52,AT52*koszt_wczesniejszy_wykup_DOR),AT52*koszt_wczesniejszy_wykup_DOR))</f>
        <v>7</v>
      </c>
      <c r="BB52" s="38">
        <f t="shared" si="125"/>
        <v>997.09749999999997</v>
      </c>
      <c r="BC52" s="38">
        <f t="shared" ref="BC52:BC83" si="164">IF(MOD($Z52,wyplata_odsetek_DOR)=0, (AY52-AV52)*(1-podatek_Belki),0)
-IF(AND(AZ52="tak",AU53&lt;&gt;""),AU53-AV52,0)</f>
        <v>2.7674999999999694</v>
      </c>
      <c r="BD52" s="48">
        <f t="shared" si="38"/>
        <v>0.04</v>
      </c>
      <c r="BE52" s="38">
        <f t="shared" si="95"/>
        <v>100.33000436001716</v>
      </c>
      <c r="BF52" s="38">
        <f t="shared" si="126"/>
        <v>1094.6600043600172</v>
      </c>
      <c r="BG52" s="22"/>
      <c r="BH52" s="35">
        <f t="shared" si="96"/>
        <v>33</v>
      </c>
      <c r="BI52" s="48">
        <f t="shared" si="121"/>
        <v>0.04</v>
      </c>
      <c r="BJ52" s="46">
        <f t="shared" si="97"/>
        <v>10</v>
      </c>
      <c r="BK52" s="38">
        <f t="shared" si="98"/>
        <v>1000</v>
      </c>
      <c r="BL52" s="38">
        <f t="shared" si="115"/>
        <v>1000</v>
      </c>
      <c r="BM52" s="38">
        <f t="shared" si="99"/>
        <v>1141.6922500000001</v>
      </c>
      <c r="BN52" s="48">
        <f t="shared" ref="BN52:BN83" si="165">IF(AND(MOD($Z52,zapadalnosc_TOS)&lt;=12,MOD($Z52,zapadalnosc_TOS)&lt;&gt;0),proc_I_okres_TOS,(marza_TOS+proc_I_okres_TOS))</f>
        <v>6.8500000000000005E-2</v>
      </c>
      <c r="BO52" s="38">
        <f t="shared" si="100"/>
        <v>1200.3466893437501</v>
      </c>
      <c r="BP52" s="38" t="str">
        <f t="shared" ref="BP52:BP83" si="166">IF(MOD($Z52,zapadalnosc_TOS)=0,"tak","nie")</f>
        <v>nie</v>
      </c>
      <c r="BQ52" s="38">
        <f t="shared" ref="BQ52:BQ83" si="167">IF(MOD($Z52,zapadalnosc_TOS)=0,0,
IF(AND(MOD($Z52,zapadalnosc_TOS)&lt;zapadalnosc_TOS,MOD($Z52,zapadalnosc_TOS)&lt;=koszt_wczesniejszy_wykup_ochrona_TOS),
MIN(BO52-BL52,BJ52*koszt_wczesniejszy_wykup_TOS),BJ52*koszt_wczesniejszy_wykup_TOS))</f>
        <v>7</v>
      </c>
      <c r="BR52" s="38">
        <f t="shared" si="127"/>
        <v>1156.6108183684375</v>
      </c>
      <c r="BS52" s="38">
        <f t="shared" si="101"/>
        <v>0</v>
      </c>
      <c r="BT52" s="48">
        <f t="shared" si="44"/>
        <v>0.04</v>
      </c>
      <c r="BU52" s="38">
        <f t="shared" si="45"/>
        <v>0</v>
      </c>
      <c r="BV52" s="38">
        <f t="shared" si="46"/>
        <v>1156.6108183684375</v>
      </c>
      <c r="BW52" s="22"/>
      <c r="BX52" s="48">
        <f t="shared" si="123"/>
        <v>0.01</v>
      </c>
      <c r="BY52" s="46">
        <f t="shared" si="102"/>
        <v>10</v>
      </c>
      <c r="BZ52" s="38">
        <f t="shared" si="103"/>
        <v>1000</v>
      </c>
      <c r="CA52" s="38">
        <f t="shared" si="116"/>
        <v>1000</v>
      </c>
      <c r="CB52" s="38">
        <f t="shared" si="104"/>
        <v>1000</v>
      </c>
      <c r="CC52" s="48">
        <f t="shared" ref="CC52:CC83" si="168">IF(AND(MOD($Z52,zapadalnosc_COI)&lt;=zmiana_oprocentowania_co_ile_mc_COI,MOD($Z52,zapadalnosc_COI)&lt;&gt;0),proc_I_okres_COI,(marza_COI+$BX52))</f>
        <v>0.02</v>
      </c>
      <c r="CD52" s="38">
        <f t="shared" ref="CD52:CD83" si="169">CB52*(1+CC52*IF(MOD($Z52,wyplata_odsetek_COI)&lt;&gt;0,MOD($Z52,wyplata_odsetek_COI),wyplata_odsetek_COI)/12)</f>
        <v>1014.9999999999999</v>
      </c>
      <c r="CE52" s="38" t="str">
        <f t="shared" ref="CE52:CE83" si="170">IF(MOD($Z52,zapadalnosc_COI)=0,"tak","nie")</f>
        <v>nie</v>
      </c>
      <c r="CF52" s="38">
        <f t="shared" ref="CF52:CF83" si="171">IF(MOD($Z52,zapadalnosc_COI)=0,0,
IF(AND(MOD($Z52,zapadalnosc_COI)&lt;zapadalnosc_COI,MOD($Z52,zapadalnosc_COI)&lt;=koszt_wczesniejszy_wykup_ochrona_COI),
MIN(CD52-CA52,BY52*koszt_wczesniejszy_wykup_COI),BY52*koszt_wczesniejszy_wykup_COI))</f>
        <v>7</v>
      </c>
      <c r="CG52" s="38">
        <f t="shared" ref="CG52:CG83" si="172">CD52-CF52
-(CD52-CA52-CF52)*podatek_Belki</f>
        <v>1006.4799999999999</v>
      </c>
      <c r="CH52" s="38">
        <f t="shared" ref="CH52:CH83" si="173">IF(MOD($Z52,wyplata_odsetek_COI)=0, (CD52-CA52)*(1-podatek_Belki),0)
-IF(AND(CE52="tak",BZ53&lt;&gt;""),BZ53-CA52,0)</f>
        <v>0</v>
      </c>
      <c r="CI52" s="48">
        <f t="shared" ref="CI52:CI83" si="174">INDEX(scenariusz_I_konto,MATCH(ROUNDUP($Z52/12,0),scenariusz_I_rok,0))</f>
        <v>0.04</v>
      </c>
      <c r="CJ52" s="38">
        <f t="shared" ref="CJ52:CJ83" si="175">CJ51*(1+CI52/12*(1-podatek_Belki))+CH52</f>
        <v>76.601132967289161</v>
      </c>
      <c r="CK52" s="38">
        <f t="shared" ref="CK52:CK83" si="176">CJ51*(1+CI52/12*(1-podatek_Belki))+CG52</f>
        <v>1083.081132967289</v>
      </c>
      <c r="CL52" s="22"/>
      <c r="CM52" s="46">
        <f t="shared" si="105"/>
        <v>10</v>
      </c>
      <c r="CN52" s="38">
        <f t="shared" si="106"/>
        <v>1000</v>
      </c>
      <c r="CO52" s="38">
        <f t="shared" si="107"/>
        <v>1000</v>
      </c>
      <c r="CP52" s="38">
        <f t="shared" si="108"/>
        <v>1096.6312499999999</v>
      </c>
      <c r="CQ52" s="48">
        <f t="shared" ref="CQ52:CQ83" si="177">IF(AND(MOD($Z52,zapadalnosc_EDO)&lt;=12,MOD($Z52,zapadalnosc_EDO)&lt;&gt;0),proc_I_okres_EDO,(marza_EDO+$BX52))</f>
        <v>2.2499999999999999E-2</v>
      </c>
      <c r="CR52" s="38">
        <f t="shared" ref="CR52:CR83" si="178">CP52*(1+CQ52*IF(MOD($Z52,12)&lt;&gt;0,MOD($Z52,12),12)/12)</f>
        <v>1115.1369023437499</v>
      </c>
      <c r="CS52" s="38" t="str">
        <f t="shared" ref="CS52:CS83" si="179">IF(MOD($Z52,zapadalnosc_EDO)=0,"tak","nie")</f>
        <v>nie</v>
      </c>
      <c r="CT52" s="38">
        <f t="shared" ref="CT52:CT83" si="180">IF(AND(MOD($Z52,zapadalnosc_EDO)&lt;zapadalnosc_EDO,MOD($Z52,zapadalnosc_EDO)&lt;&gt;0),MIN(CR52-CO52,CM52*koszt_wczesniejszy_wykup_EDO),0)</f>
        <v>20</v>
      </c>
      <c r="CU52" s="38">
        <f t="shared" ref="CU52:CU83" si="181">CR52-CT52
-(CR52-CO52-CT52)*podatek_Belki</f>
        <v>1077.0608908984375</v>
      </c>
      <c r="CV52" s="38">
        <f t="shared" si="61"/>
        <v>0</v>
      </c>
      <c r="CW52" s="48">
        <f t="shared" ref="CW52:CW83" si="182">INDEX(scenariusz_I_konto,MATCH(ROUNDUP($Z52/12,0),scenariusz_I_rok,0))</f>
        <v>0.04</v>
      </c>
      <c r="CX52" s="38">
        <f t="shared" ref="CX52:CX83" si="183">CX51*(1+CW52/12*(1-podatek_Belki))+CV52</f>
        <v>0</v>
      </c>
      <c r="CY52" s="38">
        <f t="shared" ref="CY52:CY83" si="184">CX51*(1+CW52/12*(1-podatek_Belki))+CU52</f>
        <v>1077.0608908984375</v>
      </c>
      <c r="DA52" s="46">
        <f t="shared" si="117"/>
        <v>10</v>
      </c>
      <c r="DB52" s="38">
        <f t="shared" si="118"/>
        <v>1000</v>
      </c>
      <c r="DC52" s="38">
        <f t="shared" si="109"/>
        <v>1000</v>
      </c>
      <c r="DD52" s="38">
        <f t="shared" si="110"/>
        <v>1098.8</v>
      </c>
      <c r="DE52" s="48">
        <f t="shared" ref="DE52:DE83" si="185">IF(AND(MOD($Z52,zapadalnosc_ROS)&lt;=12,MOD($Z52,zapadalnosc_ROS)&lt;&gt;0),proc_I_okres_ROS,(marza_ROS+$BX52))</f>
        <v>2.5000000000000001E-2</v>
      </c>
      <c r="DF52" s="38">
        <f t="shared" ref="DF52:DF83" si="186">DD52*(1+DE52*IF(MOD($Z52,12)&lt;&gt;0,MOD($Z52,12),12)/12)</f>
        <v>1119.4024999999999</v>
      </c>
      <c r="DG52" s="38" t="str">
        <f t="shared" ref="DG52:DG83" si="187">IF(MOD($Z52,zapadalnosc_ROS)=0,"tak","nie")</f>
        <v>nie</v>
      </c>
      <c r="DH52" s="38">
        <f t="shared" ref="DH52:DH83" si="188">IF(AND(MOD($Z52,zapadalnosc_ROS)&lt;zapadalnosc_ROS,MOD($Z52,zapadalnosc_ROS)&lt;&gt;0),MIN(DF52-DC52,DA52*koszt_wczesniejszy_wykup_ROS),0)</f>
        <v>7</v>
      </c>
      <c r="DI52" s="38">
        <f t="shared" ref="DI52:DI83" si="189">DF52-DH52
-(DF52-DC52-DH52)*podatek_Belki</f>
        <v>1091.0460249999999</v>
      </c>
      <c r="DJ52" s="38">
        <f t="shared" si="70"/>
        <v>0</v>
      </c>
      <c r="DK52" s="48">
        <f t="shared" ref="DK52:DK83" si="190">INDEX(scenariusz_I_konto,MATCH(ROUNDUP($Z52/12,0),scenariusz_I_rok,0))</f>
        <v>0.04</v>
      </c>
      <c r="DL52" s="38">
        <f t="shared" ref="DL52:DL83" si="191">DL51*(1+DK52/12*(1-podatek_Belki))+DJ52</f>
        <v>0</v>
      </c>
      <c r="DM52" s="38">
        <f t="shared" ref="DM52:DM83" si="192">DL51*(1+DK52/12*(1-podatek_Belki))+DI52</f>
        <v>1091.0460249999999</v>
      </c>
      <c r="DN52" s="22"/>
      <c r="DO52" s="46">
        <f t="shared" si="119"/>
        <v>10</v>
      </c>
      <c r="DP52" s="38">
        <f t="shared" si="120"/>
        <v>1000</v>
      </c>
      <c r="DQ52" s="38">
        <f t="shared" si="111"/>
        <v>1000</v>
      </c>
      <c r="DR52" s="38">
        <f t="shared" si="112"/>
        <v>1104.5625</v>
      </c>
      <c r="DS52" s="48">
        <f t="shared" ref="DS52:DS83" si="193">IF(AND(MOD($Z52,zapadalnosc_ROD)&lt;=12,MOD($Z52,zapadalnosc_ROD)&lt;&gt;0),proc_I_okres_ROD,(marza_ROD+$BX52))</f>
        <v>2.7500000000000004E-2</v>
      </c>
      <c r="DT52" s="38">
        <f t="shared" ref="DT52:DT83" si="194">DR52*(1+DS52*IF(MOD($Z52,12)&lt;&gt;0,MOD($Z52,12),12)/12)</f>
        <v>1127.3441015624999</v>
      </c>
      <c r="DU52" s="38" t="str">
        <f t="shared" ref="DU52:DU83" si="195">IF(MOD($Z52,zapadalnosc_ROD)=0,"tak","nie")</f>
        <v>nie</v>
      </c>
      <c r="DV52" s="38">
        <f t="shared" ref="DV52:DV83" si="196">IF(AND(MOD($Z52,zapadalnosc_ROD)&lt;zapadalnosc_ROD,MOD($Z52,zapadalnosc_ROD)&lt;&gt;0),MIN(DT52-DQ52,DO52*koszt_wczesniejszy_wykup_ROD),0)</f>
        <v>20</v>
      </c>
      <c r="DW52" s="38">
        <f t="shared" si="78"/>
        <v>1086.9487222656248</v>
      </c>
      <c r="DX52" s="38">
        <f t="shared" si="79"/>
        <v>0</v>
      </c>
      <c r="DY52" s="48">
        <f t="shared" ref="DY52:DY83" si="197">INDEX(scenariusz_I_konto,MATCH(ROUNDUP($Z52/12,0),scenariusz_I_rok,0))</f>
        <v>0.04</v>
      </c>
      <c r="DZ52" s="38">
        <f t="shared" ref="DZ52:DZ83" si="198">DZ51*(1+DY52/12*(1-podatek_Belki))+DX52</f>
        <v>0</v>
      </c>
      <c r="EA52" s="38">
        <f t="shared" ref="EA52:EA83" si="199">DZ51*(1+DY52/12*(1-podatek_Belki))+DW52</f>
        <v>1086.9487222656248</v>
      </c>
    </row>
    <row r="53" spans="1:136" s="23" customFormat="1" ht="14.25">
      <c r="A53" s="22"/>
      <c r="B53" s="217"/>
      <c r="C53" s="55">
        <f t="shared" si="140"/>
        <v>18</v>
      </c>
      <c r="D53" s="38">
        <f t="shared" si="151"/>
        <v>1050.5226673083364</v>
      </c>
      <c r="E53" s="38">
        <f t="shared" si="152"/>
        <v>1047.2482023820328</v>
      </c>
      <c r="F53" s="38">
        <f t="shared" si="153"/>
        <v>1079.45786125</v>
      </c>
      <c r="G53" s="38">
        <f t="shared" si="141"/>
        <v>1060.0547625107699</v>
      </c>
      <c r="H53" s="38">
        <f t="shared" si="142"/>
        <v>1052.2981562499999</v>
      </c>
      <c r="I53" s="38">
        <f t="shared" si="143"/>
        <v>1063.5039999999999</v>
      </c>
      <c r="J53" s="39">
        <f t="shared" si="144"/>
        <v>1056.5228125000001</v>
      </c>
      <c r="K53" s="39">
        <f t="shared" si="145"/>
        <v>1049.7315951855846</v>
      </c>
      <c r="L53" s="38">
        <f t="shared" si="146"/>
        <v>1015.0499999999998</v>
      </c>
      <c r="M53" s="22"/>
      <c r="N53" s="69"/>
      <c r="O53" s="53">
        <f t="shared" si="147"/>
        <v>18</v>
      </c>
      <c r="P53" s="41">
        <f t="shared" si="148"/>
        <v>5.0522667308336322E-2</v>
      </c>
      <c r="Q53" s="41">
        <f t="shared" si="149"/>
        <v>4.7248202382032867E-2</v>
      </c>
      <c r="R53" s="41">
        <f t="shared" si="150"/>
        <v>7.9457861249999873E-2</v>
      </c>
      <c r="S53" s="41">
        <f t="shared" si="134"/>
        <v>6.005476251076991E-2</v>
      </c>
      <c r="T53" s="41">
        <f t="shared" si="135"/>
        <v>5.2298156250000005E-2</v>
      </c>
      <c r="U53" s="41">
        <f t="shared" si="136"/>
        <v>6.3504000000000005E-2</v>
      </c>
      <c r="V53" s="41">
        <f t="shared" si="137"/>
        <v>5.652281250000013E-2</v>
      </c>
      <c r="W53" s="41">
        <f t="shared" si="138"/>
        <v>4.9731595185584565E-2</v>
      </c>
      <c r="X53" s="41">
        <f t="shared" si="139"/>
        <v>1.5049999999999786E-2</v>
      </c>
      <c r="Y53" s="22"/>
      <c r="Z53" s="35">
        <f t="shared" si="83"/>
        <v>34</v>
      </c>
      <c r="AA53" s="38">
        <f t="shared" si="154"/>
        <v>1028.6008333333334</v>
      </c>
      <c r="AB53" s="35">
        <f t="shared" si="84"/>
        <v>34</v>
      </c>
      <c r="AC53" s="48">
        <f t="shared" ref="AC53:AC84" si="200">MAX(INDEX(scenariusz_I_stopa_NBP,MATCH(ROUNDUP(AB53/12,0),scenariusz_I_rok,0)),0)</f>
        <v>0.04</v>
      </c>
      <c r="AD53" s="46">
        <f t="shared" ref="AD53:AD84" si="201">IF(AJ52="tak",
ROUNDDOWN(AL52/zamiana_ROR,0),
AD52)</f>
        <v>10</v>
      </c>
      <c r="AE53" s="38">
        <f t="shared" ref="AE53:AE84" si="202">IF(AJ52="tak",
AD53*zamiana_ROR,
AE52)</f>
        <v>999</v>
      </c>
      <c r="AF53" s="38">
        <f t="shared" si="113"/>
        <v>1000</v>
      </c>
      <c r="AG53" s="38">
        <f t="shared" si="88"/>
        <v>1000</v>
      </c>
      <c r="AH53" s="48">
        <f t="shared" si="155"/>
        <v>0.04</v>
      </c>
      <c r="AI53" s="38">
        <f t="shared" si="156"/>
        <v>1003.3333333333334</v>
      </c>
      <c r="AJ53" s="38" t="str">
        <f t="shared" si="157"/>
        <v>nie</v>
      </c>
      <c r="AK53" s="38">
        <f t="shared" si="158"/>
        <v>5</v>
      </c>
      <c r="AL53" s="38">
        <f t="shared" si="124"/>
        <v>998.65</v>
      </c>
      <c r="AM53" s="38">
        <f t="shared" si="159"/>
        <v>2.7000000000000308</v>
      </c>
      <c r="AN53" s="48">
        <f t="shared" si="30"/>
        <v>0.04</v>
      </c>
      <c r="AO53" s="38">
        <f t="shared" si="31"/>
        <v>103.99365091039633</v>
      </c>
      <c r="AP53" s="38">
        <f t="shared" si="128"/>
        <v>1099.9436509103962</v>
      </c>
      <c r="AQ53" s="22"/>
      <c r="AR53" s="35">
        <f t="shared" si="89"/>
        <v>34</v>
      </c>
      <c r="AS53" s="48">
        <f t="shared" ref="AS53:AS84" si="203">MAX(INDEX(scenariusz_I_stopa_NBP,MATCH(ROUNDUP(AR53/12,0),scenariusz_I_rok,0)),0)</f>
        <v>0.04</v>
      </c>
      <c r="AT53" s="46">
        <f t="shared" ref="AT53:AT84" si="204">IF(AZ52="tak",
ROUNDDOWN(BB52/zamiana_DOR,0),
AT52)</f>
        <v>10</v>
      </c>
      <c r="AU53" s="38">
        <f t="shared" ref="AU53:AU84" si="205">IF(AZ52="tak",
AT53*zamiana_DOR,
AU52)</f>
        <v>999</v>
      </c>
      <c r="AV53" s="38">
        <f t="shared" si="114"/>
        <v>1000</v>
      </c>
      <c r="AW53" s="38">
        <f t="shared" si="93"/>
        <v>1000</v>
      </c>
      <c r="AX53" s="48">
        <f t="shared" si="160"/>
        <v>4.1000000000000002E-2</v>
      </c>
      <c r="AY53" s="38">
        <f t="shared" si="161"/>
        <v>1003.4166666666666</v>
      </c>
      <c r="AZ53" s="38" t="str">
        <f t="shared" si="162"/>
        <v>nie</v>
      </c>
      <c r="BA53" s="38">
        <f t="shared" si="163"/>
        <v>7</v>
      </c>
      <c r="BB53" s="38">
        <f t="shared" si="125"/>
        <v>997.09749999999997</v>
      </c>
      <c r="BC53" s="38">
        <f t="shared" si="164"/>
        <v>2.7674999999999694</v>
      </c>
      <c r="BD53" s="48">
        <f t="shared" si="38"/>
        <v>0.04</v>
      </c>
      <c r="BE53" s="38">
        <f t="shared" si="95"/>
        <v>103.36839537178916</v>
      </c>
      <c r="BF53" s="38">
        <f t="shared" si="126"/>
        <v>1097.698395371789</v>
      </c>
      <c r="BG53" s="22"/>
      <c r="BH53" s="35">
        <f t="shared" si="96"/>
        <v>34</v>
      </c>
      <c r="BI53" s="48">
        <f t="shared" si="121"/>
        <v>0.04</v>
      </c>
      <c r="BJ53" s="46">
        <f t="shared" ref="BJ53:BJ84" si="206">IF(BP52="tak",
ROUNDDOWN(BR52/zamiana_TOS,0),
BJ52)</f>
        <v>10</v>
      </c>
      <c r="BK53" s="38">
        <f t="shared" ref="BK53:BK84" si="207">IF(BP52="tak",
BJ53*zamiana_TOS,
BK52)</f>
        <v>1000</v>
      </c>
      <c r="BL53" s="38">
        <f t="shared" si="115"/>
        <v>1000</v>
      </c>
      <c r="BM53" s="38">
        <f t="shared" si="99"/>
        <v>1141.6922500000001</v>
      </c>
      <c r="BN53" s="48">
        <f t="shared" si="165"/>
        <v>6.8500000000000005E-2</v>
      </c>
      <c r="BO53" s="38">
        <f t="shared" si="100"/>
        <v>1206.8638492708335</v>
      </c>
      <c r="BP53" s="38" t="str">
        <f t="shared" si="166"/>
        <v>nie</v>
      </c>
      <c r="BQ53" s="38">
        <f t="shared" si="167"/>
        <v>7</v>
      </c>
      <c r="BR53" s="38">
        <f t="shared" si="127"/>
        <v>1161.8897179093751</v>
      </c>
      <c r="BS53" s="38">
        <f t="shared" si="101"/>
        <v>0</v>
      </c>
      <c r="BT53" s="48">
        <f t="shared" si="44"/>
        <v>0.04</v>
      </c>
      <c r="BU53" s="38">
        <f t="shared" si="45"/>
        <v>0</v>
      </c>
      <c r="BV53" s="38">
        <f t="shared" si="46"/>
        <v>1161.8897179093751</v>
      </c>
      <c r="BW53" s="22"/>
      <c r="BX53" s="48">
        <f t="shared" si="123"/>
        <v>0.01</v>
      </c>
      <c r="BY53" s="46">
        <f t="shared" ref="BY53:BY84" si="208">IF(CE52="tak",
ROUNDDOWN(CG52/zamiana_COI,0),
BY52)</f>
        <v>10</v>
      </c>
      <c r="BZ53" s="38">
        <f t="shared" ref="BZ53:BZ84" si="209">IF(CE52="tak",
BY53*zamiana_COI,
BZ52)</f>
        <v>1000</v>
      </c>
      <c r="CA53" s="38">
        <f t="shared" si="116"/>
        <v>1000</v>
      </c>
      <c r="CB53" s="38">
        <f t="shared" si="104"/>
        <v>1000</v>
      </c>
      <c r="CC53" s="48">
        <f t="shared" si="168"/>
        <v>0.02</v>
      </c>
      <c r="CD53" s="38">
        <f t="shared" si="169"/>
        <v>1016.6666666666666</v>
      </c>
      <c r="CE53" s="38" t="str">
        <f t="shared" si="170"/>
        <v>nie</v>
      </c>
      <c r="CF53" s="38">
        <f t="shared" si="171"/>
        <v>7</v>
      </c>
      <c r="CG53" s="38">
        <f t="shared" si="172"/>
        <v>1007.8299999999999</v>
      </c>
      <c r="CH53" s="38">
        <f t="shared" si="173"/>
        <v>0</v>
      </c>
      <c r="CI53" s="48">
        <f t="shared" si="174"/>
        <v>0.04</v>
      </c>
      <c r="CJ53" s="38">
        <f t="shared" si="175"/>
        <v>76.807956026300829</v>
      </c>
      <c r="CK53" s="38">
        <f t="shared" si="176"/>
        <v>1084.6379560263008</v>
      </c>
      <c r="CL53" s="22"/>
      <c r="CM53" s="46">
        <f t="shared" ref="CM53:CM84" si="210">IF(CS52="tak",
ROUNDDOWN(CU52/zamiana_EDO,0),
CM52)</f>
        <v>10</v>
      </c>
      <c r="CN53" s="38">
        <f t="shared" ref="CN53:CN84" si="211">IF(CS52="tak",
CM53*zamiana_EDO,
CN52)</f>
        <v>1000</v>
      </c>
      <c r="CO53" s="38">
        <f t="shared" si="107"/>
        <v>1000</v>
      </c>
      <c r="CP53" s="38">
        <f t="shared" ref="CP53:CP84" si="212">IF(CS52="tak",
 CO53,
IF(MOD($Z53,kapitalizacja_odsetek_mc_EDO)&lt;&gt;1,CP52,CR52))</f>
        <v>1096.6312499999999</v>
      </c>
      <c r="CQ53" s="48">
        <f t="shared" si="177"/>
        <v>2.2499999999999999E-2</v>
      </c>
      <c r="CR53" s="38">
        <f t="shared" si="178"/>
        <v>1117.1930859375</v>
      </c>
      <c r="CS53" s="38" t="str">
        <f t="shared" si="179"/>
        <v>nie</v>
      </c>
      <c r="CT53" s="38">
        <f t="shared" si="180"/>
        <v>20</v>
      </c>
      <c r="CU53" s="38">
        <f t="shared" si="181"/>
        <v>1078.726399609375</v>
      </c>
      <c r="CV53" s="38">
        <f t="shared" si="61"/>
        <v>0</v>
      </c>
      <c r="CW53" s="48">
        <f t="shared" si="182"/>
        <v>0.04</v>
      </c>
      <c r="CX53" s="38">
        <f t="shared" si="183"/>
        <v>0</v>
      </c>
      <c r="CY53" s="38">
        <f t="shared" si="184"/>
        <v>1078.726399609375</v>
      </c>
      <c r="DA53" s="46">
        <f t="shared" si="117"/>
        <v>10</v>
      </c>
      <c r="DB53" s="38">
        <f t="shared" si="118"/>
        <v>1000</v>
      </c>
      <c r="DC53" s="38">
        <f t="shared" si="109"/>
        <v>1000</v>
      </c>
      <c r="DD53" s="38">
        <f t="shared" ref="DD53:DD84" si="213">IF(DG52="tak",
 DC53,
IF(MOD($Z53,kapitalizacja_odsetek_mc_ROS)&lt;&gt;1,DD52,DF52))</f>
        <v>1098.8</v>
      </c>
      <c r="DE53" s="48">
        <f t="shared" si="185"/>
        <v>2.5000000000000001E-2</v>
      </c>
      <c r="DF53" s="38">
        <f t="shared" si="186"/>
        <v>1121.6916666666666</v>
      </c>
      <c r="DG53" s="38" t="str">
        <f t="shared" si="187"/>
        <v>nie</v>
      </c>
      <c r="DH53" s="38">
        <f t="shared" si="188"/>
        <v>7</v>
      </c>
      <c r="DI53" s="38">
        <f t="shared" si="189"/>
        <v>1092.9002499999999</v>
      </c>
      <c r="DJ53" s="38">
        <f t="shared" si="70"/>
        <v>0</v>
      </c>
      <c r="DK53" s="48">
        <f t="shared" si="190"/>
        <v>0.04</v>
      </c>
      <c r="DL53" s="38">
        <f t="shared" si="191"/>
        <v>0</v>
      </c>
      <c r="DM53" s="38">
        <f t="shared" si="192"/>
        <v>1092.9002499999999</v>
      </c>
      <c r="DN53" s="22"/>
      <c r="DO53" s="46">
        <f t="shared" si="119"/>
        <v>10</v>
      </c>
      <c r="DP53" s="38">
        <f t="shared" si="120"/>
        <v>1000</v>
      </c>
      <c r="DQ53" s="38">
        <f t="shared" si="111"/>
        <v>1000</v>
      </c>
      <c r="DR53" s="38">
        <f t="shared" ref="DR53:DR84" si="214">IF(DU52="tak",
 DQ53,
IF(MOD($Z53,kapitalizacja_odsetek_mc_ROD)&lt;&gt;1,DR52,DT52))</f>
        <v>1104.5625</v>
      </c>
      <c r="DS53" s="48">
        <f t="shared" si="193"/>
        <v>2.7500000000000004E-2</v>
      </c>
      <c r="DT53" s="38">
        <f t="shared" si="194"/>
        <v>1129.8753906250001</v>
      </c>
      <c r="DU53" s="38" t="str">
        <f t="shared" si="195"/>
        <v>nie</v>
      </c>
      <c r="DV53" s="38">
        <f t="shared" si="196"/>
        <v>20</v>
      </c>
      <c r="DW53" s="38">
        <f t="shared" si="78"/>
        <v>1088.9990664062502</v>
      </c>
      <c r="DX53" s="38">
        <f t="shared" si="79"/>
        <v>0</v>
      </c>
      <c r="DY53" s="48">
        <f t="shared" si="197"/>
        <v>0.04</v>
      </c>
      <c r="DZ53" s="38">
        <f t="shared" si="198"/>
        <v>0</v>
      </c>
      <c r="EA53" s="38">
        <f t="shared" si="199"/>
        <v>1088.9990664062502</v>
      </c>
    </row>
    <row r="54" spans="1:136" s="23" customFormat="1" ht="14.25">
      <c r="A54" s="22"/>
      <c r="B54" s="217"/>
      <c r="C54" s="55">
        <f t="shared" si="140"/>
        <v>19</v>
      </c>
      <c r="D54" s="38">
        <f t="shared" si="151"/>
        <v>1053.3700135100689</v>
      </c>
      <c r="E54" s="38">
        <f t="shared" si="152"/>
        <v>1050.1585815284643</v>
      </c>
      <c r="F54" s="38">
        <f t="shared" si="153"/>
        <v>1084.398338125</v>
      </c>
      <c r="G54" s="38">
        <f t="shared" si="141"/>
        <v>1061.5603493695489</v>
      </c>
      <c r="H54" s="38">
        <f t="shared" si="142"/>
        <v>1053.9270156250002</v>
      </c>
      <c r="I54" s="38">
        <f t="shared" si="143"/>
        <v>1065.3130000000001</v>
      </c>
      <c r="J54" s="39">
        <f t="shared" si="144"/>
        <v>1058.51828125</v>
      </c>
      <c r="K54" s="39">
        <f t="shared" si="145"/>
        <v>1052.5658704925856</v>
      </c>
      <c r="L54" s="38">
        <f t="shared" si="146"/>
        <v>1015.8916666666667</v>
      </c>
      <c r="M54" s="22"/>
      <c r="N54" s="69"/>
      <c r="O54" s="53">
        <f t="shared" si="147"/>
        <v>19</v>
      </c>
      <c r="P54" s="41">
        <f t="shared" si="148"/>
        <v>5.3370013510068981E-2</v>
      </c>
      <c r="Q54" s="41">
        <f t="shared" si="149"/>
        <v>5.0158581528464419E-2</v>
      </c>
      <c r="R54" s="41">
        <f t="shared" si="150"/>
        <v>8.4398338124999972E-2</v>
      </c>
      <c r="S54" s="41">
        <f t="shared" si="134"/>
        <v>6.1560349369548906E-2</v>
      </c>
      <c r="T54" s="41">
        <f t="shared" si="135"/>
        <v>5.3927015625000241E-2</v>
      </c>
      <c r="U54" s="41">
        <f t="shared" si="136"/>
        <v>6.5313000000000176E-2</v>
      </c>
      <c r="V54" s="41">
        <f t="shared" si="137"/>
        <v>5.8518281250000026E-2</v>
      </c>
      <c r="W54" s="41">
        <f t="shared" si="138"/>
        <v>5.2565870492585542E-2</v>
      </c>
      <c r="X54" s="41">
        <f t="shared" si="139"/>
        <v>1.5891666666666637E-2</v>
      </c>
      <c r="Y54" s="22"/>
      <c r="Z54" s="35">
        <f t="shared" si="83"/>
        <v>35</v>
      </c>
      <c r="AA54" s="38">
        <f t="shared" si="154"/>
        <v>1029.4509166666669</v>
      </c>
      <c r="AB54" s="35">
        <f t="shared" si="84"/>
        <v>35</v>
      </c>
      <c r="AC54" s="48">
        <f t="shared" si="200"/>
        <v>0.04</v>
      </c>
      <c r="AD54" s="46">
        <f t="shared" si="201"/>
        <v>10</v>
      </c>
      <c r="AE54" s="38">
        <f t="shared" si="202"/>
        <v>999</v>
      </c>
      <c r="AF54" s="38">
        <f t="shared" si="113"/>
        <v>1000</v>
      </c>
      <c r="AG54" s="38">
        <f t="shared" si="88"/>
        <v>1000</v>
      </c>
      <c r="AH54" s="48">
        <f t="shared" si="155"/>
        <v>0.04</v>
      </c>
      <c r="AI54" s="38">
        <f t="shared" si="156"/>
        <v>1003.3333333333334</v>
      </c>
      <c r="AJ54" s="38" t="str">
        <f t="shared" si="157"/>
        <v>nie</v>
      </c>
      <c r="AK54" s="38">
        <f t="shared" si="158"/>
        <v>5</v>
      </c>
      <c r="AL54" s="38">
        <f t="shared" si="124"/>
        <v>998.65</v>
      </c>
      <c r="AM54" s="38">
        <f t="shared" si="159"/>
        <v>2.7000000000000308</v>
      </c>
      <c r="AN54" s="48">
        <f t="shared" si="30"/>
        <v>0.04</v>
      </c>
      <c r="AO54" s="38">
        <f t="shared" si="31"/>
        <v>106.97443376785442</v>
      </c>
      <c r="AP54" s="38">
        <f t="shared" si="128"/>
        <v>1102.9244337678545</v>
      </c>
      <c r="AQ54" s="22"/>
      <c r="AR54" s="35">
        <f t="shared" si="89"/>
        <v>35</v>
      </c>
      <c r="AS54" s="48">
        <f t="shared" si="203"/>
        <v>0.04</v>
      </c>
      <c r="AT54" s="46">
        <f>IF(AZ53="tak",
ROUNDDOWN(BB53/zamiana_DOR,0),
AT53)</f>
        <v>10</v>
      </c>
      <c r="AU54" s="38">
        <f t="shared" si="205"/>
        <v>999</v>
      </c>
      <c r="AV54" s="38">
        <f t="shared" si="114"/>
        <v>1000</v>
      </c>
      <c r="AW54" s="38">
        <f t="shared" si="93"/>
        <v>1000</v>
      </c>
      <c r="AX54" s="48">
        <f t="shared" si="160"/>
        <v>4.1000000000000002E-2</v>
      </c>
      <c r="AY54" s="38">
        <f t="shared" si="161"/>
        <v>1003.4166666666666</v>
      </c>
      <c r="AZ54" s="38" t="str">
        <f t="shared" si="162"/>
        <v>nie</v>
      </c>
      <c r="BA54" s="38">
        <f t="shared" si="163"/>
        <v>7</v>
      </c>
      <c r="BB54" s="38">
        <f t="shared" si="125"/>
        <v>997.09749999999997</v>
      </c>
      <c r="BC54" s="38">
        <f t="shared" si="164"/>
        <v>2.7674999999999694</v>
      </c>
      <c r="BD54" s="48">
        <f t="shared" si="38"/>
        <v>0.04</v>
      </c>
      <c r="BE54" s="38">
        <f t="shared" si="95"/>
        <v>106.41499003929296</v>
      </c>
      <c r="BF54" s="38">
        <f t="shared" si="126"/>
        <v>1100.744990039293</v>
      </c>
      <c r="BG54" s="22"/>
      <c r="BH54" s="35">
        <f t="shared" si="96"/>
        <v>35</v>
      </c>
      <c r="BI54" s="48">
        <f t="shared" si="121"/>
        <v>0.04</v>
      </c>
      <c r="BJ54" s="46">
        <f t="shared" si="206"/>
        <v>10</v>
      </c>
      <c r="BK54" s="38">
        <f t="shared" si="207"/>
        <v>1000</v>
      </c>
      <c r="BL54" s="38">
        <f t="shared" si="115"/>
        <v>1000</v>
      </c>
      <c r="BM54" s="38">
        <f t="shared" si="99"/>
        <v>1141.6922500000001</v>
      </c>
      <c r="BN54" s="48">
        <f t="shared" si="165"/>
        <v>6.8500000000000005E-2</v>
      </c>
      <c r="BO54" s="38">
        <f t="shared" si="100"/>
        <v>1213.3810091979167</v>
      </c>
      <c r="BP54" s="38" t="str">
        <f t="shared" si="166"/>
        <v>nie</v>
      </c>
      <c r="BQ54" s="38">
        <f t="shared" si="167"/>
        <v>7</v>
      </c>
      <c r="BR54" s="38">
        <f t="shared" si="127"/>
        <v>1167.1686174503125</v>
      </c>
      <c r="BS54" s="38">
        <f t="shared" si="101"/>
        <v>0</v>
      </c>
      <c r="BT54" s="48">
        <f t="shared" si="44"/>
        <v>0.04</v>
      </c>
      <c r="BU54" s="38">
        <f t="shared" si="45"/>
        <v>0</v>
      </c>
      <c r="BV54" s="38">
        <f t="shared" si="46"/>
        <v>1167.1686174503125</v>
      </c>
      <c r="BW54" s="22"/>
      <c r="BX54" s="48">
        <f t="shared" si="123"/>
        <v>0.01</v>
      </c>
      <c r="BY54" s="46">
        <f t="shared" si="208"/>
        <v>10</v>
      </c>
      <c r="BZ54" s="38">
        <f t="shared" si="209"/>
        <v>1000</v>
      </c>
      <c r="CA54" s="38">
        <f t="shared" si="116"/>
        <v>1000</v>
      </c>
      <c r="CB54" s="38">
        <f t="shared" si="104"/>
        <v>1000</v>
      </c>
      <c r="CC54" s="48">
        <f t="shared" si="168"/>
        <v>0.02</v>
      </c>
      <c r="CD54" s="38">
        <f t="shared" si="169"/>
        <v>1018.3333333333333</v>
      </c>
      <c r="CE54" s="38" t="str">
        <f t="shared" si="170"/>
        <v>nie</v>
      </c>
      <c r="CF54" s="38">
        <f t="shared" si="171"/>
        <v>7</v>
      </c>
      <c r="CG54" s="38">
        <f t="shared" si="172"/>
        <v>1009.18</v>
      </c>
      <c r="CH54" s="38">
        <f t="shared" si="173"/>
        <v>0</v>
      </c>
      <c r="CI54" s="48">
        <f t="shared" si="174"/>
        <v>0.04</v>
      </c>
      <c r="CJ54" s="38">
        <f t="shared" si="175"/>
        <v>77.015337507571829</v>
      </c>
      <c r="CK54" s="38">
        <f t="shared" si="176"/>
        <v>1086.1953375075718</v>
      </c>
      <c r="CL54" s="22"/>
      <c r="CM54" s="46">
        <f t="shared" si="210"/>
        <v>10</v>
      </c>
      <c r="CN54" s="38">
        <f t="shared" si="211"/>
        <v>1000</v>
      </c>
      <c r="CO54" s="38">
        <f t="shared" si="107"/>
        <v>1000</v>
      </c>
      <c r="CP54" s="38">
        <f t="shared" si="212"/>
        <v>1096.6312499999999</v>
      </c>
      <c r="CQ54" s="48">
        <f t="shared" si="177"/>
        <v>2.2499999999999999E-2</v>
      </c>
      <c r="CR54" s="38">
        <f t="shared" si="178"/>
        <v>1119.2492695312499</v>
      </c>
      <c r="CS54" s="38" t="str">
        <f t="shared" si="179"/>
        <v>nie</v>
      </c>
      <c r="CT54" s="38">
        <f t="shared" si="180"/>
        <v>20</v>
      </c>
      <c r="CU54" s="38">
        <f t="shared" si="181"/>
        <v>1080.3919083203125</v>
      </c>
      <c r="CV54" s="38">
        <f t="shared" si="61"/>
        <v>0</v>
      </c>
      <c r="CW54" s="48">
        <f t="shared" si="182"/>
        <v>0.04</v>
      </c>
      <c r="CX54" s="38">
        <f t="shared" si="183"/>
        <v>0</v>
      </c>
      <c r="CY54" s="38">
        <f t="shared" si="184"/>
        <v>1080.3919083203125</v>
      </c>
      <c r="DA54" s="46">
        <f t="shared" si="117"/>
        <v>10</v>
      </c>
      <c r="DB54" s="38">
        <f t="shared" si="118"/>
        <v>1000</v>
      </c>
      <c r="DC54" s="38">
        <f t="shared" si="109"/>
        <v>1000</v>
      </c>
      <c r="DD54" s="38">
        <f t="shared" si="213"/>
        <v>1098.8</v>
      </c>
      <c r="DE54" s="48">
        <f t="shared" si="185"/>
        <v>2.5000000000000001E-2</v>
      </c>
      <c r="DF54" s="38">
        <f t="shared" si="186"/>
        <v>1123.9808333333333</v>
      </c>
      <c r="DG54" s="38" t="str">
        <f t="shared" si="187"/>
        <v>nie</v>
      </c>
      <c r="DH54" s="38">
        <f t="shared" si="188"/>
        <v>7</v>
      </c>
      <c r="DI54" s="38">
        <f t="shared" si="189"/>
        <v>1094.754475</v>
      </c>
      <c r="DJ54" s="38">
        <f t="shared" si="70"/>
        <v>0</v>
      </c>
      <c r="DK54" s="48">
        <f t="shared" si="190"/>
        <v>0.04</v>
      </c>
      <c r="DL54" s="38">
        <f t="shared" si="191"/>
        <v>0</v>
      </c>
      <c r="DM54" s="38">
        <f t="shared" si="192"/>
        <v>1094.754475</v>
      </c>
      <c r="DN54" s="22"/>
      <c r="DO54" s="46">
        <f t="shared" si="119"/>
        <v>10</v>
      </c>
      <c r="DP54" s="38">
        <f t="shared" si="120"/>
        <v>1000</v>
      </c>
      <c r="DQ54" s="38">
        <f t="shared" si="111"/>
        <v>1000</v>
      </c>
      <c r="DR54" s="38">
        <f t="shared" si="214"/>
        <v>1104.5625</v>
      </c>
      <c r="DS54" s="48">
        <f t="shared" si="193"/>
        <v>2.7500000000000004E-2</v>
      </c>
      <c r="DT54" s="38">
        <f t="shared" si="194"/>
        <v>1132.4066796874999</v>
      </c>
      <c r="DU54" s="38" t="str">
        <f t="shared" si="195"/>
        <v>nie</v>
      </c>
      <c r="DV54" s="38">
        <f t="shared" si="196"/>
        <v>20</v>
      </c>
      <c r="DW54" s="38">
        <f t="shared" si="78"/>
        <v>1091.0494105468749</v>
      </c>
      <c r="DX54" s="38">
        <f t="shared" si="79"/>
        <v>0</v>
      </c>
      <c r="DY54" s="48">
        <f t="shared" si="197"/>
        <v>0.04</v>
      </c>
      <c r="DZ54" s="38">
        <f t="shared" si="198"/>
        <v>0</v>
      </c>
      <c r="EA54" s="38">
        <f t="shared" si="199"/>
        <v>1091.0494105468749</v>
      </c>
    </row>
    <row r="55" spans="1:136" s="23" customFormat="1" ht="14.25">
      <c r="A55" s="22"/>
      <c r="B55" s="217"/>
      <c r="C55" s="55">
        <f t="shared" si="140"/>
        <v>20</v>
      </c>
      <c r="D55" s="38">
        <f t="shared" si="151"/>
        <v>1056.2250475465462</v>
      </c>
      <c r="E55" s="38">
        <f t="shared" si="152"/>
        <v>1053.0768186985911</v>
      </c>
      <c r="F55" s="38">
        <f t="shared" si="153"/>
        <v>1089.3388150000001</v>
      </c>
      <c r="G55" s="38">
        <f t="shared" si="141"/>
        <v>1063.0663563128467</v>
      </c>
      <c r="H55" s="38">
        <f t="shared" si="142"/>
        <v>1055.5558749999998</v>
      </c>
      <c r="I55" s="38">
        <f t="shared" si="143"/>
        <v>1067.1219999999998</v>
      </c>
      <c r="J55" s="39">
        <f t="shared" si="144"/>
        <v>1060.5137499999998</v>
      </c>
      <c r="K55" s="39">
        <f t="shared" si="145"/>
        <v>1055.4077983429156</v>
      </c>
      <c r="L55" s="38">
        <f t="shared" si="146"/>
        <v>1016.7333333333332</v>
      </c>
      <c r="M55" s="22"/>
      <c r="N55" s="69"/>
      <c r="O55" s="53">
        <f t="shared" si="147"/>
        <v>20</v>
      </c>
      <c r="P55" s="41">
        <f t="shared" si="148"/>
        <v>5.6225047546546225E-2</v>
      </c>
      <c r="Q55" s="41">
        <f t="shared" si="149"/>
        <v>5.3076818698591044E-2</v>
      </c>
      <c r="R55" s="41">
        <f t="shared" si="150"/>
        <v>8.9338815000000071E-2</v>
      </c>
      <c r="S55" s="41">
        <f t="shared" si="134"/>
        <v>6.3066356312846628E-2</v>
      </c>
      <c r="T55" s="41">
        <f t="shared" si="135"/>
        <v>5.555587499999981E-2</v>
      </c>
      <c r="U55" s="41">
        <f t="shared" si="136"/>
        <v>6.7121999999999904E-2</v>
      </c>
      <c r="V55" s="41">
        <f t="shared" si="137"/>
        <v>6.0513749999999922E-2</v>
      </c>
      <c r="W55" s="41">
        <f t="shared" si="138"/>
        <v>5.5407798342915537E-2</v>
      </c>
      <c r="X55" s="41">
        <f t="shared" si="139"/>
        <v>1.6733333333333267E-2</v>
      </c>
      <c r="Y55" s="22"/>
      <c r="Z55" s="35">
        <f t="shared" si="83"/>
        <v>36</v>
      </c>
      <c r="AA55" s="38">
        <f t="shared" si="154"/>
        <v>1030.3009999999999</v>
      </c>
      <c r="AB55" s="35">
        <f t="shared" si="84"/>
        <v>36</v>
      </c>
      <c r="AC55" s="48">
        <f t="shared" si="200"/>
        <v>0.04</v>
      </c>
      <c r="AD55" s="46">
        <f t="shared" si="201"/>
        <v>10</v>
      </c>
      <c r="AE55" s="38">
        <f t="shared" si="202"/>
        <v>999</v>
      </c>
      <c r="AF55" s="38">
        <f t="shared" si="113"/>
        <v>1000</v>
      </c>
      <c r="AG55" s="38">
        <f t="shared" si="88"/>
        <v>1000</v>
      </c>
      <c r="AH55" s="48">
        <f t="shared" si="155"/>
        <v>0.04</v>
      </c>
      <c r="AI55" s="38">
        <f t="shared" si="156"/>
        <v>1003.3333333333334</v>
      </c>
      <c r="AJ55" s="38" t="str">
        <f t="shared" si="157"/>
        <v>tak</v>
      </c>
      <c r="AK55" s="38">
        <f t="shared" si="158"/>
        <v>0</v>
      </c>
      <c r="AL55" s="38">
        <f t="shared" si="124"/>
        <v>1002.7</v>
      </c>
      <c r="AM55" s="38">
        <f t="shared" si="159"/>
        <v>3.7000000000000308</v>
      </c>
      <c r="AN55" s="48">
        <f t="shared" si="30"/>
        <v>0.04</v>
      </c>
      <c r="AO55" s="38">
        <f t="shared" si="31"/>
        <v>110.96326473902765</v>
      </c>
      <c r="AP55" s="38">
        <f t="shared" si="128"/>
        <v>1109.9632647390276</v>
      </c>
      <c r="AQ55" s="22"/>
      <c r="AR55" s="35">
        <f t="shared" si="89"/>
        <v>36</v>
      </c>
      <c r="AS55" s="48">
        <f t="shared" si="203"/>
        <v>0.04</v>
      </c>
      <c r="AT55" s="46">
        <f t="shared" si="204"/>
        <v>10</v>
      </c>
      <c r="AU55" s="38">
        <f t="shared" si="205"/>
        <v>999</v>
      </c>
      <c r="AV55" s="38">
        <f t="shared" si="114"/>
        <v>1000</v>
      </c>
      <c r="AW55" s="38">
        <f t="shared" si="93"/>
        <v>1000</v>
      </c>
      <c r="AX55" s="48">
        <f t="shared" si="160"/>
        <v>4.1000000000000002E-2</v>
      </c>
      <c r="AY55" s="38">
        <f t="shared" si="161"/>
        <v>1003.4166666666666</v>
      </c>
      <c r="AZ55" s="38" t="str">
        <f t="shared" si="162"/>
        <v>nie</v>
      </c>
      <c r="BA55" s="38">
        <f t="shared" si="163"/>
        <v>7</v>
      </c>
      <c r="BB55" s="38">
        <f t="shared" si="125"/>
        <v>997.09749999999997</v>
      </c>
      <c r="BC55" s="38">
        <f t="shared" si="164"/>
        <v>2.7674999999999694</v>
      </c>
      <c r="BD55" s="48">
        <f t="shared" si="38"/>
        <v>0.04</v>
      </c>
      <c r="BE55" s="38">
        <f t="shared" si="95"/>
        <v>109.46981051239901</v>
      </c>
      <c r="BF55" s="38">
        <f t="shared" si="126"/>
        <v>1103.7998105123991</v>
      </c>
      <c r="BG55" s="22"/>
      <c r="BH55" s="35">
        <f t="shared" si="96"/>
        <v>36</v>
      </c>
      <c r="BI55" s="48">
        <f t="shared" si="121"/>
        <v>0.04</v>
      </c>
      <c r="BJ55" s="46">
        <f t="shared" si="206"/>
        <v>10</v>
      </c>
      <c r="BK55" s="38">
        <f t="shared" si="207"/>
        <v>1000</v>
      </c>
      <c r="BL55" s="38">
        <f t="shared" si="115"/>
        <v>1000</v>
      </c>
      <c r="BM55" s="38">
        <f t="shared" si="99"/>
        <v>1141.6922500000001</v>
      </c>
      <c r="BN55" s="48">
        <f t="shared" si="165"/>
        <v>6.8500000000000005E-2</v>
      </c>
      <c r="BO55" s="38">
        <f t="shared" si="100"/>
        <v>1219.8981691250001</v>
      </c>
      <c r="BP55" s="38" t="str">
        <f t="shared" si="166"/>
        <v>tak</v>
      </c>
      <c r="BQ55" s="38">
        <f t="shared" si="167"/>
        <v>0</v>
      </c>
      <c r="BR55" s="38">
        <f t="shared" si="127"/>
        <v>1178.1175169912501</v>
      </c>
      <c r="BS55" s="38">
        <f t="shared" si="101"/>
        <v>79.217516991250022</v>
      </c>
      <c r="BT55" s="48">
        <f t="shared" si="44"/>
        <v>0.04</v>
      </c>
      <c r="BU55" s="38">
        <f t="shared" si="45"/>
        <v>79.217516991250022</v>
      </c>
      <c r="BV55" s="38">
        <f t="shared" si="46"/>
        <v>1178.1175169912501</v>
      </c>
      <c r="BW55" s="22"/>
      <c r="BX55" s="48">
        <f t="shared" si="123"/>
        <v>0.01</v>
      </c>
      <c r="BY55" s="46">
        <f t="shared" si="208"/>
        <v>10</v>
      </c>
      <c r="BZ55" s="38">
        <f t="shared" si="209"/>
        <v>1000</v>
      </c>
      <c r="CA55" s="38">
        <f t="shared" si="116"/>
        <v>1000</v>
      </c>
      <c r="CB55" s="38">
        <f t="shared" si="104"/>
        <v>1000</v>
      </c>
      <c r="CC55" s="48">
        <f t="shared" si="168"/>
        <v>0.02</v>
      </c>
      <c r="CD55" s="38">
        <f t="shared" si="169"/>
        <v>1020</v>
      </c>
      <c r="CE55" s="38" t="str">
        <f t="shared" si="170"/>
        <v>nie</v>
      </c>
      <c r="CF55" s="38">
        <f t="shared" si="171"/>
        <v>7</v>
      </c>
      <c r="CG55" s="38">
        <f t="shared" si="172"/>
        <v>1010.53</v>
      </c>
      <c r="CH55" s="38">
        <f t="shared" si="173"/>
        <v>16.200000000000003</v>
      </c>
      <c r="CI55" s="48">
        <f t="shared" si="174"/>
        <v>0.04</v>
      </c>
      <c r="CJ55" s="38">
        <f t="shared" si="175"/>
        <v>93.423278918842271</v>
      </c>
      <c r="CK55" s="38">
        <f t="shared" si="176"/>
        <v>1087.7532789188422</v>
      </c>
      <c r="CL55" s="22"/>
      <c r="CM55" s="46">
        <f t="shared" si="210"/>
        <v>10</v>
      </c>
      <c r="CN55" s="38">
        <f t="shared" si="211"/>
        <v>1000</v>
      </c>
      <c r="CO55" s="38">
        <f t="shared" si="107"/>
        <v>1000</v>
      </c>
      <c r="CP55" s="38">
        <f t="shared" si="212"/>
        <v>1096.6312499999999</v>
      </c>
      <c r="CQ55" s="48">
        <f t="shared" si="177"/>
        <v>2.2499999999999999E-2</v>
      </c>
      <c r="CR55" s="38">
        <f t="shared" si="178"/>
        <v>1121.3054531249998</v>
      </c>
      <c r="CS55" s="38" t="str">
        <f t="shared" si="179"/>
        <v>nie</v>
      </c>
      <c r="CT55" s="38">
        <f t="shared" si="180"/>
        <v>20</v>
      </c>
      <c r="CU55" s="38">
        <f t="shared" si="181"/>
        <v>1082.0574170312498</v>
      </c>
      <c r="CV55" s="38">
        <f t="shared" si="61"/>
        <v>0</v>
      </c>
      <c r="CW55" s="48">
        <f t="shared" si="182"/>
        <v>0.04</v>
      </c>
      <c r="CX55" s="38">
        <f t="shared" si="183"/>
        <v>0</v>
      </c>
      <c r="CY55" s="38">
        <f t="shared" si="184"/>
        <v>1082.0574170312498</v>
      </c>
      <c r="DA55" s="46">
        <f t="shared" si="117"/>
        <v>10</v>
      </c>
      <c r="DB55" s="38">
        <f t="shared" si="118"/>
        <v>1000</v>
      </c>
      <c r="DC55" s="38">
        <f t="shared" si="109"/>
        <v>1000</v>
      </c>
      <c r="DD55" s="38">
        <f t="shared" si="213"/>
        <v>1098.8</v>
      </c>
      <c r="DE55" s="48">
        <f t="shared" si="185"/>
        <v>2.5000000000000001E-2</v>
      </c>
      <c r="DF55" s="38">
        <f t="shared" si="186"/>
        <v>1126.2699999999998</v>
      </c>
      <c r="DG55" s="38" t="str">
        <f t="shared" si="187"/>
        <v>nie</v>
      </c>
      <c r="DH55" s="38">
        <f t="shared" si="188"/>
        <v>7</v>
      </c>
      <c r="DI55" s="38">
        <f t="shared" si="189"/>
        <v>1096.6086999999998</v>
      </c>
      <c r="DJ55" s="38">
        <f t="shared" si="70"/>
        <v>0</v>
      </c>
      <c r="DK55" s="48">
        <f t="shared" si="190"/>
        <v>0.04</v>
      </c>
      <c r="DL55" s="38">
        <f t="shared" si="191"/>
        <v>0</v>
      </c>
      <c r="DM55" s="38">
        <f t="shared" si="192"/>
        <v>1096.6086999999998</v>
      </c>
      <c r="DN55" s="22"/>
      <c r="DO55" s="46">
        <f t="shared" si="119"/>
        <v>10</v>
      </c>
      <c r="DP55" s="38">
        <f t="shared" si="120"/>
        <v>1000</v>
      </c>
      <c r="DQ55" s="38">
        <f t="shared" si="111"/>
        <v>1000</v>
      </c>
      <c r="DR55" s="38">
        <f t="shared" si="214"/>
        <v>1104.5625</v>
      </c>
      <c r="DS55" s="48">
        <f t="shared" si="193"/>
        <v>2.7500000000000004E-2</v>
      </c>
      <c r="DT55" s="38">
        <f t="shared" si="194"/>
        <v>1134.93796875</v>
      </c>
      <c r="DU55" s="38" t="str">
        <f t="shared" si="195"/>
        <v>nie</v>
      </c>
      <c r="DV55" s="38">
        <f t="shared" si="196"/>
        <v>20</v>
      </c>
      <c r="DW55" s="38">
        <f t="shared" si="78"/>
        <v>1093.0997546875001</v>
      </c>
      <c r="DX55" s="38">
        <f t="shared" si="79"/>
        <v>0</v>
      </c>
      <c r="DY55" s="48">
        <f t="shared" si="197"/>
        <v>0.04</v>
      </c>
      <c r="DZ55" s="38">
        <f t="shared" si="198"/>
        <v>0</v>
      </c>
      <c r="EA55" s="38">
        <f t="shared" si="199"/>
        <v>1093.0997546875001</v>
      </c>
    </row>
    <row r="56" spans="1:136" s="23" customFormat="1" ht="14.25">
      <c r="A56" s="22"/>
      <c r="B56" s="217"/>
      <c r="C56" s="55">
        <f t="shared" si="140"/>
        <v>21</v>
      </c>
      <c r="D56" s="38">
        <f t="shared" si="151"/>
        <v>1059.0877901749218</v>
      </c>
      <c r="E56" s="38">
        <f t="shared" si="152"/>
        <v>1056.0029351090773</v>
      </c>
      <c r="F56" s="38">
        <f t="shared" si="153"/>
        <v>1094.2792918750001</v>
      </c>
      <c r="G56" s="38">
        <f t="shared" si="141"/>
        <v>1064.5727844748913</v>
      </c>
      <c r="H56" s="38">
        <f t="shared" si="142"/>
        <v>1057.1847343750001</v>
      </c>
      <c r="I56" s="38">
        <f t="shared" si="143"/>
        <v>1068.931</v>
      </c>
      <c r="J56" s="39">
        <f t="shared" si="144"/>
        <v>1062.5092187499997</v>
      </c>
      <c r="K56" s="39">
        <f t="shared" si="145"/>
        <v>1058.2573993984413</v>
      </c>
      <c r="L56" s="38">
        <f t="shared" si="146"/>
        <v>1017.575</v>
      </c>
      <c r="M56" s="22"/>
      <c r="N56" s="69"/>
      <c r="O56" s="53">
        <f t="shared" si="147"/>
        <v>21</v>
      </c>
      <c r="P56" s="41">
        <f t="shared" si="148"/>
        <v>5.9087790174921828E-2</v>
      </c>
      <c r="Q56" s="41">
        <f t="shared" si="149"/>
        <v>5.6002935109077168E-2</v>
      </c>
      <c r="R56" s="41">
        <f t="shared" si="150"/>
        <v>9.4279291875000171E-2</v>
      </c>
      <c r="S56" s="41">
        <f t="shared" si="134"/>
        <v>6.4572784474891343E-2</v>
      </c>
      <c r="T56" s="41">
        <f t="shared" si="135"/>
        <v>5.7184734375000046E-2</v>
      </c>
      <c r="U56" s="41">
        <f t="shared" si="136"/>
        <v>6.8931000000000076E-2</v>
      </c>
      <c r="V56" s="41">
        <f t="shared" si="137"/>
        <v>6.2509218749999818E-2</v>
      </c>
      <c r="W56" s="41">
        <f t="shared" si="138"/>
        <v>5.8257399398441212E-2</v>
      </c>
      <c r="X56" s="41">
        <f t="shared" si="139"/>
        <v>1.7575000000000118E-2</v>
      </c>
      <c r="Y56" s="22"/>
      <c r="Z56" s="35">
        <f t="shared" si="83"/>
        <v>37</v>
      </c>
      <c r="AA56" s="38">
        <f t="shared" si="154"/>
        <v>1031.1595841666665</v>
      </c>
      <c r="AB56" s="35">
        <f t="shared" si="84"/>
        <v>37</v>
      </c>
      <c r="AC56" s="48">
        <f t="shared" si="200"/>
        <v>0.04</v>
      </c>
      <c r="AD56" s="46">
        <f t="shared" si="201"/>
        <v>10</v>
      </c>
      <c r="AE56" s="38">
        <f t="shared" si="202"/>
        <v>999</v>
      </c>
      <c r="AF56" s="38">
        <f t="shared" si="113"/>
        <v>1000</v>
      </c>
      <c r="AG56" s="38">
        <f t="shared" si="88"/>
        <v>1000</v>
      </c>
      <c r="AH56" s="48">
        <f t="shared" si="155"/>
        <v>6.7500000000000004E-2</v>
      </c>
      <c r="AI56" s="38">
        <f t="shared" si="156"/>
        <v>1005.625</v>
      </c>
      <c r="AJ56" s="38" t="str">
        <f t="shared" si="157"/>
        <v>nie</v>
      </c>
      <c r="AK56" s="38">
        <f t="shared" si="158"/>
        <v>5</v>
      </c>
      <c r="AL56" s="38">
        <f t="shared" si="124"/>
        <v>1000.50625</v>
      </c>
      <c r="AM56" s="38">
        <f t="shared" si="159"/>
        <v>4.5562500000000004</v>
      </c>
      <c r="AN56" s="48">
        <f t="shared" si="30"/>
        <v>0.04</v>
      </c>
      <c r="AO56" s="38">
        <f t="shared" si="31"/>
        <v>115.81911555382302</v>
      </c>
      <c r="AP56" s="38">
        <f t="shared" si="128"/>
        <v>1111.769115553823</v>
      </c>
      <c r="AQ56" s="22"/>
      <c r="AR56" s="35">
        <f t="shared" si="89"/>
        <v>37</v>
      </c>
      <c r="AS56" s="48">
        <f t="shared" si="203"/>
        <v>0.04</v>
      </c>
      <c r="AT56" s="46">
        <f t="shared" si="204"/>
        <v>10</v>
      </c>
      <c r="AU56" s="38">
        <f t="shared" si="205"/>
        <v>999</v>
      </c>
      <c r="AV56" s="38">
        <f t="shared" si="114"/>
        <v>1000</v>
      </c>
      <c r="AW56" s="38">
        <f t="shared" si="93"/>
        <v>1000</v>
      </c>
      <c r="AX56" s="48">
        <f t="shared" si="160"/>
        <v>4.1000000000000002E-2</v>
      </c>
      <c r="AY56" s="38">
        <f t="shared" si="161"/>
        <v>1003.4166666666666</v>
      </c>
      <c r="AZ56" s="38" t="str">
        <f t="shared" si="162"/>
        <v>nie</v>
      </c>
      <c r="BA56" s="38">
        <f t="shared" si="163"/>
        <v>7</v>
      </c>
      <c r="BB56" s="38">
        <f t="shared" si="125"/>
        <v>997.09749999999997</v>
      </c>
      <c r="BC56" s="38">
        <f t="shared" si="164"/>
        <v>2.7674999999999694</v>
      </c>
      <c r="BD56" s="48">
        <f t="shared" si="38"/>
        <v>0.04</v>
      </c>
      <c r="BE56" s="38">
        <f t="shared" si="95"/>
        <v>112.53287900078244</v>
      </c>
      <c r="BF56" s="38">
        <f t="shared" si="126"/>
        <v>1106.8628790007824</v>
      </c>
      <c r="BG56" s="22"/>
      <c r="BH56" s="35">
        <f t="shared" si="96"/>
        <v>37</v>
      </c>
      <c r="BI56" s="48">
        <f t="shared" si="121"/>
        <v>0.04</v>
      </c>
      <c r="BJ56" s="46">
        <f t="shared" si="206"/>
        <v>11</v>
      </c>
      <c r="BK56" s="38">
        <f t="shared" si="207"/>
        <v>1098.9000000000001</v>
      </c>
      <c r="BL56" s="38">
        <f t="shared" si="115"/>
        <v>1100</v>
      </c>
      <c r="BM56" s="38">
        <f t="shared" si="99"/>
        <v>1100</v>
      </c>
      <c r="BN56" s="48">
        <f t="shared" si="165"/>
        <v>6.8500000000000005E-2</v>
      </c>
      <c r="BO56" s="38">
        <f t="shared" si="100"/>
        <v>1106.2791666666667</v>
      </c>
      <c r="BP56" s="38" t="str">
        <f t="shared" si="166"/>
        <v>nie</v>
      </c>
      <c r="BQ56" s="38">
        <f t="shared" si="167"/>
        <v>6.279166666666697</v>
      </c>
      <c r="BR56" s="38">
        <f t="shared" si="127"/>
        <v>1100</v>
      </c>
      <c r="BS56" s="38">
        <f t="shared" si="101"/>
        <v>0</v>
      </c>
      <c r="BT56" s="48">
        <f t="shared" si="44"/>
        <v>0.04</v>
      </c>
      <c r="BU56" s="38">
        <f t="shared" si="45"/>
        <v>79.431404287126398</v>
      </c>
      <c r="BV56" s="38">
        <f t="shared" si="46"/>
        <v>1179.4314042871265</v>
      </c>
      <c r="BW56" s="22"/>
      <c r="BX56" s="48">
        <f t="shared" si="123"/>
        <v>0.01</v>
      </c>
      <c r="BY56" s="46">
        <f t="shared" si="208"/>
        <v>10</v>
      </c>
      <c r="BZ56" s="38">
        <f t="shared" si="209"/>
        <v>1000</v>
      </c>
      <c r="CA56" s="38">
        <f t="shared" si="116"/>
        <v>1000</v>
      </c>
      <c r="CB56" s="38">
        <f t="shared" si="104"/>
        <v>1000</v>
      </c>
      <c r="CC56" s="48">
        <f t="shared" si="168"/>
        <v>0.02</v>
      </c>
      <c r="CD56" s="38">
        <f t="shared" si="169"/>
        <v>1001.6666666666667</v>
      </c>
      <c r="CE56" s="38" t="str">
        <f t="shared" si="170"/>
        <v>nie</v>
      </c>
      <c r="CF56" s="38">
        <f t="shared" si="171"/>
        <v>7</v>
      </c>
      <c r="CG56" s="38">
        <f t="shared" si="172"/>
        <v>995.68000000000006</v>
      </c>
      <c r="CH56" s="38">
        <f t="shared" si="173"/>
        <v>0</v>
      </c>
      <c r="CI56" s="48">
        <f t="shared" si="174"/>
        <v>0.04</v>
      </c>
      <c r="CJ56" s="38">
        <f t="shared" si="175"/>
        <v>93.675521771923144</v>
      </c>
      <c r="CK56" s="38">
        <f t="shared" si="176"/>
        <v>1089.3555217719231</v>
      </c>
      <c r="CL56" s="22"/>
      <c r="CM56" s="46">
        <f t="shared" si="210"/>
        <v>10</v>
      </c>
      <c r="CN56" s="38">
        <f t="shared" si="211"/>
        <v>1000</v>
      </c>
      <c r="CO56" s="38">
        <f t="shared" si="107"/>
        <v>1000</v>
      </c>
      <c r="CP56" s="38">
        <f t="shared" si="212"/>
        <v>1121.3054531249998</v>
      </c>
      <c r="CQ56" s="48">
        <f t="shared" si="177"/>
        <v>2.2499999999999999E-2</v>
      </c>
      <c r="CR56" s="38">
        <f t="shared" si="178"/>
        <v>1123.4079008496092</v>
      </c>
      <c r="CS56" s="38" t="str">
        <f t="shared" si="179"/>
        <v>nie</v>
      </c>
      <c r="CT56" s="38">
        <f t="shared" si="180"/>
        <v>20</v>
      </c>
      <c r="CU56" s="38">
        <f t="shared" si="181"/>
        <v>1083.7603996881835</v>
      </c>
      <c r="CV56" s="38">
        <f t="shared" si="61"/>
        <v>0</v>
      </c>
      <c r="CW56" s="48">
        <f t="shared" si="182"/>
        <v>0.04</v>
      </c>
      <c r="CX56" s="38">
        <f t="shared" si="183"/>
        <v>0</v>
      </c>
      <c r="CY56" s="38">
        <f t="shared" si="184"/>
        <v>1083.7603996881835</v>
      </c>
      <c r="DA56" s="46">
        <f t="shared" si="117"/>
        <v>10</v>
      </c>
      <c r="DB56" s="38">
        <f t="shared" si="118"/>
        <v>1000</v>
      </c>
      <c r="DC56" s="38">
        <f t="shared" si="109"/>
        <v>1000</v>
      </c>
      <c r="DD56" s="38">
        <f t="shared" si="213"/>
        <v>1126.2699999999998</v>
      </c>
      <c r="DE56" s="48">
        <f t="shared" si="185"/>
        <v>2.5000000000000001E-2</v>
      </c>
      <c r="DF56" s="38">
        <f t="shared" si="186"/>
        <v>1128.6163958333332</v>
      </c>
      <c r="DG56" s="38" t="str">
        <f t="shared" si="187"/>
        <v>nie</v>
      </c>
      <c r="DH56" s="38">
        <f t="shared" si="188"/>
        <v>7</v>
      </c>
      <c r="DI56" s="38">
        <f t="shared" si="189"/>
        <v>1098.509280625</v>
      </c>
      <c r="DJ56" s="38">
        <f t="shared" si="70"/>
        <v>0</v>
      </c>
      <c r="DK56" s="48">
        <f t="shared" si="190"/>
        <v>0.04</v>
      </c>
      <c r="DL56" s="38">
        <f t="shared" si="191"/>
        <v>0</v>
      </c>
      <c r="DM56" s="38">
        <f t="shared" si="192"/>
        <v>1098.509280625</v>
      </c>
      <c r="DN56" s="22"/>
      <c r="DO56" s="46">
        <f t="shared" si="119"/>
        <v>10</v>
      </c>
      <c r="DP56" s="38">
        <f t="shared" si="120"/>
        <v>1000</v>
      </c>
      <c r="DQ56" s="38">
        <f t="shared" si="111"/>
        <v>1000</v>
      </c>
      <c r="DR56" s="38">
        <f t="shared" si="214"/>
        <v>1134.93796875</v>
      </c>
      <c r="DS56" s="48">
        <f t="shared" si="193"/>
        <v>2.7500000000000004E-2</v>
      </c>
      <c r="DT56" s="38">
        <f t="shared" si="194"/>
        <v>1137.5388682617186</v>
      </c>
      <c r="DU56" s="38" t="str">
        <f t="shared" si="195"/>
        <v>nie</v>
      </c>
      <c r="DV56" s="38">
        <f t="shared" si="196"/>
        <v>20</v>
      </c>
      <c r="DW56" s="38">
        <f t="shared" si="78"/>
        <v>1095.2064832919921</v>
      </c>
      <c r="DX56" s="38">
        <f t="shared" si="79"/>
        <v>0</v>
      </c>
      <c r="DY56" s="48">
        <f t="shared" si="197"/>
        <v>0.04</v>
      </c>
      <c r="DZ56" s="38">
        <f t="shared" si="198"/>
        <v>0</v>
      </c>
      <c r="EA56" s="38">
        <f t="shared" si="199"/>
        <v>1095.2064832919921</v>
      </c>
    </row>
    <row r="57" spans="1:136" s="23" customFormat="1" ht="14.25">
      <c r="A57" s="22"/>
      <c r="B57" s="217"/>
      <c r="C57" s="55">
        <f t="shared" si="140"/>
        <v>22</v>
      </c>
      <c r="D57" s="38">
        <f t="shared" si="151"/>
        <v>1061.958262208394</v>
      </c>
      <c r="E57" s="38">
        <f t="shared" si="152"/>
        <v>1058.9369520338716</v>
      </c>
      <c r="F57" s="38">
        <f t="shared" si="153"/>
        <v>1099.21976875</v>
      </c>
      <c r="G57" s="38">
        <f t="shared" si="141"/>
        <v>1066.0796349929735</v>
      </c>
      <c r="H57" s="38">
        <f t="shared" si="142"/>
        <v>1058.8135937500001</v>
      </c>
      <c r="I57" s="38">
        <f t="shared" si="143"/>
        <v>1070.74</v>
      </c>
      <c r="J57" s="39">
        <f t="shared" si="144"/>
        <v>1064.5046875</v>
      </c>
      <c r="K57" s="39">
        <f t="shared" si="145"/>
        <v>1061.1146943768169</v>
      </c>
      <c r="L57" s="38">
        <f t="shared" si="146"/>
        <v>1018.4166666666666</v>
      </c>
      <c r="M57" s="22"/>
      <c r="N57" s="69"/>
      <c r="O57" s="53">
        <f t="shared" si="147"/>
        <v>22</v>
      </c>
      <c r="P57" s="41">
        <f t="shared" si="148"/>
        <v>6.1958262208394066E-2</v>
      </c>
      <c r="Q57" s="41">
        <f t="shared" si="149"/>
        <v>5.8936952033871615E-2</v>
      </c>
      <c r="R57" s="41">
        <f t="shared" si="150"/>
        <v>9.9219768750000048E-2</v>
      </c>
      <c r="S57" s="41">
        <f t="shared" si="134"/>
        <v>6.6079634992973535E-2</v>
      </c>
      <c r="T57" s="41">
        <f t="shared" si="135"/>
        <v>5.8813593750000059E-2</v>
      </c>
      <c r="U57" s="41">
        <f t="shared" si="136"/>
        <v>7.0740000000000025E-2</v>
      </c>
      <c r="V57" s="41">
        <f t="shared" si="137"/>
        <v>6.4504687499999935E-2</v>
      </c>
      <c r="W57" s="41">
        <f t="shared" si="138"/>
        <v>6.1114694376817047E-2</v>
      </c>
      <c r="X57" s="41">
        <f t="shared" si="139"/>
        <v>1.8416666666666526E-2</v>
      </c>
      <c r="Y57" s="22"/>
      <c r="Z57" s="35">
        <f t="shared" si="83"/>
        <v>38</v>
      </c>
      <c r="AA57" s="38">
        <f t="shared" si="154"/>
        <v>1032.0181683333333</v>
      </c>
      <c r="AB57" s="35">
        <f t="shared" si="84"/>
        <v>38</v>
      </c>
      <c r="AC57" s="48">
        <f t="shared" si="200"/>
        <v>0.04</v>
      </c>
      <c r="AD57" s="46">
        <f t="shared" si="201"/>
        <v>10</v>
      </c>
      <c r="AE57" s="38">
        <f t="shared" si="202"/>
        <v>999</v>
      </c>
      <c r="AF57" s="38">
        <f t="shared" si="113"/>
        <v>1000</v>
      </c>
      <c r="AG57" s="38">
        <f t="shared" si="88"/>
        <v>1000</v>
      </c>
      <c r="AH57" s="48">
        <f t="shared" si="155"/>
        <v>0.04</v>
      </c>
      <c r="AI57" s="38">
        <f t="shared" si="156"/>
        <v>1003.3333333333334</v>
      </c>
      <c r="AJ57" s="38" t="str">
        <f t="shared" si="157"/>
        <v>nie</v>
      </c>
      <c r="AK57" s="38">
        <f t="shared" si="158"/>
        <v>5</v>
      </c>
      <c r="AL57" s="38">
        <f t="shared" si="124"/>
        <v>998.65</v>
      </c>
      <c r="AM57" s="38">
        <f t="shared" si="159"/>
        <v>2.7000000000000308</v>
      </c>
      <c r="AN57" s="48">
        <f t="shared" si="30"/>
        <v>0.04</v>
      </c>
      <c r="AO57" s="38">
        <f t="shared" si="31"/>
        <v>118.83182716581837</v>
      </c>
      <c r="AP57" s="38">
        <f t="shared" si="128"/>
        <v>1114.7818271658184</v>
      </c>
      <c r="AQ57" s="22"/>
      <c r="AR57" s="35">
        <f t="shared" si="89"/>
        <v>38</v>
      </c>
      <c r="AS57" s="48">
        <f t="shared" si="203"/>
        <v>0.04</v>
      </c>
      <c r="AT57" s="46">
        <f t="shared" si="204"/>
        <v>10</v>
      </c>
      <c r="AU57" s="38">
        <f t="shared" si="205"/>
        <v>999</v>
      </c>
      <c r="AV57" s="38">
        <f t="shared" si="114"/>
        <v>1000</v>
      </c>
      <c r="AW57" s="38">
        <f t="shared" si="93"/>
        <v>1000</v>
      </c>
      <c r="AX57" s="48">
        <f t="shared" si="160"/>
        <v>4.1000000000000002E-2</v>
      </c>
      <c r="AY57" s="38">
        <f t="shared" si="161"/>
        <v>1003.4166666666666</v>
      </c>
      <c r="AZ57" s="38" t="str">
        <f t="shared" si="162"/>
        <v>nie</v>
      </c>
      <c r="BA57" s="38">
        <f t="shared" si="163"/>
        <v>7</v>
      </c>
      <c r="BB57" s="38">
        <f t="shared" si="125"/>
        <v>997.09749999999997</v>
      </c>
      <c r="BC57" s="38">
        <f t="shared" si="164"/>
        <v>2.7674999999999694</v>
      </c>
      <c r="BD57" s="48">
        <f t="shared" si="38"/>
        <v>0.04</v>
      </c>
      <c r="BE57" s="38">
        <f t="shared" si="95"/>
        <v>115.60421777408452</v>
      </c>
      <c r="BF57" s="38">
        <f t="shared" si="126"/>
        <v>1109.9342177740846</v>
      </c>
      <c r="BG57" s="22"/>
      <c r="BH57" s="35">
        <f t="shared" si="96"/>
        <v>38</v>
      </c>
      <c r="BI57" s="48">
        <f t="shared" si="121"/>
        <v>0.04</v>
      </c>
      <c r="BJ57" s="46">
        <f t="shared" si="206"/>
        <v>11</v>
      </c>
      <c r="BK57" s="38">
        <f t="shared" si="207"/>
        <v>1098.9000000000001</v>
      </c>
      <c r="BL57" s="38">
        <f t="shared" si="115"/>
        <v>1100</v>
      </c>
      <c r="BM57" s="38">
        <f t="shared" si="99"/>
        <v>1100</v>
      </c>
      <c r="BN57" s="48">
        <f t="shared" si="165"/>
        <v>6.8500000000000005E-2</v>
      </c>
      <c r="BO57" s="38">
        <f t="shared" si="100"/>
        <v>1112.5583333333334</v>
      </c>
      <c r="BP57" s="38" t="str">
        <f t="shared" si="166"/>
        <v>nie</v>
      </c>
      <c r="BQ57" s="38">
        <f t="shared" si="167"/>
        <v>7.6999999999999993</v>
      </c>
      <c r="BR57" s="38">
        <f t="shared" si="127"/>
        <v>1103.93525</v>
      </c>
      <c r="BS57" s="38">
        <f t="shared" si="101"/>
        <v>0</v>
      </c>
      <c r="BT57" s="48">
        <f t="shared" si="44"/>
        <v>0.04</v>
      </c>
      <c r="BU57" s="38">
        <f t="shared" si="45"/>
        <v>79.645869078701637</v>
      </c>
      <c r="BV57" s="38">
        <f t="shared" si="46"/>
        <v>1183.5811190787017</v>
      </c>
      <c r="BW57" s="22"/>
      <c r="BX57" s="48">
        <f t="shared" si="123"/>
        <v>0.01</v>
      </c>
      <c r="BY57" s="46">
        <f t="shared" si="208"/>
        <v>10</v>
      </c>
      <c r="BZ57" s="38">
        <f t="shared" si="209"/>
        <v>1000</v>
      </c>
      <c r="CA57" s="38">
        <f t="shared" si="116"/>
        <v>1000</v>
      </c>
      <c r="CB57" s="38">
        <f t="shared" si="104"/>
        <v>1000</v>
      </c>
      <c r="CC57" s="48">
        <f t="shared" si="168"/>
        <v>0.02</v>
      </c>
      <c r="CD57" s="38">
        <f t="shared" si="169"/>
        <v>1003.3333333333334</v>
      </c>
      <c r="CE57" s="38" t="str">
        <f t="shared" si="170"/>
        <v>nie</v>
      </c>
      <c r="CF57" s="38">
        <f t="shared" si="171"/>
        <v>7</v>
      </c>
      <c r="CG57" s="38">
        <f t="shared" si="172"/>
        <v>997.03000000000009</v>
      </c>
      <c r="CH57" s="38">
        <f t="shared" si="173"/>
        <v>0</v>
      </c>
      <c r="CI57" s="48">
        <f t="shared" si="174"/>
        <v>0.04</v>
      </c>
      <c r="CJ57" s="38">
        <f t="shared" si="175"/>
        <v>93.928445680707327</v>
      </c>
      <c r="CK57" s="38">
        <f t="shared" si="176"/>
        <v>1090.9584456807074</v>
      </c>
      <c r="CL57" s="22"/>
      <c r="CM57" s="46">
        <f t="shared" si="210"/>
        <v>10</v>
      </c>
      <c r="CN57" s="38">
        <f t="shared" si="211"/>
        <v>1000</v>
      </c>
      <c r="CO57" s="38">
        <f t="shared" si="107"/>
        <v>1000</v>
      </c>
      <c r="CP57" s="38">
        <f t="shared" si="212"/>
        <v>1121.3054531249998</v>
      </c>
      <c r="CQ57" s="48">
        <f t="shared" si="177"/>
        <v>2.2499999999999999E-2</v>
      </c>
      <c r="CR57" s="38">
        <f t="shared" si="178"/>
        <v>1125.5103485742184</v>
      </c>
      <c r="CS57" s="38" t="str">
        <f t="shared" si="179"/>
        <v>nie</v>
      </c>
      <c r="CT57" s="38">
        <f t="shared" si="180"/>
        <v>20</v>
      </c>
      <c r="CU57" s="38">
        <f t="shared" si="181"/>
        <v>1085.4633823451168</v>
      </c>
      <c r="CV57" s="38">
        <f t="shared" si="61"/>
        <v>0</v>
      </c>
      <c r="CW57" s="48">
        <f t="shared" si="182"/>
        <v>0.04</v>
      </c>
      <c r="CX57" s="38">
        <f t="shared" si="183"/>
        <v>0</v>
      </c>
      <c r="CY57" s="38">
        <f t="shared" si="184"/>
        <v>1085.4633823451168</v>
      </c>
      <c r="DA57" s="46">
        <f t="shared" si="117"/>
        <v>10</v>
      </c>
      <c r="DB57" s="38">
        <f t="shared" si="118"/>
        <v>1000</v>
      </c>
      <c r="DC57" s="38">
        <f t="shared" si="109"/>
        <v>1000</v>
      </c>
      <c r="DD57" s="38">
        <f t="shared" si="213"/>
        <v>1126.2699999999998</v>
      </c>
      <c r="DE57" s="48">
        <f t="shared" si="185"/>
        <v>2.5000000000000001E-2</v>
      </c>
      <c r="DF57" s="38">
        <f t="shared" si="186"/>
        <v>1130.9627916666664</v>
      </c>
      <c r="DG57" s="38" t="str">
        <f t="shared" si="187"/>
        <v>nie</v>
      </c>
      <c r="DH57" s="38">
        <f t="shared" si="188"/>
        <v>7</v>
      </c>
      <c r="DI57" s="38">
        <f t="shared" si="189"/>
        <v>1100.4098612499997</v>
      </c>
      <c r="DJ57" s="38">
        <f t="shared" si="70"/>
        <v>0</v>
      </c>
      <c r="DK57" s="48">
        <f t="shared" si="190"/>
        <v>0.04</v>
      </c>
      <c r="DL57" s="38">
        <f t="shared" si="191"/>
        <v>0</v>
      </c>
      <c r="DM57" s="38">
        <f t="shared" si="192"/>
        <v>1100.4098612499997</v>
      </c>
      <c r="DN57" s="22"/>
      <c r="DO57" s="46">
        <f t="shared" si="119"/>
        <v>10</v>
      </c>
      <c r="DP57" s="38">
        <f t="shared" si="120"/>
        <v>1000</v>
      </c>
      <c r="DQ57" s="38">
        <f t="shared" si="111"/>
        <v>1000</v>
      </c>
      <c r="DR57" s="38">
        <f t="shared" si="214"/>
        <v>1134.93796875</v>
      </c>
      <c r="DS57" s="48">
        <f t="shared" si="193"/>
        <v>2.7500000000000004E-2</v>
      </c>
      <c r="DT57" s="38">
        <f t="shared" si="194"/>
        <v>1140.1397677734376</v>
      </c>
      <c r="DU57" s="38" t="str">
        <f t="shared" si="195"/>
        <v>nie</v>
      </c>
      <c r="DV57" s="38">
        <f t="shared" si="196"/>
        <v>20</v>
      </c>
      <c r="DW57" s="38">
        <f t="shared" si="78"/>
        <v>1097.3132118964845</v>
      </c>
      <c r="DX57" s="38">
        <f t="shared" si="79"/>
        <v>0</v>
      </c>
      <c r="DY57" s="48">
        <f t="shared" si="197"/>
        <v>0.04</v>
      </c>
      <c r="DZ57" s="38">
        <f t="shared" si="198"/>
        <v>0</v>
      </c>
      <c r="EA57" s="38">
        <f t="shared" si="199"/>
        <v>1097.3132118964845</v>
      </c>
    </row>
    <row r="58" spans="1:136" s="23" customFormat="1" ht="14.1" customHeight="1">
      <c r="A58" s="22"/>
      <c r="B58" s="217"/>
      <c r="C58" s="55">
        <f t="shared" si="140"/>
        <v>23</v>
      </c>
      <c r="D58" s="38">
        <f t="shared" si="151"/>
        <v>1064.8364845163569</v>
      </c>
      <c r="E58" s="38">
        <f t="shared" si="152"/>
        <v>1061.8788908043632</v>
      </c>
      <c r="F58" s="38">
        <f t="shared" si="153"/>
        <v>1104.1602456249998</v>
      </c>
      <c r="G58" s="38">
        <f t="shared" si="141"/>
        <v>1067.5869090074546</v>
      </c>
      <c r="H58" s="38">
        <f t="shared" si="142"/>
        <v>1060.4424531249999</v>
      </c>
      <c r="I58" s="38">
        <f t="shared" si="143"/>
        <v>1072.549</v>
      </c>
      <c r="J58" s="39">
        <f t="shared" si="144"/>
        <v>1066.5001562499999</v>
      </c>
      <c r="K58" s="39">
        <f t="shared" si="145"/>
        <v>1063.9797040516344</v>
      </c>
      <c r="L58" s="38">
        <f t="shared" si="146"/>
        <v>1019.2583333333334</v>
      </c>
      <c r="M58" s="22"/>
      <c r="N58" s="69"/>
      <c r="O58" s="53">
        <f t="shared" si="147"/>
        <v>23</v>
      </c>
      <c r="P58" s="41">
        <f t="shared" si="148"/>
        <v>6.4836484516356929E-2</v>
      </c>
      <c r="Q58" s="41">
        <f t="shared" si="149"/>
        <v>6.1878890804363262E-2</v>
      </c>
      <c r="R58" s="41">
        <f t="shared" si="150"/>
        <v>0.1041602456249997</v>
      </c>
      <c r="S58" s="41">
        <f t="shared" si="134"/>
        <v>6.7586909007454565E-2</v>
      </c>
      <c r="T58" s="41">
        <f t="shared" si="135"/>
        <v>6.0442453124999851E-2</v>
      </c>
      <c r="U58" s="41">
        <f t="shared" si="136"/>
        <v>7.2548999999999975E-2</v>
      </c>
      <c r="V58" s="41">
        <f t="shared" si="137"/>
        <v>6.6500156249999831E-2</v>
      </c>
      <c r="W58" s="41">
        <f t="shared" si="138"/>
        <v>6.3979704051634334E-2</v>
      </c>
      <c r="X58" s="41">
        <f t="shared" si="139"/>
        <v>1.9258333333333377E-2</v>
      </c>
      <c r="Y58" s="22"/>
      <c r="Z58" s="35">
        <f t="shared" si="83"/>
        <v>39</v>
      </c>
      <c r="AA58" s="38">
        <f t="shared" si="154"/>
        <v>1032.8767524999998</v>
      </c>
      <c r="AB58" s="35">
        <f t="shared" si="84"/>
        <v>39</v>
      </c>
      <c r="AC58" s="48">
        <f t="shared" si="200"/>
        <v>0.04</v>
      </c>
      <c r="AD58" s="46">
        <f t="shared" si="201"/>
        <v>10</v>
      </c>
      <c r="AE58" s="38">
        <f t="shared" si="202"/>
        <v>999</v>
      </c>
      <c r="AF58" s="38">
        <f t="shared" si="113"/>
        <v>1000</v>
      </c>
      <c r="AG58" s="38">
        <f t="shared" si="88"/>
        <v>1000</v>
      </c>
      <c r="AH58" s="48">
        <f t="shared" si="155"/>
        <v>0.04</v>
      </c>
      <c r="AI58" s="38">
        <f t="shared" si="156"/>
        <v>1003.3333333333334</v>
      </c>
      <c r="AJ58" s="38" t="str">
        <f t="shared" si="157"/>
        <v>nie</v>
      </c>
      <c r="AK58" s="38">
        <f t="shared" si="158"/>
        <v>5</v>
      </c>
      <c r="AL58" s="38">
        <f t="shared" si="124"/>
        <v>998.65</v>
      </c>
      <c r="AM58" s="38">
        <f t="shared" si="159"/>
        <v>2.7000000000000308</v>
      </c>
      <c r="AN58" s="48">
        <f t="shared" si="30"/>
        <v>0.04</v>
      </c>
      <c r="AO58" s="38">
        <f t="shared" si="31"/>
        <v>121.8526730991661</v>
      </c>
      <c r="AP58" s="38">
        <f t="shared" si="128"/>
        <v>1117.802673099166</v>
      </c>
      <c r="AQ58" s="22"/>
      <c r="AR58" s="35">
        <f t="shared" si="89"/>
        <v>39</v>
      </c>
      <c r="AS58" s="48">
        <f t="shared" si="203"/>
        <v>0.04</v>
      </c>
      <c r="AT58" s="46">
        <f t="shared" si="204"/>
        <v>10</v>
      </c>
      <c r="AU58" s="38">
        <f t="shared" si="205"/>
        <v>999</v>
      </c>
      <c r="AV58" s="38">
        <f t="shared" si="114"/>
        <v>1000</v>
      </c>
      <c r="AW58" s="38">
        <f t="shared" si="93"/>
        <v>1000</v>
      </c>
      <c r="AX58" s="48">
        <f t="shared" si="160"/>
        <v>4.1000000000000002E-2</v>
      </c>
      <c r="AY58" s="38">
        <f t="shared" si="161"/>
        <v>1003.4166666666666</v>
      </c>
      <c r="AZ58" s="38" t="str">
        <f t="shared" si="162"/>
        <v>nie</v>
      </c>
      <c r="BA58" s="38">
        <f t="shared" si="163"/>
        <v>7</v>
      </c>
      <c r="BB58" s="38">
        <f t="shared" si="125"/>
        <v>997.09749999999997</v>
      </c>
      <c r="BC58" s="38">
        <f t="shared" si="164"/>
        <v>2.7674999999999694</v>
      </c>
      <c r="BD58" s="48">
        <f t="shared" si="38"/>
        <v>0.04</v>
      </c>
      <c r="BE58" s="38">
        <f t="shared" si="95"/>
        <v>118.68384916207451</v>
      </c>
      <c r="BF58" s="38">
        <f t="shared" si="126"/>
        <v>1113.0138491620746</v>
      </c>
      <c r="BG58" s="22"/>
      <c r="BH58" s="35">
        <f t="shared" si="96"/>
        <v>39</v>
      </c>
      <c r="BI58" s="48">
        <f t="shared" ref="BI58:BI89" si="215">MAX(INDEX(scenariusz_I_WIBOR6M,MATCH(ROUNDUP(BH58/12,0),scenariusz_I_rok,0)),0)</f>
        <v>0.04</v>
      </c>
      <c r="BJ58" s="46">
        <f t="shared" si="206"/>
        <v>11</v>
      </c>
      <c r="BK58" s="38">
        <f t="shared" si="207"/>
        <v>1098.9000000000001</v>
      </c>
      <c r="BL58" s="38">
        <f t="shared" si="115"/>
        <v>1100</v>
      </c>
      <c r="BM58" s="38">
        <f t="shared" si="99"/>
        <v>1100</v>
      </c>
      <c r="BN58" s="48">
        <f t="shared" si="165"/>
        <v>6.8500000000000005E-2</v>
      </c>
      <c r="BO58" s="38">
        <f t="shared" si="100"/>
        <v>1118.8375000000001</v>
      </c>
      <c r="BP58" s="38" t="str">
        <f t="shared" si="166"/>
        <v>nie</v>
      </c>
      <c r="BQ58" s="38">
        <f t="shared" si="167"/>
        <v>7.6999999999999993</v>
      </c>
      <c r="BR58" s="38">
        <f t="shared" si="127"/>
        <v>1109.021375</v>
      </c>
      <c r="BS58" s="38">
        <f t="shared" si="101"/>
        <v>0</v>
      </c>
      <c r="BT58" s="48">
        <f t="shared" si="44"/>
        <v>0.04</v>
      </c>
      <c r="BU58" s="38">
        <f t="shared" si="45"/>
        <v>79.860912925214123</v>
      </c>
      <c r="BV58" s="38">
        <f t="shared" si="46"/>
        <v>1188.8822879252141</v>
      </c>
      <c r="BW58" s="22"/>
      <c r="BX58" s="48">
        <f t="shared" si="123"/>
        <v>0.01</v>
      </c>
      <c r="BY58" s="46">
        <f t="shared" si="208"/>
        <v>10</v>
      </c>
      <c r="BZ58" s="38">
        <f t="shared" si="209"/>
        <v>1000</v>
      </c>
      <c r="CA58" s="38">
        <f t="shared" si="116"/>
        <v>1000</v>
      </c>
      <c r="CB58" s="38">
        <f t="shared" si="104"/>
        <v>1000</v>
      </c>
      <c r="CC58" s="48">
        <f t="shared" si="168"/>
        <v>0.02</v>
      </c>
      <c r="CD58" s="38">
        <f t="shared" si="169"/>
        <v>1004.9999999999999</v>
      </c>
      <c r="CE58" s="38" t="str">
        <f t="shared" si="170"/>
        <v>nie</v>
      </c>
      <c r="CF58" s="38">
        <f t="shared" si="171"/>
        <v>7</v>
      </c>
      <c r="CG58" s="38">
        <f t="shared" si="172"/>
        <v>998.37999999999988</v>
      </c>
      <c r="CH58" s="38">
        <f t="shared" si="173"/>
        <v>0</v>
      </c>
      <c r="CI58" s="48">
        <f t="shared" si="174"/>
        <v>0.04</v>
      </c>
      <c r="CJ58" s="38">
        <f t="shared" si="175"/>
        <v>94.182052484045229</v>
      </c>
      <c r="CK58" s="38">
        <f t="shared" si="176"/>
        <v>1092.5620524840451</v>
      </c>
      <c r="CL58" s="22"/>
      <c r="CM58" s="46">
        <f t="shared" si="210"/>
        <v>10</v>
      </c>
      <c r="CN58" s="38">
        <f t="shared" si="211"/>
        <v>1000</v>
      </c>
      <c r="CO58" s="38">
        <f t="shared" si="107"/>
        <v>1000</v>
      </c>
      <c r="CP58" s="38">
        <f t="shared" si="212"/>
        <v>1121.3054531249998</v>
      </c>
      <c r="CQ58" s="48">
        <f t="shared" si="177"/>
        <v>2.2499999999999999E-2</v>
      </c>
      <c r="CR58" s="38">
        <f t="shared" si="178"/>
        <v>1127.6127962988278</v>
      </c>
      <c r="CS58" s="38" t="str">
        <f t="shared" si="179"/>
        <v>nie</v>
      </c>
      <c r="CT58" s="38">
        <f t="shared" si="180"/>
        <v>20</v>
      </c>
      <c r="CU58" s="38">
        <f t="shared" si="181"/>
        <v>1087.1663650020505</v>
      </c>
      <c r="CV58" s="38">
        <f t="shared" si="61"/>
        <v>0</v>
      </c>
      <c r="CW58" s="48">
        <f t="shared" si="182"/>
        <v>0.04</v>
      </c>
      <c r="CX58" s="38">
        <f t="shared" si="183"/>
        <v>0</v>
      </c>
      <c r="CY58" s="38">
        <f t="shared" si="184"/>
        <v>1087.1663650020505</v>
      </c>
      <c r="DA58" s="46">
        <f t="shared" si="117"/>
        <v>10</v>
      </c>
      <c r="DB58" s="38">
        <f t="shared" si="118"/>
        <v>1000</v>
      </c>
      <c r="DC58" s="38">
        <f t="shared" si="109"/>
        <v>1000</v>
      </c>
      <c r="DD58" s="38">
        <f t="shared" si="213"/>
        <v>1126.2699999999998</v>
      </c>
      <c r="DE58" s="48">
        <f t="shared" si="185"/>
        <v>2.5000000000000001E-2</v>
      </c>
      <c r="DF58" s="38">
        <f t="shared" si="186"/>
        <v>1133.3091874999998</v>
      </c>
      <c r="DG58" s="38" t="str">
        <f t="shared" si="187"/>
        <v>nie</v>
      </c>
      <c r="DH58" s="38">
        <f t="shared" si="188"/>
        <v>7</v>
      </c>
      <c r="DI58" s="38">
        <f t="shared" si="189"/>
        <v>1102.3104418749999</v>
      </c>
      <c r="DJ58" s="38">
        <f t="shared" si="70"/>
        <v>0</v>
      </c>
      <c r="DK58" s="48">
        <f t="shared" si="190"/>
        <v>0.04</v>
      </c>
      <c r="DL58" s="38">
        <f t="shared" si="191"/>
        <v>0</v>
      </c>
      <c r="DM58" s="38">
        <f t="shared" si="192"/>
        <v>1102.3104418749999</v>
      </c>
      <c r="DN58" s="22"/>
      <c r="DO58" s="46">
        <f t="shared" si="119"/>
        <v>10</v>
      </c>
      <c r="DP58" s="38">
        <f t="shared" si="120"/>
        <v>1000</v>
      </c>
      <c r="DQ58" s="38">
        <f t="shared" si="111"/>
        <v>1000</v>
      </c>
      <c r="DR58" s="38">
        <f t="shared" si="214"/>
        <v>1134.93796875</v>
      </c>
      <c r="DS58" s="48">
        <f t="shared" si="193"/>
        <v>2.7500000000000004E-2</v>
      </c>
      <c r="DT58" s="38">
        <f t="shared" si="194"/>
        <v>1142.7406672851562</v>
      </c>
      <c r="DU58" s="38" t="str">
        <f t="shared" si="195"/>
        <v>nie</v>
      </c>
      <c r="DV58" s="38">
        <f t="shared" si="196"/>
        <v>20</v>
      </c>
      <c r="DW58" s="38">
        <f t="shared" si="78"/>
        <v>1099.4199405009765</v>
      </c>
      <c r="DX58" s="38">
        <f t="shared" si="79"/>
        <v>0</v>
      </c>
      <c r="DY58" s="48">
        <f t="shared" si="197"/>
        <v>0.04</v>
      </c>
      <c r="DZ58" s="38">
        <f t="shared" si="198"/>
        <v>0</v>
      </c>
      <c r="EA58" s="38">
        <f t="shared" si="199"/>
        <v>1099.4199405009765</v>
      </c>
    </row>
    <row r="59" spans="1:136" s="23" customFormat="1" ht="14.25">
      <c r="A59" s="22"/>
      <c r="B59" s="218"/>
      <c r="C59" s="55">
        <f t="shared" si="140"/>
        <v>24</v>
      </c>
      <c r="D59" s="38">
        <f t="shared" si="151"/>
        <v>1071.772478024551</v>
      </c>
      <c r="E59" s="38">
        <f t="shared" si="152"/>
        <v>1070.4987728095348</v>
      </c>
      <c r="F59" s="38">
        <f t="shared" si="153"/>
        <v>1109.1007225000001</v>
      </c>
      <c r="G59" s="38">
        <f t="shared" si="141"/>
        <v>1069.0946076617747</v>
      </c>
      <c r="H59" s="38">
        <f t="shared" si="142"/>
        <v>1062.0713125</v>
      </c>
      <c r="I59" s="38">
        <f t="shared" si="143"/>
        <v>1074.3579999999999</v>
      </c>
      <c r="J59" s="39">
        <f t="shared" si="144"/>
        <v>1068.495625</v>
      </c>
      <c r="K59" s="39">
        <f t="shared" si="145"/>
        <v>1066.8524492525737</v>
      </c>
      <c r="L59" s="38">
        <f t="shared" si="146"/>
        <v>1020.1</v>
      </c>
      <c r="M59" s="22"/>
      <c r="N59" s="69"/>
      <c r="O59" s="53">
        <f t="shared" si="147"/>
        <v>24</v>
      </c>
      <c r="P59" s="41">
        <f t="shared" si="148"/>
        <v>7.1772478024551001E-2</v>
      </c>
      <c r="Q59" s="41">
        <f t="shared" si="149"/>
        <v>7.049877280953476E-2</v>
      </c>
      <c r="R59" s="41">
        <f t="shared" si="150"/>
        <v>0.10910072250000002</v>
      </c>
      <c r="S59" s="41">
        <f t="shared" si="134"/>
        <v>6.9094607661774665E-2</v>
      </c>
      <c r="T59" s="41">
        <f t="shared" si="135"/>
        <v>6.2071312500000086E-2</v>
      </c>
      <c r="U59" s="41">
        <f t="shared" si="136"/>
        <v>7.4357999999999924E-2</v>
      </c>
      <c r="V59" s="41">
        <f t="shared" si="137"/>
        <v>6.8495624999999949E-2</v>
      </c>
      <c r="W59" s="41">
        <f t="shared" si="138"/>
        <v>6.685244925257372E-2</v>
      </c>
      <c r="X59" s="41">
        <f t="shared" si="139"/>
        <v>2.0100000000000007E-2</v>
      </c>
      <c r="Y59" s="22"/>
      <c r="Z59" s="35">
        <f t="shared" si="83"/>
        <v>40</v>
      </c>
      <c r="AA59" s="38">
        <f t="shared" si="154"/>
        <v>1033.7353366666666</v>
      </c>
      <c r="AB59" s="35">
        <f t="shared" si="84"/>
        <v>40</v>
      </c>
      <c r="AC59" s="48">
        <f t="shared" si="200"/>
        <v>0.04</v>
      </c>
      <c r="AD59" s="46">
        <f t="shared" si="201"/>
        <v>10</v>
      </c>
      <c r="AE59" s="38">
        <f t="shared" si="202"/>
        <v>999</v>
      </c>
      <c r="AF59" s="38">
        <f t="shared" si="113"/>
        <v>1000</v>
      </c>
      <c r="AG59" s="38">
        <f t="shared" si="88"/>
        <v>1000</v>
      </c>
      <c r="AH59" s="48">
        <f t="shared" si="155"/>
        <v>0.04</v>
      </c>
      <c r="AI59" s="38">
        <f t="shared" si="156"/>
        <v>1003.3333333333334</v>
      </c>
      <c r="AJ59" s="38" t="str">
        <f t="shared" si="157"/>
        <v>nie</v>
      </c>
      <c r="AK59" s="38">
        <f t="shared" si="158"/>
        <v>5</v>
      </c>
      <c r="AL59" s="38">
        <f t="shared" si="124"/>
        <v>998.65</v>
      </c>
      <c r="AM59" s="38">
        <f t="shared" si="159"/>
        <v>2.7000000000000308</v>
      </c>
      <c r="AN59" s="48">
        <f t="shared" si="30"/>
        <v>0.04</v>
      </c>
      <c r="AO59" s="38">
        <f t="shared" si="31"/>
        <v>124.88167531653387</v>
      </c>
      <c r="AP59" s="38">
        <f t="shared" si="128"/>
        <v>1120.8316753165338</v>
      </c>
      <c r="AQ59" s="22"/>
      <c r="AR59" s="35">
        <f t="shared" si="89"/>
        <v>40</v>
      </c>
      <c r="AS59" s="48">
        <f t="shared" si="203"/>
        <v>0.04</v>
      </c>
      <c r="AT59" s="46">
        <f t="shared" si="204"/>
        <v>10</v>
      </c>
      <c r="AU59" s="38">
        <f t="shared" si="205"/>
        <v>999</v>
      </c>
      <c r="AV59" s="38">
        <f t="shared" si="114"/>
        <v>1000</v>
      </c>
      <c r="AW59" s="38">
        <f t="shared" si="93"/>
        <v>1000</v>
      </c>
      <c r="AX59" s="48">
        <f t="shared" si="160"/>
        <v>4.1000000000000002E-2</v>
      </c>
      <c r="AY59" s="38">
        <f t="shared" si="161"/>
        <v>1003.4166666666666</v>
      </c>
      <c r="AZ59" s="38" t="str">
        <f t="shared" si="162"/>
        <v>nie</v>
      </c>
      <c r="BA59" s="38">
        <f t="shared" si="163"/>
        <v>7</v>
      </c>
      <c r="BB59" s="38">
        <f t="shared" si="125"/>
        <v>997.09749999999997</v>
      </c>
      <c r="BC59" s="38">
        <f t="shared" si="164"/>
        <v>2.7674999999999694</v>
      </c>
      <c r="BD59" s="48">
        <f t="shared" si="38"/>
        <v>0.04</v>
      </c>
      <c r="BE59" s="38">
        <f t="shared" si="95"/>
        <v>121.77179555481207</v>
      </c>
      <c r="BF59" s="38">
        <f t="shared" si="126"/>
        <v>1116.101795554812</v>
      </c>
      <c r="BG59" s="22"/>
      <c r="BH59" s="35">
        <f t="shared" si="96"/>
        <v>40</v>
      </c>
      <c r="BI59" s="48">
        <f t="shared" si="215"/>
        <v>0.04</v>
      </c>
      <c r="BJ59" s="46">
        <f t="shared" si="206"/>
        <v>11</v>
      </c>
      <c r="BK59" s="38">
        <f t="shared" si="207"/>
        <v>1098.9000000000001</v>
      </c>
      <c r="BL59" s="38">
        <f t="shared" si="115"/>
        <v>1100</v>
      </c>
      <c r="BM59" s="38">
        <f t="shared" si="99"/>
        <v>1100</v>
      </c>
      <c r="BN59" s="48">
        <f t="shared" si="165"/>
        <v>6.8500000000000005E-2</v>
      </c>
      <c r="BO59" s="38">
        <f t="shared" si="100"/>
        <v>1125.1166666666666</v>
      </c>
      <c r="BP59" s="38" t="str">
        <f t="shared" si="166"/>
        <v>nie</v>
      </c>
      <c r="BQ59" s="38">
        <f t="shared" si="167"/>
        <v>7.6999999999999993</v>
      </c>
      <c r="BR59" s="38">
        <f t="shared" si="127"/>
        <v>1114.1074999999998</v>
      </c>
      <c r="BS59" s="38">
        <f t="shared" si="101"/>
        <v>0</v>
      </c>
      <c r="BT59" s="48">
        <f t="shared" si="44"/>
        <v>0.04</v>
      </c>
      <c r="BU59" s="38">
        <f t="shared" si="45"/>
        <v>80.076537390112193</v>
      </c>
      <c r="BV59" s="38">
        <f t="shared" si="46"/>
        <v>1194.1840373901121</v>
      </c>
      <c r="BW59" s="22"/>
      <c r="BX59" s="48">
        <f t="shared" si="123"/>
        <v>0.01</v>
      </c>
      <c r="BY59" s="46">
        <f t="shared" si="208"/>
        <v>10</v>
      </c>
      <c r="BZ59" s="38">
        <f t="shared" si="209"/>
        <v>1000</v>
      </c>
      <c r="CA59" s="38">
        <f t="shared" si="116"/>
        <v>1000</v>
      </c>
      <c r="CB59" s="38">
        <f t="shared" si="104"/>
        <v>1000</v>
      </c>
      <c r="CC59" s="48">
        <f t="shared" si="168"/>
        <v>0.02</v>
      </c>
      <c r="CD59" s="38">
        <f t="shared" si="169"/>
        <v>1006.6666666666666</v>
      </c>
      <c r="CE59" s="38" t="str">
        <f t="shared" si="170"/>
        <v>nie</v>
      </c>
      <c r="CF59" s="38">
        <f t="shared" si="171"/>
        <v>7</v>
      </c>
      <c r="CG59" s="38">
        <f t="shared" si="172"/>
        <v>999.73</v>
      </c>
      <c r="CH59" s="38">
        <f t="shared" si="173"/>
        <v>0</v>
      </c>
      <c r="CI59" s="48">
        <f t="shared" si="174"/>
        <v>0.04</v>
      </c>
      <c r="CJ59" s="38">
        <f t="shared" si="175"/>
        <v>94.436344025752149</v>
      </c>
      <c r="CK59" s="38">
        <f t="shared" si="176"/>
        <v>1094.1663440257521</v>
      </c>
      <c r="CL59" s="22"/>
      <c r="CM59" s="46">
        <f t="shared" si="210"/>
        <v>10</v>
      </c>
      <c r="CN59" s="38">
        <f t="shared" si="211"/>
        <v>1000</v>
      </c>
      <c r="CO59" s="38">
        <f t="shared" si="107"/>
        <v>1000</v>
      </c>
      <c r="CP59" s="38">
        <f t="shared" si="212"/>
        <v>1121.3054531249998</v>
      </c>
      <c r="CQ59" s="48">
        <f t="shared" si="177"/>
        <v>2.2499999999999999E-2</v>
      </c>
      <c r="CR59" s="38">
        <f t="shared" si="178"/>
        <v>1129.7152440234374</v>
      </c>
      <c r="CS59" s="38" t="str">
        <f t="shared" si="179"/>
        <v>nie</v>
      </c>
      <c r="CT59" s="38">
        <f t="shared" si="180"/>
        <v>20</v>
      </c>
      <c r="CU59" s="38">
        <f t="shared" si="181"/>
        <v>1088.8693476589842</v>
      </c>
      <c r="CV59" s="38">
        <f t="shared" si="61"/>
        <v>0</v>
      </c>
      <c r="CW59" s="48">
        <f t="shared" si="182"/>
        <v>0.04</v>
      </c>
      <c r="CX59" s="38">
        <f t="shared" si="183"/>
        <v>0</v>
      </c>
      <c r="CY59" s="38">
        <f t="shared" si="184"/>
        <v>1088.8693476589842</v>
      </c>
      <c r="DA59" s="46">
        <f t="shared" si="117"/>
        <v>10</v>
      </c>
      <c r="DB59" s="38">
        <f t="shared" si="118"/>
        <v>1000</v>
      </c>
      <c r="DC59" s="38">
        <f t="shared" si="109"/>
        <v>1000</v>
      </c>
      <c r="DD59" s="38">
        <f t="shared" si="213"/>
        <v>1126.2699999999998</v>
      </c>
      <c r="DE59" s="48">
        <f t="shared" si="185"/>
        <v>2.5000000000000001E-2</v>
      </c>
      <c r="DF59" s="38">
        <f t="shared" si="186"/>
        <v>1135.655583333333</v>
      </c>
      <c r="DG59" s="38" t="str">
        <f t="shared" si="187"/>
        <v>nie</v>
      </c>
      <c r="DH59" s="38">
        <f t="shared" si="188"/>
        <v>7</v>
      </c>
      <c r="DI59" s="38">
        <f t="shared" si="189"/>
        <v>1104.2110224999997</v>
      </c>
      <c r="DJ59" s="38">
        <f t="shared" si="70"/>
        <v>0</v>
      </c>
      <c r="DK59" s="48">
        <f t="shared" si="190"/>
        <v>0.04</v>
      </c>
      <c r="DL59" s="38">
        <f t="shared" si="191"/>
        <v>0</v>
      </c>
      <c r="DM59" s="38">
        <f t="shared" si="192"/>
        <v>1104.2110224999997</v>
      </c>
      <c r="DN59" s="22"/>
      <c r="DO59" s="46">
        <f t="shared" si="119"/>
        <v>10</v>
      </c>
      <c r="DP59" s="38">
        <f t="shared" si="120"/>
        <v>1000</v>
      </c>
      <c r="DQ59" s="38">
        <f t="shared" si="111"/>
        <v>1000</v>
      </c>
      <c r="DR59" s="38">
        <f t="shared" si="214"/>
        <v>1134.93796875</v>
      </c>
      <c r="DS59" s="48">
        <f t="shared" si="193"/>
        <v>2.7500000000000004E-2</v>
      </c>
      <c r="DT59" s="38">
        <f t="shared" si="194"/>
        <v>1145.341566796875</v>
      </c>
      <c r="DU59" s="38" t="str">
        <f t="shared" si="195"/>
        <v>nie</v>
      </c>
      <c r="DV59" s="38">
        <f t="shared" si="196"/>
        <v>20</v>
      </c>
      <c r="DW59" s="38">
        <f t="shared" si="78"/>
        <v>1101.5266691054687</v>
      </c>
      <c r="DX59" s="38">
        <f t="shared" si="79"/>
        <v>0</v>
      </c>
      <c r="DY59" s="48">
        <f t="shared" si="197"/>
        <v>0.04</v>
      </c>
      <c r="DZ59" s="38">
        <f t="shared" si="198"/>
        <v>0</v>
      </c>
      <c r="EA59" s="38">
        <f t="shared" si="199"/>
        <v>1101.5266691054687</v>
      </c>
    </row>
    <row r="60" spans="1:136" s="23" customFormat="1" ht="14.25">
      <c r="A60" s="22"/>
      <c r="B60" s="216">
        <f>ROUNDUP(C71/12,0)</f>
        <v>3</v>
      </c>
      <c r="C60" s="55">
        <f t="shared" si="140"/>
        <v>25</v>
      </c>
      <c r="D60" s="38">
        <f t="shared" si="151"/>
        <v>1073.4752137152173</v>
      </c>
      <c r="E60" s="38">
        <f t="shared" si="152"/>
        <v>1071.6918194961206</v>
      </c>
      <c r="F60" s="38">
        <f t="shared" si="153"/>
        <v>1114.3796220409376</v>
      </c>
      <c r="G60" s="38">
        <f t="shared" si="141"/>
        <v>1070.6464721024615</v>
      </c>
      <c r="H60" s="38">
        <f t="shared" si="142"/>
        <v>1063.7368212109375</v>
      </c>
      <c r="I60" s="38">
        <f t="shared" si="143"/>
        <v>1076.212225</v>
      </c>
      <c r="J60" s="39">
        <f t="shared" si="144"/>
        <v>1070.5459691406249</v>
      </c>
      <c r="K60" s="39">
        <f t="shared" si="145"/>
        <v>1069.7329508655555</v>
      </c>
      <c r="L60" s="38">
        <f t="shared" si="146"/>
        <v>1020.9500833333333</v>
      </c>
      <c r="M60" s="22"/>
      <c r="N60" s="69"/>
      <c r="O60" s="53">
        <f t="shared" si="147"/>
        <v>25</v>
      </c>
      <c r="P60" s="41">
        <f t="shared" si="148"/>
        <v>7.3475213715217258E-2</v>
      </c>
      <c r="Q60" s="41">
        <f t="shared" si="149"/>
        <v>7.169181949612069E-2</v>
      </c>
      <c r="R60" s="41">
        <f t="shared" si="150"/>
        <v>0.11437962204093766</v>
      </c>
      <c r="S60" s="41">
        <f t="shared" si="134"/>
        <v>7.0646472102461555E-2</v>
      </c>
      <c r="T60" s="41">
        <f t="shared" si="135"/>
        <v>6.3736821210937489E-2</v>
      </c>
      <c r="U60" s="41">
        <f t="shared" si="136"/>
        <v>7.6212224999999911E-2</v>
      </c>
      <c r="V60" s="41">
        <f t="shared" si="137"/>
        <v>7.0545969140624942E-2</v>
      </c>
      <c r="W60" s="41">
        <f t="shared" si="138"/>
        <v>6.9732950865555532E-2</v>
      </c>
      <c r="X60" s="41">
        <f t="shared" si="139"/>
        <v>2.0950083333333369E-2</v>
      </c>
      <c r="Y60" s="22"/>
      <c r="Z60" s="35">
        <f t="shared" si="83"/>
        <v>41</v>
      </c>
      <c r="AA60" s="38">
        <f t="shared" si="154"/>
        <v>1034.5939208333332</v>
      </c>
      <c r="AB60" s="35">
        <f t="shared" si="84"/>
        <v>41</v>
      </c>
      <c r="AC60" s="48">
        <f t="shared" si="200"/>
        <v>0.04</v>
      </c>
      <c r="AD60" s="46">
        <f t="shared" si="201"/>
        <v>10</v>
      </c>
      <c r="AE60" s="38">
        <f t="shared" si="202"/>
        <v>999</v>
      </c>
      <c r="AF60" s="38">
        <f t="shared" si="113"/>
        <v>1000</v>
      </c>
      <c r="AG60" s="38">
        <f t="shared" si="88"/>
        <v>1000</v>
      </c>
      <c r="AH60" s="48">
        <f t="shared" si="155"/>
        <v>0.04</v>
      </c>
      <c r="AI60" s="38">
        <f t="shared" si="156"/>
        <v>1003.3333333333334</v>
      </c>
      <c r="AJ60" s="38" t="str">
        <f t="shared" si="157"/>
        <v>nie</v>
      </c>
      <c r="AK60" s="38">
        <f t="shared" si="158"/>
        <v>5</v>
      </c>
      <c r="AL60" s="38">
        <f t="shared" si="124"/>
        <v>998.65</v>
      </c>
      <c r="AM60" s="38">
        <f t="shared" si="159"/>
        <v>2.7000000000000308</v>
      </c>
      <c r="AN60" s="48">
        <f t="shared" si="30"/>
        <v>0.04</v>
      </c>
      <c r="AO60" s="38">
        <f t="shared" si="31"/>
        <v>127.91885583988854</v>
      </c>
      <c r="AP60" s="38">
        <f t="shared" si="128"/>
        <v>1123.8688558398885</v>
      </c>
      <c r="AQ60" s="22"/>
      <c r="AR60" s="35">
        <f t="shared" si="89"/>
        <v>41</v>
      </c>
      <c r="AS60" s="48">
        <f t="shared" si="203"/>
        <v>0.04</v>
      </c>
      <c r="AT60" s="46">
        <f t="shared" si="204"/>
        <v>10</v>
      </c>
      <c r="AU60" s="38">
        <f t="shared" si="205"/>
        <v>999</v>
      </c>
      <c r="AV60" s="38">
        <f t="shared" si="114"/>
        <v>1000</v>
      </c>
      <c r="AW60" s="38">
        <f t="shared" si="93"/>
        <v>1000</v>
      </c>
      <c r="AX60" s="48">
        <f t="shared" si="160"/>
        <v>4.1000000000000002E-2</v>
      </c>
      <c r="AY60" s="38">
        <f t="shared" si="161"/>
        <v>1003.4166666666666</v>
      </c>
      <c r="AZ60" s="38" t="str">
        <f t="shared" si="162"/>
        <v>nie</v>
      </c>
      <c r="BA60" s="38">
        <f t="shared" si="163"/>
        <v>7</v>
      </c>
      <c r="BB60" s="38">
        <f t="shared" si="125"/>
        <v>997.09749999999997</v>
      </c>
      <c r="BC60" s="38">
        <f t="shared" si="164"/>
        <v>2.7674999999999694</v>
      </c>
      <c r="BD60" s="48">
        <f t="shared" si="38"/>
        <v>0.04</v>
      </c>
      <c r="BE60" s="38">
        <f t="shared" si="95"/>
        <v>124.86807940281003</v>
      </c>
      <c r="BF60" s="38">
        <f t="shared" si="126"/>
        <v>1119.19807940281</v>
      </c>
      <c r="BG60" s="22"/>
      <c r="BH60" s="35">
        <f t="shared" si="96"/>
        <v>41</v>
      </c>
      <c r="BI60" s="48">
        <f t="shared" si="215"/>
        <v>0.04</v>
      </c>
      <c r="BJ60" s="46">
        <f t="shared" si="206"/>
        <v>11</v>
      </c>
      <c r="BK60" s="38">
        <f t="shared" si="207"/>
        <v>1098.9000000000001</v>
      </c>
      <c r="BL60" s="38">
        <f t="shared" si="115"/>
        <v>1100</v>
      </c>
      <c r="BM60" s="38">
        <f t="shared" si="99"/>
        <v>1100</v>
      </c>
      <c r="BN60" s="48">
        <f t="shared" si="165"/>
        <v>6.8500000000000005E-2</v>
      </c>
      <c r="BO60" s="38">
        <f t="shared" si="100"/>
        <v>1131.3958333333333</v>
      </c>
      <c r="BP60" s="38" t="str">
        <f t="shared" si="166"/>
        <v>nie</v>
      </c>
      <c r="BQ60" s="38">
        <f t="shared" si="167"/>
        <v>7.6999999999999993</v>
      </c>
      <c r="BR60" s="38">
        <f t="shared" si="127"/>
        <v>1119.1936249999999</v>
      </c>
      <c r="BS60" s="38">
        <f t="shared" si="101"/>
        <v>0</v>
      </c>
      <c r="BT60" s="48">
        <f t="shared" si="44"/>
        <v>0.04</v>
      </c>
      <c r="BU60" s="38">
        <f t="shared" si="45"/>
        <v>80.29274404106549</v>
      </c>
      <c r="BV60" s="38">
        <f t="shared" si="46"/>
        <v>1199.4863690410655</v>
      </c>
      <c r="BW60" s="22"/>
      <c r="BX60" s="48">
        <f t="shared" si="123"/>
        <v>0.01</v>
      </c>
      <c r="BY60" s="46">
        <f t="shared" si="208"/>
        <v>10</v>
      </c>
      <c r="BZ60" s="38">
        <f t="shared" si="209"/>
        <v>1000</v>
      </c>
      <c r="CA60" s="38">
        <f t="shared" si="116"/>
        <v>1000</v>
      </c>
      <c r="CB60" s="38">
        <f t="shared" si="104"/>
        <v>1000</v>
      </c>
      <c r="CC60" s="48">
        <f t="shared" si="168"/>
        <v>0.02</v>
      </c>
      <c r="CD60" s="38">
        <f t="shared" si="169"/>
        <v>1008.3333333333333</v>
      </c>
      <c r="CE60" s="38" t="str">
        <f t="shared" si="170"/>
        <v>nie</v>
      </c>
      <c r="CF60" s="38">
        <f t="shared" si="171"/>
        <v>7</v>
      </c>
      <c r="CG60" s="38">
        <f t="shared" si="172"/>
        <v>1001.0799999999999</v>
      </c>
      <c r="CH60" s="38">
        <f t="shared" si="173"/>
        <v>0</v>
      </c>
      <c r="CI60" s="48">
        <f t="shared" si="174"/>
        <v>0.04</v>
      </c>
      <c r="CJ60" s="38">
        <f t="shared" si="175"/>
        <v>94.691322154621673</v>
      </c>
      <c r="CK60" s="38">
        <f t="shared" si="176"/>
        <v>1095.7713221546217</v>
      </c>
      <c r="CL60" s="22"/>
      <c r="CM60" s="46">
        <f t="shared" si="210"/>
        <v>10</v>
      </c>
      <c r="CN60" s="38">
        <f t="shared" si="211"/>
        <v>1000</v>
      </c>
      <c r="CO60" s="38">
        <f t="shared" si="107"/>
        <v>1000</v>
      </c>
      <c r="CP60" s="38">
        <f t="shared" si="212"/>
        <v>1121.3054531249998</v>
      </c>
      <c r="CQ60" s="48">
        <f t="shared" si="177"/>
        <v>2.2499999999999999E-2</v>
      </c>
      <c r="CR60" s="38">
        <f t="shared" si="178"/>
        <v>1131.8176917480466</v>
      </c>
      <c r="CS60" s="38" t="str">
        <f t="shared" si="179"/>
        <v>nie</v>
      </c>
      <c r="CT60" s="38">
        <f t="shared" si="180"/>
        <v>20</v>
      </c>
      <c r="CU60" s="38">
        <f t="shared" si="181"/>
        <v>1090.5723303159177</v>
      </c>
      <c r="CV60" s="38">
        <f t="shared" si="61"/>
        <v>0</v>
      </c>
      <c r="CW60" s="48">
        <f t="shared" si="182"/>
        <v>0.04</v>
      </c>
      <c r="CX60" s="38">
        <f t="shared" si="183"/>
        <v>0</v>
      </c>
      <c r="CY60" s="38">
        <f t="shared" si="184"/>
        <v>1090.5723303159177</v>
      </c>
      <c r="DA60" s="46">
        <f t="shared" si="117"/>
        <v>10</v>
      </c>
      <c r="DB60" s="38">
        <f t="shared" si="118"/>
        <v>1000</v>
      </c>
      <c r="DC60" s="38">
        <f t="shared" si="109"/>
        <v>1000</v>
      </c>
      <c r="DD60" s="38">
        <f t="shared" si="213"/>
        <v>1126.2699999999998</v>
      </c>
      <c r="DE60" s="48">
        <f t="shared" si="185"/>
        <v>2.5000000000000001E-2</v>
      </c>
      <c r="DF60" s="38">
        <f t="shared" si="186"/>
        <v>1138.0019791666666</v>
      </c>
      <c r="DG60" s="38" t="str">
        <f t="shared" si="187"/>
        <v>nie</v>
      </c>
      <c r="DH60" s="38">
        <f t="shared" si="188"/>
        <v>7</v>
      </c>
      <c r="DI60" s="38">
        <f t="shared" si="189"/>
        <v>1106.1116031249999</v>
      </c>
      <c r="DJ60" s="38">
        <f t="shared" si="70"/>
        <v>0</v>
      </c>
      <c r="DK60" s="48">
        <f t="shared" si="190"/>
        <v>0.04</v>
      </c>
      <c r="DL60" s="38">
        <f t="shared" si="191"/>
        <v>0</v>
      </c>
      <c r="DM60" s="38">
        <f t="shared" si="192"/>
        <v>1106.1116031249999</v>
      </c>
      <c r="DN60" s="22"/>
      <c r="DO60" s="46">
        <f t="shared" si="119"/>
        <v>10</v>
      </c>
      <c r="DP60" s="38">
        <f t="shared" si="120"/>
        <v>1000</v>
      </c>
      <c r="DQ60" s="38">
        <f t="shared" si="111"/>
        <v>1000</v>
      </c>
      <c r="DR60" s="38">
        <f t="shared" si="214"/>
        <v>1134.93796875</v>
      </c>
      <c r="DS60" s="48">
        <f t="shared" si="193"/>
        <v>2.7500000000000004E-2</v>
      </c>
      <c r="DT60" s="38">
        <f t="shared" si="194"/>
        <v>1147.9424663085938</v>
      </c>
      <c r="DU60" s="38" t="str">
        <f t="shared" si="195"/>
        <v>nie</v>
      </c>
      <c r="DV60" s="38">
        <f t="shared" si="196"/>
        <v>20</v>
      </c>
      <c r="DW60" s="38">
        <f t="shared" si="78"/>
        <v>1103.6333977099609</v>
      </c>
      <c r="DX60" s="38">
        <f t="shared" si="79"/>
        <v>0</v>
      </c>
      <c r="DY60" s="48">
        <f t="shared" si="197"/>
        <v>0.04</v>
      </c>
      <c r="DZ60" s="38">
        <f t="shared" si="198"/>
        <v>0</v>
      </c>
      <c r="EA60" s="38">
        <f t="shared" si="199"/>
        <v>1103.6333977099609</v>
      </c>
    </row>
    <row r="61" spans="1:136" s="23" customFormat="1" ht="14.25">
      <c r="A61" s="22"/>
      <c r="B61" s="217"/>
      <c r="C61" s="55">
        <f t="shared" si="140"/>
        <v>26</v>
      </c>
      <c r="D61" s="38">
        <f t="shared" si="151"/>
        <v>1076.3845317922485</v>
      </c>
      <c r="E61" s="38">
        <f t="shared" si="152"/>
        <v>1073.6191215337601</v>
      </c>
      <c r="F61" s="38">
        <f t="shared" si="153"/>
        <v>1119.658521581875</v>
      </c>
      <c r="G61" s="38">
        <f t="shared" si="141"/>
        <v>1072.1988815771383</v>
      </c>
      <c r="H61" s="38">
        <f t="shared" si="142"/>
        <v>1065.402329921875</v>
      </c>
      <c r="I61" s="38">
        <f t="shared" si="143"/>
        <v>1078.06645</v>
      </c>
      <c r="J61" s="39">
        <f t="shared" si="144"/>
        <v>1072.5963132812501</v>
      </c>
      <c r="K61" s="39">
        <f t="shared" si="145"/>
        <v>1072.6212298328924</v>
      </c>
      <c r="L61" s="38">
        <f t="shared" si="146"/>
        <v>1021.8001666666668</v>
      </c>
      <c r="M61" s="22"/>
      <c r="N61" s="69"/>
      <c r="O61" s="53">
        <f t="shared" si="147"/>
        <v>26</v>
      </c>
      <c r="P61" s="41">
        <f t="shared" si="148"/>
        <v>7.6384531792248467E-2</v>
      </c>
      <c r="Q61" s="41">
        <f t="shared" si="149"/>
        <v>7.3619121533760046E-2</v>
      </c>
      <c r="R61" s="41">
        <f t="shared" si="150"/>
        <v>0.11965852158187507</v>
      </c>
      <c r="S61" s="41">
        <f t="shared" si="134"/>
        <v>7.2198881577138385E-2</v>
      </c>
      <c r="T61" s="41">
        <f t="shared" si="135"/>
        <v>6.5402329921874891E-2</v>
      </c>
      <c r="U61" s="41">
        <f t="shared" si="136"/>
        <v>7.806645000000012E-2</v>
      </c>
      <c r="V61" s="41">
        <f t="shared" si="137"/>
        <v>7.2596313281250158E-2</v>
      </c>
      <c r="W61" s="41">
        <f t="shared" si="138"/>
        <v>7.262122983289232E-2</v>
      </c>
      <c r="X61" s="41">
        <f t="shared" si="139"/>
        <v>2.1800166666666732E-2</v>
      </c>
      <c r="Y61" s="22"/>
      <c r="Z61" s="35">
        <f t="shared" si="83"/>
        <v>42</v>
      </c>
      <c r="AA61" s="38">
        <f t="shared" si="154"/>
        <v>1035.4525049999997</v>
      </c>
      <c r="AB61" s="35">
        <f t="shared" si="84"/>
        <v>42</v>
      </c>
      <c r="AC61" s="48">
        <f t="shared" si="200"/>
        <v>0.04</v>
      </c>
      <c r="AD61" s="46">
        <f t="shared" si="201"/>
        <v>10</v>
      </c>
      <c r="AE61" s="38">
        <f t="shared" si="202"/>
        <v>999</v>
      </c>
      <c r="AF61" s="38">
        <f t="shared" si="113"/>
        <v>1000</v>
      </c>
      <c r="AG61" s="38">
        <f t="shared" si="88"/>
        <v>1000</v>
      </c>
      <c r="AH61" s="48">
        <f t="shared" si="155"/>
        <v>0.04</v>
      </c>
      <c r="AI61" s="38">
        <f t="shared" si="156"/>
        <v>1003.3333333333334</v>
      </c>
      <c r="AJ61" s="38" t="str">
        <f t="shared" si="157"/>
        <v>nie</v>
      </c>
      <c r="AK61" s="38">
        <f t="shared" si="158"/>
        <v>5</v>
      </c>
      <c r="AL61" s="38">
        <f t="shared" si="124"/>
        <v>998.65</v>
      </c>
      <c r="AM61" s="38">
        <f t="shared" si="159"/>
        <v>2.7000000000000308</v>
      </c>
      <c r="AN61" s="48">
        <f t="shared" si="30"/>
        <v>0.04</v>
      </c>
      <c r="AO61" s="38">
        <f t="shared" si="31"/>
        <v>130.96423675065626</v>
      </c>
      <c r="AP61" s="38">
        <f t="shared" si="128"/>
        <v>1126.9142367506563</v>
      </c>
      <c r="AQ61" s="22"/>
      <c r="AR61" s="35">
        <f t="shared" si="89"/>
        <v>42</v>
      </c>
      <c r="AS61" s="48">
        <f t="shared" si="203"/>
        <v>0.04</v>
      </c>
      <c r="AT61" s="46">
        <f t="shared" si="204"/>
        <v>10</v>
      </c>
      <c r="AU61" s="38">
        <f t="shared" si="205"/>
        <v>999</v>
      </c>
      <c r="AV61" s="38">
        <f t="shared" si="114"/>
        <v>1000</v>
      </c>
      <c r="AW61" s="38">
        <f t="shared" si="93"/>
        <v>1000</v>
      </c>
      <c r="AX61" s="48">
        <f t="shared" si="160"/>
        <v>4.1000000000000002E-2</v>
      </c>
      <c r="AY61" s="38">
        <f t="shared" si="161"/>
        <v>1003.4166666666666</v>
      </c>
      <c r="AZ61" s="38" t="str">
        <f t="shared" si="162"/>
        <v>nie</v>
      </c>
      <c r="BA61" s="38">
        <f t="shared" si="163"/>
        <v>7</v>
      </c>
      <c r="BB61" s="38">
        <f t="shared" si="125"/>
        <v>997.09749999999997</v>
      </c>
      <c r="BC61" s="38">
        <f t="shared" si="164"/>
        <v>2.7674999999999694</v>
      </c>
      <c r="BD61" s="48">
        <f t="shared" si="38"/>
        <v>0.04</v>
      </c>
      <c r="BE61" s="38">
        <f t="shared" si="95"/>
        <v>127.97272321719757</v>
      </c>
      <c r="BF61" s="38">
        <f t="shared" si="126"/>
        <v>1122.3027232171976</v>
      </c>
      <c r="BG61" s="22"/>
      <c r="BH61" s="35">
        <f t="shared" si="96"/>
        <v>42</v>
      </c>
      <c r="BI61" s="48">
        <f t="shared" si="215"/>
        <v>0.04</v>
      </c>
      <c r="BJ61" s="46">
        <f t="shared" si="206"/>
        <v>11</v>
      </c>
      <c r="BK61" s="38">
        <f t="shared" si="207"/>
        <v>1098.9000000000001</v>
      </c>
      <c r="BL61" s="38">
        <f t="shared" si="115"/>
        <v>1100</v>
      </c>
      <c r="BM61" s="38">
        <f t="shared" si="99"/>
        <v>1100</v>
      </c>
      <c r="BN61" s="48">
        <f t="shared" si="165"/>
        <v>6.8500000000000005E-2</v>
      </c>
      <c r="BO61" s="38">
        <f t="shared" si="100"/>
        <v>1137.6750000000002</v>
      </c>
      <c r="BP61" s="38" t="str">
        <f t="shared" si="166"/>
        <v>nie</v>
      </c>
      <c r="BQ61" s="38">
        <f t="shared" si="167"/>
        <v>7.6999999999999993</v>
      </c>
      <c r="BR61" s="38">
        <f t="shared" si="127"/>
        <v>1124.2797500000001</v>
      </c>
      <c r="BS61" s="38">
        <f t="shared" si="101"/>
        <v>0</v>
      </c>
      <c r="BT61" s="48">
        <f t="shared" si="44"/>
        <v>0.04</v>
      </c>
      <c r="BU61" s="38">
        <f t="shared" si="45"/>
        <v>80.509534449976357</v>
      </c>
      <c r="BV61" s="38">
        <f t="shared" si="46"/>
        <v>1204.7892844499765</v>
      </c>
      <c r="BW61" s="22"/>
      <c r="BX61" s="48">
        <f t="shared" si="123"/>
        <v>0.01</v>
      </c>
      <c r="BY61" s="46">
        <f t="shared" si="208"/>
        <v>10</v>
      </c>
      <c r="BZ61" s="38">
        <f t="shared" si="209"/>
        <v>1000</v>
      </c>
      <c r="CA61" s="38">
        <f t="shared" si="116"/>
        <v>1000</v>
      </c>
      <c r="CB61" s="38">
        <f t="shared" si="104"/>
        <v>1000</v>
      </c>
      <c r="CC61" s="48">
        <f t="shared" si="168"/>
        <v>0.02</v>
      </c>
      <c r="CD61" s="38">
        <f t="shared" si="169"/>
        <v>1010</v>
      </c>
      <c r="CE61" s="38" t="str">
        <f t="shared" si="170"/>
        <v>nie</v>
      </c>
      <c r="CF61" s="38">
        <f t="shared" si="171"/>
        <v>7</v>
      </c>
      <c r="CG61" s="38">
        <f t="shared" si="172"/>
        <v>1002.43</v>
      </c>
      <c r="CH61" s="38">
        <f t="shared" si="173"/>
        <v>0</v>
      </c>
      <c r="CI61" s="48">
        <f t="shared" si="174"/>
        <v>0.04</v>
      </c>
      <c r="CJ61" s="38">
        <f t="shared" si="175"/>
        <v>94.946988724439151</v>
      </c>
      <c r="CK61" s="38">
        <f t="shared" si="176"/>
        <v>1097.3769887244391</v>
      </c>
      <c r="CL61" s="22"/>
      <c r="CM61" s="46">
        <f t="shared" si="210"/>
        <v>10</v>
      </c>
      <c r="CN61" s="38">
        <f t="shared" si="211"/>
        <v>1000</v>
      </c>
      <c r="CO61" s="38">
        <f t="shared" si="107"/>
        <v>1000</v>
      </c>
      <c r="CP61" s="38">
        <f t="shared" si="212"/>
        <v>1121.3054531249998</v>
      </c>
      <c r="CQ61" s="48">
        <f t="shared" si="177"/>
        <v>2.2499999999999999E-2</v>
      </c>
      <c r="CR61" s="38">
        <f t="shared" si="178"/>
        <v>1133.920139472656</v>
      </c>
      <c r="CS61" s="38" t="str">
        <f t="shared" si="179"/>
        <v>nie</v>
      </c>
      <c r="CT61" s="38">
        <f t="shared" si="180"/>
        <v>20</v>
      </c>
      <c r="CU61" s="38">
        <f t="shared" si="181"/>
        <v>1092.2753129728515</v>
      </c>
      <c r="CV61" s="38">
        <f t="shared" si="61"/>
        <v>0</v>
      </c>
      <c r="CW61" s="48">
        <f t="shared" si="182"/>
        <v>0.04</v>
      </c>
      <c r="CX61" s="38">
        <f t="shared" si="183"/>
        <v>0</v>
      </c>
      <c r="CY61" s="38">
        <f t="shared" si="184"/>
        <v>1092.2753129728515</v>
      </c>
      <c r="DA61" s="46">
        <f t="shared" si="117"/>
        <v>10</v>
      </c>
      <c r="DB61" s="38">
        <f t="shared" si="118"/>
        <v>1000</v>
      </c>
      <c r="DC61" s="38">
        <f t="shared" si="109"/>
        <v>1000</v>
      </c>
      <c r="DD61" s="38">
        <f t="shared" si="213"/>
        <v>1126.2699999999998</v>
      </c>
      <c r="DE61" s="48">
        <f t="shared" si="185"/>
        <v>2.5000000000000001E-2</v>
      </c>
      <c r="DF61" s="38">
        <f t="shared" si="186"/>
        <v>1140.3483749999998</v>
      </c>
      <c r="DG61" s="38" t="str">
        <f t="shared" si="187"/>
        <v>nie</v>
      </c>
      <c r="DH61" s="38">
        <f t="shared" si="188"/>
        <v>7</v>
      </c>
      <c r="DI61" s="38">
        <f t="shared" si="189"/>
        <v>1108.0121837499998</v>
      </c>
      <c r="DJ61" s="38">
        <f t="shared" si="70"/>
        <v>0</v>
      </c>
      <c r="DK61" s="48">
        <f t="shared" si="190"/>
        <v>0.04</v>
      </c>
      <c r="DL61" s="38">
        <f t="shared" si="191"/>
        <v>0</v>
      </c>
      <c r="DM61" s="38">
        <f t="shared" si="192"/>
        <v>1108.0121837499998</v>
      </c>
      <c r="DN61" s="22"/>
      <c r="DO61" s="46">
        <f t="shared" si="119"/>
        <v>10</v>
      </c>
      <c r="DP61" s="38">
        <f t="shared" si="120"/>
        <v>1000</v>
      </c>
      <c r="DQ61" s="38">
        <f t="shared" si="111"/>
        <v>1000</v>
      </c>
      <c r="DR61" s="38">
        <f t="shared" si="214"/>
        <v>1134.93796875</v>
      </c>
      <c r="DS61" s="48">
        <f t="shared" si="193"/>
        <v>2.7500000000000004E-2</v>
      </c>
      <c r="DT61" s="38">
        <f t="shared" si="194"/>
        <v>1150.5433658203124</v>
      </c>
      <c r="DU61" s="38" t="str">
        <f t="shared" si="195"/>
        <v>nie</v>
      </c>
      <c r="DV61" s="38">
        <f t="shared" si="196"/>
        <v>20</v>
      </c>
      <c r="DW61" s="38">
        <f t="shared" si="78"/>
        <v>1105.7401263144529</v>
      </c>
      <c r="DX61" s="38">
        <f t="shared" si="79"/>
        <v>0</v>
      </c>
      <c r="DY61" s="48">
        <f t="shared" si="197"/>
        <v>0.04</v>
      </c>
      <c r="DZ61" s="38">
        <f t="shared" si="198"/>
        <v>0</v>
      </c>
      <c r="EA61" s="38">
        <f t="shared" si="199"/>
        <v>1105.7401263144529</v>
      </c>
    </row>
    <row r="62" spans="1:136" s="23" customFormat="1" ht="14.25">
      <c r="A62" s="22"/>
      <c r="B62" s="217"/>
      <c r="C62" s="55">
        <f t="shared" si="140"/>
        <v>27</v>
      </c>
      <c r="D62" s="38">
        <f t="shared" si="151"/>
        <v>1079.3017050280876</v>
      </c>
      <c r="E62" s="38">
        <f t="shared" si="152"/>
        <v>1076.6007021619012</v>
      </c>
      <c r="F62" s="38">
        <f t="shared" si="153"/>
        <v>1124.9374211228126</v>
      </c>
      <c r="G62" s="38">
        <f t="shared" si="141"/>
        <v>1073.7518375573964</v>
      </c>
      <c r="H62" s="38">
        <f t="shared" si="142"/>
        <v>1067.0678386328123</v>
      </c>
      <c r="I62" s="38">
        <f t="shared" si="143"/>
        <v>1079.9206750000001</v>
      </c>
      <c r="J62" s="39">
        <f t="shared" si="144"/>
        <v>1074.6466574218748</v>
      </c>
      <c r="K62" s="39">
        <f t="shared" si="145"/>
        <v>1075.5173071534412</v>
      </c>
      <c r="L62" s="38">
        <f t="shared" si="146"/>
        <v>1022.6502499999999</v>
      </c>
      <c r="M62" s="22"/>
      <c r="N62" s="69"/>
      <c r="O62" s="53">
        <f t="shared" si="147"/>
        <v>27</v>
      </c>
      <c r="P62" s="41">
        <f t="shared" si="148"/>
        <v>7.9301705028087532E-2</v>
      </c>
      <c r="Q62" s="41">
        <f t="shared" si="149"/>
        <v>7.6600702161901069E-2</v>
      </c>
      <c r="R62" s="41">
        <f t="shared" si="150"/>
        <v>0.12493742112281248</v>
      </c>
      <c r="S62" s="41">
        <f t="shared" si="134"/>
        <v>7.3751837557396449E-2</v>
      </c>
      <c r="T62" s="41">
        <f t="shared" si="135"/>
        <v>6.7067838632812293E-2</v>
      </c>
      <c r="U62" s="41">
        <f t="shared" si="136"/>
        <v>7.9920675000000108E-2</v>
      </c>
      <c r="V62" s="41">
        <f t="shared" si="137"/>
        <v>7.4646657421874707E-2</v>
      </c>
      <c r="W62" s="41">
        <f t="shared" si="138"/>
        <v>7.5517307153441182E-2</v>
      </c>
      <c r="X62" s="41">
        <f t="shared" si="139"/>
        <v>2.2650249999999872E-2</v>
      </c>
      <c r="Y62" s="22"/>
      <c r="Z62" s="35">
        <f t="shared" si="83"/>
        <v>43</v>
      </c>
      <c r="AA62" s="38">
        <f t="shared" si="154"/>
        <v>1036.3110891666665</v>
      </c>
      <c r="AB62" s="35">
        <f t="shared" si="84"/>
        <v>43</v>
      </c>
      <c r="AC62" s="48">
        <f t="shared" si="200"/>
        <v>0.04</v>
      </c>
      <c r="AD62" s="46">
        <f t="shared" si="201"/>
        <v>10</v>
      </c>
      <c r="AE62" s="38">
        <f t="shared" si="202"/>
        <v>999</v>
      </c>
      <c r="AF62" s="38">
        <f t="shared" si="113"/>
        <v>1000</v>
      </c>
      <c r="AG62" s="38">
        <f t="shared" si="88"/>
        <v>1000</v>
      </c>
      <c r="AH62" s="48">
        <f t="shared" si="155"/>
        <v>0.04</v>
      </c>
      <c r="AI62" s="38">
        <f t="shared" si="156"/>
        <v>1003.3333333333334</v>
      </c>
      <c r="AJ62" s="38" t="str">
        <f t="shared" si="157"/>
        <v>nie</v>
      </c>
      <c r="AK62" s="38">
        <f t="shared" si="158"/>
        <v>5</v>
      </c>
      <c r="AL62" s="38">
        <f t="shared" si="124"/>
        <v>998.65</v>
      </c>
      <c r="AM62" s="38">
        <f t="shared" si="159"/>
        <v>2.7000000000000308</v>
      </c>
      <c r="AN62" s="48">
        <f t="shared" si="30"/>
        <v>0.04</v>
      </c>
      <c r="AO62" s="38">
        <f t="shared" si="31"/>
        <v>134.01784018988303</v>
      </c>
      <c r="AP62" s="38">
        <f t="shared" si="128"/>
        <v>1129.967840189883</v>
      </c>
      <c r="AQ62" s="22"/>
      <c r="AR62" s="35">
        <f t="shared" si="89"/>
        <v>43</v>
      </c>
      <c r="AS62" s="48">
        <f t="shared" si="203"/>
        <v>0.04</v>
      </c>
      <c r="AT62" s="46">
        <f t="shared" si="204"/>
        <v>10</v>
      </c>
      <c r="AU62" s="38">
        <f t="shared" si="205"/>
        <v>999</v>
      </c>
      <c r="AV62" s="38">
        <f t="shared" si="114"/>
        <v>1000</v>
      </c>
      <c r="AW62" s="38">
        <f t="shared" si="93"/>
        <v>1000</v>
      </c>
      <c r="AX62" s="48">
        <f t="shared" si="160"/>
        <v>4.1000000000000002E-2</v>
      </c>
      <c r="AY62" s="38">
        <f t="shared" si="161"/>
        <v>1003.4166666666666</v>
      </c>
      <c r="AZ62" s="38" t="str">
        <f t="shared" si="162"/>
        <v>nie</v>
      </c>
      <c r="BA62" s="38">
        <f t="shared" si="163"/>
        <v>7</v>
      </c>
      <c r="BB62" s="38">
        <f t="shared" si="125"/>
        <v>997.09749999999997</v>
      </c>
      <c r="BC62" s="38">
        <f t="shared" si="164"/>
        <v>2.7674999999999694</v>
      </c>
      <c r="BD62" s="48">
        <f t="shared" si="38"/>
        <v>0.04</v>
      </c>
      <c r="BE62" s="38">
        <f t="shared" si="95"/>
        <v>131.08574956988394</v>
      </c>
      <c r="BF62" s="38">
        <f t="shared" si="126"/>
        <v>1125.4157495698839</v>
      </c>
      <c r="BG62" s="22"/>
      <c r="BH62" s="35">
        <f t="shared" si="96"/>
        <v>43</v>
      </c>
      <c r="BI62" s="48">
        <f t="shared" si="215"/>
        <v>0.04</v>
      </c>
      <c r="BJ62" s="46">
        <f t="shared" si="206"/>
        <v>11</v>
      </c>
      <c r="BK62" s="38">
        <f t="shared" si="207"/>
        <v>1098.9000000000001</v>
      </c>
      <c r="BL62" s="38">
        <f t="shared" si="115"/>
        <v>1100</v>
      </c>
      <c r="BM62" s="38">
        <f t="shared" si="99"/>
        <v>1100</v>
      </c>
      <c r="BN62" s="48">
        <f t="shared" si="165"/>
        <v>6.8500000000000005E-2</v>
      </c>
      <c r="BO62" s="38">
        <f t="shared" si="100"/>
        <v>1143.9541666666667</v>
      </c>
      <c r="BP62" s="38" t="str">
        <f t="shared" si="166"/>
        <v>nie</v>
      </c>
      <c r="BQ62" s="38">
        <f t="shared" si="167"/>
        <v>7.6999999999999993</v>
      </c>
      <c r="BR62" s="38">
        <f t="shared" si="127"/>
        <v>1129.365875</v>
      </c>
      <c r="BS62" s="38">
        <f t="shared" si="101"/>
        <v>0</v>
      </c>
      <c r="BT62" s="48">
        <f t="shared" si="44"/>
        <v>0.04</v>
      </c>
      <c r="BU62" s="38">
        <f t="shared" si="45"/>
        <v>80.726910192991284</v>
      </c>
      <c r="BV62" s="38">
        <f t="shared" si="46"/>
        <v>1210.0927851929912</v>
      </c>
      <c r="BW62" s="22"/>
      <c r="BX62" s="48">
        <f t="shared" si="123"/>
        <v>0.01</v>
      </c>
      <c r="BY62" s="46">
        <f t="shared" si="208"/>
        <v>10</v>
      </c>
      <c r="BZ62" s="38">
        <f t="shared" si="209"/>
        <v>1000</v>
      </c>
      <c r="CA62" s="38">
        <f t="shared" si="116"/>
        <v>1000</v>
      </c>
      <c r="CB62" s="38">
        <f t="shared" si="104"/>
        <v>1000</v>
      </c>
      <c r="CC62" s="48">
        <f t="shared" si="168"/>
        <v>0.02</v>
      </c>
      <c r="CD62" s="38">
        <f t="shared" si="169"/>
        <v>1011.6666666666667</v>
      </c>
      <c r="CE62" s="38" t="str">
        <f t="shared" si="170"/>
        <v>nie</v>
      </c>
      <c r="CF62" s="38">
        <f t="shared" si="171"/>
        <v>7</v>
      </c>
      <c r="CG62" s="38">
        <f t="shared" si="172"/>
        <v>1003.7800000000001</v>
      </c>
      <c r="CH62" s="38">
        <f t="shared" si="173"/>
        <v>0</v>
      </c>
      <c r="CI62" s="48">
        <f t="shared" si="174"/>
        <v>0.04</v>
      </c>
      <c r="CJ62" s="38">
        <f t="shared" si="175"/>
        <v>95.203345593995124</v>
      </c>
      <c r="CK62" s="38">
        <f t="shared" si="176"/>
        <v>1098.9833455939952</v>
      </c>
      <c r="CL62" s="22"/>
      <c r="CM62" s="46">
        <f t="shared" si="210"/>
        <v>10</v>
      </c>
      <c r="CN62" s="38">
        <f t="shared" si="211"/>
        <v>1000</v>
      </c>
      <c r="CO62" s="38">
        <f t="shared" si="107"/>
        <v>1000</v>
      </c>
      <c r="CP62" s="38">
        <f t="shared" si="212"/>
        <v>1121.3054531249998</v>
      </c>
      <c r="CQ62" s="48">
        <f t="shared" si="177"/>
        <v>2.2499999999999999E-2</v>
      </c>
      <c r="CR62" s="38">
        <f t="shared" si="178"/>
        <v>1136.0225871972655</v>
      </c>
      <c r="CS62" s="38" t="str">
        <f t="shared" si="179"/>
        <v>nie</v>
      </c>
      <c r="CT62" s="38">
        <f t="shared" si="180"/>
        <v>20</v>
      </c>
      <c r="CU62" s="38">
        <f t="shared" si="181"/>
        <v>1093.978295629785</v>
      </c>
      <c r="CV62" s="38">
        <f t="shared" si="61"/>
        <v>0</v>
      </c>
      <c r="CW62" s="48">
        <f t="shared" si="182"/>
        <v>0.04</v>
      </c>
      <c r="CX62" s="38">
        <f t="shared" si="183"/>
        <v>0</v>
      </c>
      <c r="CY62" s="38">
        <f t="shared" si="184"/>
        <v>1093.978295629785</v>
      </c>
      <c r="DA62" s="46">
        <f t="shared" si="117"/>
        <v>10</v>
      </c>
      <c r="DB62" s="38">
        <f t="shared" si="118"/>
        <v>1000</v>
      </c>
      <c r="DC62" s="38">
        <f t="shared" si="109"/>
        <v>1000</v>
      </c>
      <c r="DD62" s="38">
        <f t="shared" si="213"/>
        <v>1126.2699999999998</v>
      </c>
      <c r="DE62" s="48">
        <f t="shared" si="185"/>
        <v>2.5000000000000001E-2</v>
      </c>
      <c r="DF62" s="38">
        <f t="shared" si="186"/>
        <v>1142.6947708333332</v>
      </c>
      <c r="DG62" s="38" t="str">
        <f t="shared" si="187"/>
        <v>nie</v>
      </c>
      <c r="DH62" s="38">
        <f t="shared" si="188"/>
        <v>7</v>
      </c>
      <c r="DI62" s="38">
        <f t="shared" si="189"/>
        <v>1109.9127643749998</v>
      </c>
      <c r="DJ62" s="38">
        <f t="shared" si="70"/>
        <v>0</v>
      </c>
      <c r="DK62" s="48">
        <f t="shared" si="190"/>
        <v>0.04</v>
      </c>
      <c r="DL62" s="38">
        <f t="shared" si="191"/>
        <v>0</v>
      </c>
      <c r="DM62" s="38">
        <f t="shared" si="192"/>
        <v>1109.9127643749998</v>
      </c>
      <c r="DN62" s="22"/>
      <c r="DO62" s="46">
        <f t="shared" si="119"/>
        <v>10</v>
      </c>
      <c r="DP62" s="38">
        <f t="shared" si="120"/>
        <v>1000</v>
      </c>
      <c r="DQ62" s="38">
        <f t="shared" si="111"/>
        <v>1000</v>
      </c>
      <c r="DR62" s="38">
        <f t="shared" si="214"/>
        <v>1134.93796875</v>
      </c>
      <c r="DS62" s="48">
        <f t="shared" si="193"/>
        <v>2.7500000000000004E-2</v>
      </c>
      <c r="DT62" s="38">
        <f t="shared" si="194"/>
        <v>1153.1442653320314</v>
      </c>
      <c r="DU62" s="38" t="str">
        <f t="shared" si="195"/>
        <v>nie</v>
      </c>
      <c r="DV62" s="38">
        <f t="shared" si="196"/>
        <v>20</v>
      </c>
      <c r="DW62" s="38">
        <f t="shared" si="78"/>
        <v>1107.8468549189454</v>
      </c>
      <c r="DX62" s="38">
        <f t="shared" si="79"/>
        <v>0</v>
      </c>
      <c r="DY62" s="48">
        <f t="shared" si="197"/>
        <v>0.04</v>
      </c>
      <c r="DZ62" s="38">
        <f t="shared" si="198"/>
        <v>0</v>
      </c>
      <c r="EA62" s="38">
        <f t="shared" si="199"/>
        <v>1107.8468549189454</v>
      </c>
    </row>
    <row r="63" spans="1:136" s="23" customFormat="1" ht="14.25">
      <c r="A63" s="22"/>
      <c r="B63" s="217"/>
      <c r="C63" s="55">
        <f t="shared" si="140"/>
        <v>28</v>
      </c>
      <c r="D63" s="38">
        <f t="shared" si="151"/>
        <v>1082.2267546316634</v>
      </c>
      <c r="E63" s="38">
        <f t="shared" si="152"/>
        <v>1079.5903330577385</v>
      </c>
      <c r="F63" s="38">
        <f t="shared" si="153"/>
        <v>1130.2163206637499</v>
      </c>
      <c r="G63" s="38">
        <f t="shared" si="141"/>
        <v>1075.3053415188015</v>
      </c>
      <c r="H63" s="38">
        <f t="shared" si="142"/>
        <v>1068.73334734375</v>
      </c>
      <c r="I63" s="38">
        <f t="shared" si="143"/>
        <v>1081.7748999999999</v>
      </c>
      <c r="J63" s="39">
        <f t="shared" si="144"/>
        <v>1076.6970015625002</v>
      </c>
      <c r="K63" s="39">
        <f t="shared" si="145"/>
        <v>1078.4212038827554</v>
      </c>
      <c r="L63" s="38">
        <f t="shared" si="146"/>
        <v>1023.5003333333334</v>
      </c>
      <c r="M63" s="22"/>
      <c r="N63" s="69"/>
      <c r="O63" s="53">
        <f t="shared" si="147"/>
        <v>28</v>
      </c>
      <c r="P63" s="41">
        <f t="shared" si="148"/>
        <v>8.2226754631663512E-2</v>
      </c>
      <c r="Q63" s="41">
        <f t="shared" si="149"/>
        <v>7.9590333057738549E-2</v>
      </c>
      <c r="R63" s="41">
        <f t="shared" si="150"/>
        <v>0.13021632066374988</v>
      </c>
      <c r="S63" s="41">
        <f t="shared" si="134"/>
        <v>7.5305341518801416E-2</v>
      </c>
      <c r="T63" s="41">
        <f t="shared" si="135"/>
        <v>6.8733347343749918E-2</v>
      </c>
      <c r="U63" s="41">
        <f t="shared" si="136"/>
        <v>8.1774899999999873E-2</v>
      </c>
      <c r="V63" s="41">
        <f t="shared" si="137"/>
        <v>7.6697001562500144E-2</v>
      </c>
      <c r="W63" s="41">
        <f t="shared" si="138"/>
        <v>7.8421203882755419E-2</v>
      </c>
      <c r="X63" s="41">
        <f t="shared" si="139"/>
        <v>2.3500333333333456E-2</v>
      </c>
      <c r="Y63" s="22"/>
      <c r="Z63" s="35">
        <f t="shared" si="83"/>
        <v>44</v>
      </c>
      <c r="AA63" s="38">
        <f t="shared" si="154"/>
        <v>1037.1696733333331</v>
      </c>
      <c r="AB63" s="35">
        <f t="shared" si="84"/>
        <v>44</v>
      </c>
      <c r="AC63" s="48">
        <f t="shared" si="200"/>
        <v>0.04</v>
      </c>
      <c r="AD63" s="46">
        <f t="shared" si="201"/>
        <v>10</v>
      </c>
      <c r="AE63" s="38">
        <f t="shared" si="202"/>
        <v>999</v>
      </c>
      <c r="AF63" s="38">
        <f t="shared" si="113"/>
        <v>1000</v>
      </c>
      <c r="AG63" s="38">
        <f t="shared" si="88"/>
        <v>1000</v>
      </c>
      <c r="AH63" s="48">
        <f t="shared" si="155"/>
        <v>0.04</v>
      </c>
      <c r="AI63" s="38">
        <f t="shared" si="156"/>
        <v>1003.3333333333334</v>
      </c>
      <c r="AJ63" s="38" t="str">
        <f t="shared" si="157"/>
        <v>nie</v>
      </c>
      <c r="AK63" s="38">
        <f t="shared" si="158"/>
        <v>5</v>
      </c>
      <c r="AL63" s="38">
        <f t="shared" si="124"/>
        <v>998.65</v>
      </c>
      <c r="AM63" s="38">
        <f t="shared" si="159"/>
        <v>2.7000000000000308</v>
      </c>
      <c r="AN63" s="48">
        <f t="shared" si="30"/>
        <v>0.04</v>
      </c>
      <c r="AO63" s="38">
        <f t="shared" si="31"/>
        <v>137.07968835839571</v>
      </c>
      <c r="AP63" s="38">
        <f t="shared" si="128"/>
        <v>1133.0296883583956</v>
      </c>
      <c r="AQ63" s="22"/>
      <c r="AR63" s="35">
        <f t="shared" si="89"/>
        <v>44</v>
      </c>
      <c r="AS63" s="48">
        <f t="shared" si="203"/>
        <v>0.04</v>
      </c>
      <c r="AT63" s="46">
        <f t="shared" si="204"/>
        <v>10</v>
      </c>
      <c r="AU63" s="38">
        <f t="shared" si="205"/>
        <v>999</v>
      </c>
      <c r="AV63" s="38">
        <f t="shared" si="114"/>
        <v>1000</v>
      </c>
      <c r="AW63" s="38">
        <f t="shared" si="93"/>
        <v>1000</v>
      </c>
      <c r="AX63" s="48">
        <f t="shared" si="160"/>
        <v>4.1000000000000002E-2</v>
      </c>
      <c r="AY63" s="38">
        <f t="shared" si="161"/>
        <v>1003.4166666666666</v>
      </c>
      <c r="AZ63" s="38" t="str">
        <f t="shared" si="162"/>
        <v>nie</v>
      </c>
      <c r="BA63" s="38">
        <f t="shared" si="163"/>
        <v>7</v>
      </c>
      <c r="BB63" s="38">
        <f t="shared" si="125"/>
        <v>997.09749999999997</v>
      </c>
      <c r="BC63" s="38">
        <f t="shared" si="164"/>
        <v>2.7674999999999694</v>
      </c>
      <c r="BD63" s="48">
        <f t="shared" si="38"/>
        <v>0.04</v>
      </c>
      <c r="BE63" s="38">
        <f t="shared" si="95"/>
        <v>134.20718109372257</v>
      </c>
      <c r="BF63" s="38">
        <f t="shared" si="126"/>
        <v>1128.5371810937227</v>
      </c>
      <c r="BG63" s="22"/>
      <c r="BH63" s="35">
        <f t="shared" si="96"/>
        <v>44</v>
      </c>
      <c r="BI63" s="48">
        <f t="shared" si="215"/>
        <v>0.04</v>
      </c>
      <c r="BJ63" s="46">
        <f t="shared" si="206"/>
        <v>11</v>
      </c>
      <c r="BK63" s="38">
        <f t="shared" si="207"/>
        <v>1098.9000000000001</v>
      </c>
      <c r="BL63" s="38">
        <f t="shared" si="115"/>
        <v>1100</v>
      </c>
      <c r="BM63" s="38">
        <f t="shared" si="99"/>
        <v>1100</v>
      </c>
      <c r="BN63" s="48">
        <f t="shared" si="165"/>
        <v>6.8500000000000005E-2</v>
      </c>
      <c r="BO63" s="38">
        <f t="shared" si="100"/>
        <v>1150.2333333333333</v>
      </c>
      <c r="BP63" s="38" t="str">
        <f t="shared" si="166"/>
        <v>nie</v>
      </c>
      <c r="BQ63" s="38">
        <f t="shared" si="167"/>
        <v>7.6999999999999993</v>
      </c>
      <c r="BR63" s="38">
        <f t="shared" si="127"/>
        <v>1134.452</v>
      </c>
      <c r="BS63" s="38">
        <f t="shared" si="101"/>
        <v>0</v>
      </c>
      <c r="BT63" s="48">
        <f t="shared" si="44"/>
        <v>0.04</v>
      </c>
      <c r="BU63" s="38">
        <f t="shared" si="45"/>
        <v>80.944872850512354</v>
      </c>
      <c r="BV63" s="38">
        <f t="shared" si="46"/>
        <v>1215.3968728505124</v>
      </c>
      <c r="BW63" s="22"/>
      <c r="BX63" s="48">
        <f t="shared" si="123"/>
        <v>0.01</v>
      </c>
      <c r="BY63" s="46">
        <f t="shared" si="208"/>
        <v>10</v>
      </c>
      <c r="BZ63" s="38">
        <f t="shared" si="209"/>
        <v>1000</v>
      </c>
      <c r="CA63" s="38">
        <f t="shared" si="116"/>
        <v>1000</v>
      </c>
      <c r="CB63" s="38">
        <f t="shared" si="104"/>
        <v>1000</v>
      </c>
      <c r="CC63" s="48">
        <f t="shared" si="168"/>
        <v>0.02</v>
      </c>
      <c r="CD63" s="38">
        <f t="shared" si="169"/>
        <v>1013.3333333333334</v>
      </c>
      <c r="CE63" s="38" t="str">
        <f t="shared" si="170"/>
        <v>nie</v>
      </c>
      <c r="CF63" s="38">
        <f t="shared" si="171"/>
        <v>7</v>
      </c>
      <c r="CG63" s="38">
        <f t="shared" si="172"/>
        <v>1005.13</v>
      </c>
      <c r="CH63" s="38">
        <f t="shared" si="173"/>
        <v>0</v>
      </c>
      <c r="CI63" s="48">
        <f t="shared" si="174"/>
        <v>0.04</v>
      </c>
      <c r="CJ63" s="38">
        <f t="shared" si="175"/>
        <v>95.460394627098907</v>
      </c>
      <c r="CK63" s="38">
        <f t="shared" si="176"/>
        <v>1100.5903946270989</v>
      </c>
      <c r="CL63" s="22"/>
      <c r="CM63" s="46">
        <f t="shared" si="210"/>
        <v>10</v>
      </c>
      <c r="CN63" s="38">
        <f t="shared" si="211"/>
        <v>1000</v>
      </c>
      <c r="CO63" s="38">
        <f t="shared" si="107"/>
        <v>1000</v>
      </c>
      <c r="CP63" s="38">
        <f t="shared" si="212"/>
        <v>1121.3054531249998</v>
      </c>
      <c r="CQ63" s="48">
        <f t="shared" si="177"/>
        <v>2.2499999999999999E-2</v>
      </c>
      <c r="CR63" s="38">
        <f t="shared" si="178"/>
        <v>1138.1250349218747</v>
      </c>
      <c r="CS63" s="38" t="str">
        <f t="shared" si="179"/>
        <v>nie</v>
      </c>
      <c r="CT63" s="38">
        <f t="shared" si="180"/>
        <v>20</v>
      </c>
      <c r="CU63" s="38">
        <f t="shared" si="181"/>
        <v>1095.6812782867185</v>
      </c>
      <c r="CV63" s="38">
        <f t="shared" si="61"/>
        <v>0</v>
      </c>
      <c r="CW63" s="48">
        <f t="shared" si="182"/>
        <v>0.04</v>
      </c>
      <c r="CX63" s="38">
        <f t="shared" si="183"/>
        <v>0</v>
      </c>
      <c r="CY63" s="38">
        <f t="shared" si="184"/>
        <v>1095.6812782867185</v>
      </c>
      <c r="DA63" s="46">
        <f t="shared" si="117"/>
        <v>10</v>
      </c>
      <c r="DB63" s="38">
        <f t="shared" si="118"/>
        <v>1000</v>
      </c>
      <c r="DC63" s="38">
        <f t="shared" si="109"/>
        <v>1000</v>
      </c>
      <c r="DD63" s="38">
        <f t="shared" si="213"/>
        <v>1126.2699999999998</v>
      </c>
      <c r="DE63" s="48">
        <f t="shared" si="185"/>
        <v>2.5000000000000001E-2</v>
      </c>
      <c r="DF63" s="38">
        <f t="shared" si="186"/>
        <v>1145.0411666666664</v>
      </c>
      <c r="DG63" s="38" t="str">
        <f t="shared" si="187"/>
        <v>nie</v>
      </c>
      <c r="DH63" s="38">
        <f t="shared" si="188"/>
        <v>7</v>
      </c>
      <c r="DI63" s="38">
        <f t="shared" si="189"/>
        <v>1111.8133449999998</v>
      </c>
      <c r="DJ63" s="38">
        <f t="shared" si="70"/>
        <v>0</v>
      </c>
      <c r="DK63" s="48">
        <f t="shared" si="190"/>
        <v>0.04</v>
      </c>
      <c r="DL63" s="38">
        <f t="shared" si="191"/>
        <v>0</v>
      </c>
      <c r="DM63" s="38">
        <f t="shared" si="192"/>
        <v>1111.8133449999998</v>
      </c>
      <c r="DN63" s="22"/>
      <c r="DO63" s="46">
        <f t="shared" si="119"/>
        <v>10</v>
      </c>
      <c r="DP63" s="38">
        <f t="shared" si="120"/>
        <v>1000</v>
      </c>
      <c r="DQ63" s="38">
        <f t="shared" si="111"/>
        <v>1000</v>
      </c>
      <c r="DR63" s="38">
        <f t="shared" si="214"/>
        <v>1134.93796875</v>
      </c>
      <c r="DS63" s="48">
        <f t="shared" si="193"/>
        <v>2.7500000000000004E-2</v>
      </c>
      <c r="DT63" s="38">
        <f t="shared" si="194"/>
        <v>1155.74516484375</v>
      </c>
      <c r="DU63" s="38" t="str">
        <f t="shared" si="195"/>
        <v>nie</v>
      </c>
      <c r="DV63" s="38">
        <f t="shared" si="196"/>
        <v>20</v>
      </c>
      <c r="DW63" s="38">
        <f t="shared" si="78"/>
        <v>1109.9535835234376</v>
      </c>
      <c r="DX63" s="38">
        <f t="shared" si="79"/>
        <v>0</v>
      </c>
      <c r="DY63" s="48">
        <f t="shared" si="197"/>
        <v>0.04</v>
      </c>
      <c r="DZ63" s="38">
        <f t="shared" si="198"/>
        <v>0</v>
      </c>
      <c r="EA63" s="38">
        <f t="shared" si="199"/>
        <v>1109.9535835234376</v>
      </c>
    </row>
    <row r="64" spans="1:136" s="23" customFormat="1" ht="14.25">
      <c r="A64" s="22"/>
      <c r="B64" s="217"/>
      <c r="C64" s="55">
        <f t="shared" si="140"/>
        <v>29</v>
      </c>
      <c r="D64" s="38">
        <f t="shared" si="151"/>
        <v>1085.1597018691689</v>
      </c>
      <c r="E64" s="38">
        <f t="shared" si="152"/>
        <v>1082.5880359569942</v>
      </c>
      <c r="F64" s="38">
        <f t="shared" si="153"/>
        <v>1135.4952202046875</v>
      </c>
      <c r="G64" s="38">
        <f t="shared" si="141"/>
        <v>1076.8593949409021</v>
      </c>
      <c r="H64" s="38">
        <f t="shared" si="142"/>
        <v>1070.3988560546873</v>
      </c>
      <c r="I64" s="38">
        <f t="shared" si="143"/>
        <v>1083.6291250000002</v>
      </c>
      <c r="J64" s="39">
        <f t="shared" si="144"/>
        <v>1078.7473457031249</v>
      </c>
      <c r="K64" s="39">
        <f t="shared" si="145"/>
        <v>1081.3329411332388</v>
      </c>
      <c r="L64" s="38">
        <f t="shared" si="146"/>
        <v>1024.3504166666667</v>
      </c>
      <c r="M64" s="22"/>
      <c r="N64" s="69"/>
      <c r="O64" s="53">
        <f t="shared" si="147"/>
        <v>29</v>
      </c>
      <c r="P64" s="41">
        <f t="shared" si="148"/>
        <v>8.5159701869168991E-2</v>
      </c>
      <c r="Q64" s="41">
        <f t="shared" si="149"/>
        <v>8.2588035956994155E-2</v>
      </c>
      <c r="R64" s="41">
        <f t="shared" si="150"/>
        <v>0.13549522020468752</v>
      </c>
      <c r="S64" s="41">
        <f t="shared" si="134"/>
        <v>7.6859394940902215E-2</v>
      </c>
      <c r="T64" s="41">
        <f t="shared" si="135"/>
        <v>7.039885605468732E-2</v>
      </c>
      <c r="U64" s="41">
        <f t="shared" si="136"/>
        <v>8.3629125000000082E-2</v>
      </c>
      <c r="V64" s="41">
        <f t="shared" si="137"/>
        <v>7.8747345703124916E-2</v>
      </c>
      <c r="W64" s="41">
        <f t="shared" si="138"/>
        <v>8.1332941133238856E-2</v>
      </c>
      <c r="X64" s="41">
        <f t="shared" si="139"/>
        <v>2.4350416666666597E-2</v>
      </c>
      <c r="Y64" s="22"/>
      <c r="Z64" s="35">
        <f t="shared" si="83"/>
        <v>45</v>
      </c>
      <c r="AA64" s="38">
        <f t="shared" si="154"/>
        <v>1038.0282574999999</v>
      </c>
      <c r="AB64" s="35">
        <f t="shared" si="84"/>
        <v>45</v>
      </c>
      <c r="AC64" s="48">
        <f t="shared" si="200"/>
        <v>0.04</v>
      </c>
      <c r="AD64" s="46">
        <f t="shared" si="201"/>
        <v>10</v>
      </c>
      <c r="AE64" s="38">
        <f t="shared" si="202"/>
        <v>999</v>
      </c>
      <c r="AF64" s="38">
        <f t="shared" si="113"/>
        <v>1000</v>
      </c>
      <c r="AG64" s="38">
        <f t="shared" si="88"/>
        <v>1000</v>
      </c>
      <c r="AH64" s="48">
        <f t="shared" si="155"/>
        <v>0.04</v>
      </c>
      <c r="AI64" s="38">
        <f t="shared" si="156"/>
        <v>1003.3333333333334</v>
      </c>
      <c r="AJ64" s="38" t="str">
        <f t="shared" si="157"/>
        <v>nie</v>
      </c>
      <c r="AK64" s="38">
        <f t="shared" si="158"/>
        <v>5</v>
      </c>
      <c r="AL64" s="38">
        <f t="shared" si="124"/>
        <v>998.65</v>
      </c>
      <c r="AM64" s="38">
        <f t="shared" si="159"/>
        <v>2.7000000000000308</v>
      </c>
      <c r="AN64" s="48">
        <f t="shared" si="30"/>
        <v>0.04</v>
      </c>
      <c r="AO64" s="38">
        <f t="shared" si="31"/>
        <v>140.1498035169634</v>
      </c>
      <c r="AP64" s="38">
        <f t="shared" si="128"/>
        <v>1136.0998035169634</v>
      </c>
      <c r="AQ64" s="22"/>
      <c r="AR64" s="35">
        <f t="shared" si="89"/>
        <v>45</v>
      </c>
      <c r="AS64" s="48">
        <f t="shared" si="203"/>
        <v>0.04</v>
      </c>
      <c r="AT64" s="46">
        <f t="shared" si="204"/>
        <v>10</v>
      </c>
      <c r="AU64" s="38">
        <f t="shared" si="205"/>
        <v>999</v>
      </c>
      <c r="AV64" s="38">
        <f t="shared" si="114"/>
        <v>1000</v>
      </c>
      <c r="AW64" s="38">
        <f t="shared" si="93"/>
        <v>1000</v>
      </c>
      <c r="AX64" s="48">
        <f t="shared" si="160"/>
        <v>4.1000000000000002E-2</v>
      </c>
      <c r="AY64" s="38">
        <f t="shared" si="161"/>
        <v>1003.4166666666666</v>
      </c>
      <c r="AZ64" s="38" t="str">
        <f t="shared" si="162"/>
        <v>nie</v>
      </c>
      <c r="BA64" s="38">
        <f t="shared" si="163"/>
        <v>7</v>
      </c>
      <c r="BB64" s="38">
        <f t="shared" si="125"/>
        <v>997.09749999999997</v>
      </c>
      <c r="BC64" s="38">
        <f t="shared" si="164"/>
        <v>2.7674999999999694</v>
      </c>
      <c r="BD64" s="48">
        <f t="shared" si="38"/>
        <v>0.04</v>
      </c>
      <c r="BE64" s="38">
        <f t="shared" si="95"/>
        <v>137.33704048267558</v>
      </c>
      <c r="BF64" s="38">
        <f t="shared" si="126"/>
        <v>1131.6670404826755</v>
      </c>
      <c r="BG64" s="22"/>
      <c r="BH64" s="35">
        <f t="shared" si="96"/>
        <v>45</v>
      </c>
      <c r="BI64" s="48">
        <f t="shared" si="215"/>
        <v>0.04</v>
      </c>
      <c r="BJ64" s="46">
        <f t="shared" si="206"/>
        <v>11</v>
      </c>
      <c r="BK64" s="38">
        <f t="shared" si="207"/>
        <v>1098.9000000000001</v>
      </c>
      <c r="BL64" s="38">
        <f t="shared" si="115"/>
        <v>1100</v>
      </c>
      <c r="BM64" s="38">
        <f t="shared" si="99"/>
        <v>1100</v>
      </c>
      <c r="BN64" s="48">
        <f t="shared" si="165"/>
        <v>6.8500000000000005E-2</v>
      </c>
      <c r="BO64" s="38">
        <f t="shared" si="100"/>
        <v>1156.5125</v>
      </c>
      <c r="BP64" s="38" t="str">
        <f t="shared" si="166"/>
        <v>nie</v>
      </c>
      <c r="BQ64" s="38">
        <f t="shared" si="167"/>
        <v>7.6999999999999993</v>
      </c>
      <c r="BR64" s="38">
        <f t="shared" si="127"/>
        <v>1139.538125</v>
      </c>
      <c r="BS64" s="38">
        <f t="shared" si="101"/>
        <v>0</v>
      </c>
      <c r="BT64" s="48">
        <f t="shared" si="44"/>
        <v>0.04</v>
      </c>
      <c r="BU64" s="38">
        <f t="shared" si="45"/>
        <v>81.163424007208732</v>
      </c>
      <c r="BV64" s="38">
        <f t="shared" ref="BV64:BV96" si="216">BU63*(1+BT64/12*(1-podatek_Belki))+BR64</f>
        <v>1220.7015490072088</v>
      </c>
      <c r="BW64" s="22"/>
      <c r="BX64" s="48">
        <f t="shared" ref="BX64:BX95" si="217">MAX(INDEX(scenariusz_I_inflacja,MATCH(ROUNDUP(Z64/12,0)-1,scenariusz_I_rok,0)),0)</f>
        <v>0.01</v>
      </c>
      <c r="BY64" s="46">
        <f t="shared" si="208"/>
        <v>10</v>
      </c>
      <c r="BZ64" s="38">
        <f t="shared" si="209"/>
        <v>1000</v>
      </c>
      <c r="CA64" s="38">
        <f t="shared" si="116"/>
        <v>1000</v>
      </c>
      <c r="CB64" s="38">
        <f t="shared" si="104"/>
        <v>1000</v>
      </c>
      <c r="CC64" s="48">
        <f t="shared" si="168"/>
        <v>0.02</v>
      </c>
      <c r="CD64" s="38">
        <f t="shared" si="169"/>
        <v>1014.9999999999999</v>
      </c>
      <c r="CE64" s="38" t="str">
        <f t="shared" si="170"/>
        <v>nie</v>
      </c>
      <c r="CF64" s="38">
        <f t="shared" si="171"/>
        <v>7</v>
      </c>
      <c r="CG64" s="38">
        <f t="shared" si="172"/>
        <v>1006.4799999999999</v>
      </c>
      <c r="CH64" s="38">
        <f t="shared" si="173"/>
        <v>0</v>
      </c>
      <c r="CI64" s="48">
        <f t="shared" si="174"/>
        <v>0.04</v>
      </c>
      <c r="CJ64" s="38">
        <f t="shared" si="175"/>
        <v>95.718137692592066</v>
      </c>
      <c r="CK64" s="38">
        <f t="shared" si="176"/>
        <v>1102.1981376925919</v>
      </c>
      <c r="CL64" s="22"/>
      <c r="CM64" s="46">
        <f t="shared" si="210"/>
        <v>10</v>
      </c>
      <c r="CN64" s="38">
        <f t="shared" si="211"/>
        <v>1000</v>
      </c>
      <c r="CO64" s="38">
        <f t="shared" si="107"/>
        <v>1000</v>
      </c>
      <c r="CP64" s="38">
        <f t="shared" si="212"/>
        <v>1121.3054531249998</v>
      </c>
      <c r="CQ64" s="48">
        <f t="shared" si="177"/>
        <v>2.2499999999999999E-2</v>
      </c>
      <c r="CR64" s="38">
        <f t="shared" si="178"/>
        <v>1140.2274826464841</v>
      </c>
      <c r="CS64" s="38" t="str">
        <f t="shared" si="179"/>
        <v>nie</v>
      </c>
      <c r="CT64" s="38">
        <f t="shared" si="180"/>
        <v>20</v>
      </c>
      <c r="CU64" s="38">
        <f t="shared" si="181"/>
        <v>1097.3842609436522</v>
      </c>
      <c r="CV64" s="38">
        <f t="shared" si="61"/>
        <v>0</v>
      </c>
      <c r="CW64" s="48">
        <f t="shared" si="182"/>
        <v>0.04</v>
      </c>
      <c r="CX64" s="38">
        <f t="shared" si="183"/>
        <v>0</v>
      </c>
      <c r="CY64" s="38">
        <f t="shared" si="184"/>
        <v>1097.3842609436522</v>
      </c>
      <c r="DA64" s="46">
        <f t="shared" si="117"/>
        <v>10</v>
      </c>
      <c r="DB64" s="38">
        <f t="shared" si="118"/>
        <v>1000</v>
      </c>
      <c r="DC64" s="38">
        <f t="shared" si="109"/>
        <v>1000</v>
      </c>
      <c r="DD64" s="38">
        <f t="shared" si="213"/>
        <v>1126.2699999999998</v>
      </c>
      <c r="DE64" s="48">
        <f t="shared" si="185"/>
        <v>2.5000000000000001E-2</v>
      </c>
      <c r="DF64" s="38">
        <f t="shared" si="186"/>
        <v>1147.3875624999998</v>
      </c>
      <c r="DG64" s="38" t="str">
        <f t="shared" si="187"/>
        <v>nie</v>
      </c>
      <c r="DH64" s="38">
        <f t="shared" si="188"/>
        <v>7</v>
      </c>
      <c r="DI64" s="38">
        <f t="shared" si="189"/>
        <v>1113.7139256249998</v>
      </c>
      <c r="DJ64" s="38">
        <f t="shared" si="70"/>
        <v>0</v>
      </c>
      <c r="DK64" s="48">
        <f t="shared" si="190"/>
        <v>0.04</v>
      </c>
      <c r="DL64" s="38">
        <f t="shared" si="191"/>
        <v>0</v>
      </c>
      <c r="DM64" s="38">
        <f t="shared" si="192"/>
        <v>1113.7139256249998</v>
      </c>
      <c r="DN64" s="22"/>
      <c r="DO64" s="46">
        <f t="shared" si="119"/>
        <v>10</v>
      </c>
      <c r="DP64" s="38">
        <f t="shared" si="120"/>
        <v>1000</v>
      </c>
      <c r="DQ64" s="38">
        <f t="shared" si="111"/>
        <v>1000</v>
      </c>
      <c r="DR64" s="38">
        <f t="shared" si="214"/>
        <v>1134.93796875</v>
      </c>
      <c r="DS64" s="48">
        <f t="shared" si="193"/>
        <v>2.7500000000000004E-2</v>
      </c>
      <c r="DT64" s="38">
        <f t="shared" si="194"/>
        <v>1158.3460643554686</v>
      </c>
      <c r="DU64" s="38" t="str">
        <f t="shared" si="195"/>
        <v>nie</v>
      </c>
      <c r="DV64" s="38">
        <f t="shared" si="196"/>
        <v>20</v>
      </c>
      <c r="DW64" s="38">
        <f t="shared" si="78"/>
        <v>1112.0603121279296</v>
      </c>
      <c r="DX64" s="38">
        <f t="shared" si="79"/>
        <v>0</v>
      </c>
      <c r="DY64" s="48">
        <f t="shared" si="197"/>
        <v>0.04</v>
      </c>
      <c r="DZ64" s="38">
        <f t="shared" si="198"/>
        <v>0</v>
      </c>
      <c r="EA64" s="38">
        <f t="shared" si="199"/>
        <v>1112.0603121279296</v>
      </c>
      <c r="EB64" s="23" t="s">
        <v>27</v>
      </c>
      <c r="EC64" s="56"/>
      <c r="ED64" s="56"/>
      <c r="EE64" s="56"/>
      <c r="EF64" s="56"/>
    </row>
    <row r="65" spans="1:131" s="23" customFormat="1" ht="14.25">
      <c r="A65" s="22"/>
      <c r="B65" s="217"/>
      <c r="C65" s="55">
        <f t="shared" si="140"/>
        <v>30</v>
      </c>
      <c r="D65" s="38">
        <f t="shared" si="151"/>
        <v>1088.1005680642156</v>
      </c>
      <c r="E65" s="38">
        <f t="shared" si="152"/>
        <v>1085.5938326540781</v>
      </c>
      <c r="F65" s="38">
        <f t="shared" si="153"/>
        <v>1140.7741197456251</v>
      </c>
      <c r="G65" s="38">
        <f t="shared" si="141"/>
        <v>1078.4139993072426</v>
      </c>
      <c r="H65" s="38">
        <f t="shared" si="142"/>
        <v>1072.064364765625</v>
      </c>
      <c r="I65" s="38">
        <f t="shared" si="143"/>
        <v>1085.48335</v>
      </c>
      <c r="J65" s="39">
        <f t="shared" si="144"/>
        <v>1080.79768984375</v>
      </c>
      <c r="K65" s="39">
        <f t="shared" si="145"/>
        <v>1084.2525400742984</v>
      </c>
      <c r="L65" s="38">
        <f t="shared" si="146"/>
        <v>1025.2004999999999</v>
      </c>
      <c r="M65" s="22"/>
      <c r="N65" s="69"/>
      <c r="O65" s="53">
        <f t="shared" si="147"/>
        <v>30</v>
      </c>
      <c r="P65" s="41">
        <f t="shared" si="148"/>
        <v>8.8100568064215512E-2</v>
      </c>
      <c r="Q65" s="41">
        <f t="shared" si="149"/>
        <v>8.5593832654078161E-2</v>
      </c>
      <c r="R65" s="41">
        <f t="shared" si="150"/>
        <v>0.14077411974562515</v>
      </c>
      <c r="S65" s="41">
        <f t="shared" si="134"/>
        <v>7.8413999307242577E-2</v>
      </c>
      <c r="T65" s="41">
        <f t="shared" si="135"/>
        <v>7.2064364765624944E-2</v>
      </c>
      <c r="U65" s="41">
        <f t="shared" si="136"/>
        <v>8.5483350000000069E-2</v>
      </c>
      <c r="V65" s="41">
        <f t="shared" si="137"/>
        <v>8.0797689843750131E-2</v>
      </c>
      <c r="W65" s="41">
        <f t="shared" si="138"/>
        <v>8.4252540074298388E-2</v>
      </c>
      <c r="X65" s="41">
        <f t="shared" si="139"/>
        <v>2.5200499999999959E-2</v>
      </c>
      <c r="Y65" s="22"/>
      <c r="Z65" s="35">
        <f t="shared" si="83"/>
        <v>46</v>
      </c>
      <c r="AA65" s="38">
        <f t="shared" si="154"/>
        <v>1038.8868416666667</v>
      </c>
      <c r="AB65" s="35">
        <f t="shared" si="84"/>
        <v>46</v>
      </c>
      <c r="AC65" s="48">
        <f t="shared" si="200"/>
        <v>0.04</v>
      </c>
      <c r="AD65" s="46">
        <f t="shared" si="201"/>
        <v>10</v>
      </c>
      <c r="AE65" s="38">
        <f t="shared" si="202"/>
        <v>999</v>
      </c>
      <c r="AF65" s="38">
        <f t="shared" si="113"/>
        <v>1000</v>
      </c>
      <c r="AG65" s="38">
        <f t="shared" si="88"/>
        <v>1000</v>
      </c>
      <c r="AH65" s="48">
        <f t="shared" si="155"/>
        <v>0.04</v>
      </c>
      <c r="AI65" s="38">
        <f t="shared" si="156"/>
        <v>1003.3333333333334</v>
      </c>
      <c r="AJ65" s="38" t="str">
        <f t="shared" si="157"/>
        <v>nie</v>
      </c>
      <c r="AK65" s="38">
        <f t="shared" si="158"/>
        <v>5</v>
      </c>
      <c r="AL65" s="38">
        <f t="shared" si="124"/>
        <v>998.65</v>
      </c>
      <c r="AM65" s="38">
        <f t="shared" si="159"/>
        <v>2.7000000000000308</v>
      </c>
      <c r="AN65" s="48">
        <f t="shared" si="30"/>
        <v>0.04</v>
      </c>
      <c r="AO65" s="38">
        <f t="shared" si="31"/>
        <v>143.22820798645921</v>
      </c>
      <c r="AP65" s="38">
        <f t="shared" si="128"/>
        <v>1139.1782079864593</v>
      </c>
      <c r="AQ65" s="22"/>
      <c r="AR65" s="35">
        <f t="shared" si="89"/>
        <v>46</v>
      </c>
      <c r="AS65" s="48">
        <f t="shared" si="203"/>
        <v>0.04</v>
      </c>
      <c r="AT65" s="46">
        <f t="shared" si="204"/>
        <v>10</v>
      </c>
      <c r="AU65" s="38">
        <f t="shared" si="205"/>
        <v>999</v>
      </c>
      <c r="AV65" s="38">
        <f t="shared" si="114"/>
        <v>1000</v>
      </c>
      <c r="AW65" s="38">
        <f t="shared" si="93"/>
        <v>1000</v>
      </c>
      <c r="AX65" s="48">
        <f t="shared" si="160"/>
        <v>4.1000000000000002E-2</v>
      </c>
      <c r="AY65" s="38">
        <f t="shared" si="161"/>
        <v>1003.4166666666666</v>
      </c>
      <c r="AZ65" s="38" t="str">
        <f t="shared" si="162"/>
        <v>nie</v>
      </c>
      <c r="BA65" s="38">
        <f t="shared" si="163"/>
        <v>7</v>
      </c>
      <c r="BB65" s="38">
        <f t="shared" si="125"/>
        <v>997.09749999999997</v>
      </c>
      <c r="BC65" s="38">
        <f t="shared" si="164"/>
        <v>2.7674999999999694</v>
      </c>
      <c r="BD65" s="48">
        <f t="shared" si="38"/>
        <v>0.04</v>
      </c>
      <c r="BE65" s="38">
        <f t="shared" si="95"/>
        <v>140.47535049197876</v>
      </c>
      <c r="BF65" s="38">
        <f t="shared" si="126"/>
        <v>1134.8053504919787</v>
      </c>
      <c r="BG65" s="22"/>
      <c r="BH65" s="35">
        <f t="shared" si="96"/>
        <v>46</v>
      </c>
      <c r="BI65" s="48">
        <f t="shared" si="215"/>
        <v>0.04</v>
      </c>
      <c r="BJ65" s="46">
        <f t="shared" si="206"/>
        <v>11</v>
      </c>
      <c r="BK65" s="38">
        <f t="shared" si="207"/>
        <v>1098.9000000000001</v>
      </c>
      <c r="BL65" s="38">
        <f t="shared" si="115"/>
        <v>1100</v>
      </c>
      <c r="BM65" s="38">
        <f t="shared" si="99"/>
        <v>1100</v>
      </c>
      <c r="BN65" s="48">
        <f t="shared" si="165"/>
        <v>6.8500000000000005E-2</v>
      </c>
      <c r="BO65" s="38">
        <f t="shared" si="100"/>
        <v>1162.7916666666667</v>
      </c>
      <c r="BP65" s="38" t="str">
        <f t="shared" si="166"/>
        <v>nie</v>
      </c>
      <c r="BQ65" s="38">
        <f t="shared" si="167"/>
        <v>7.6999999999999993</v>
      </c>
      <c r="BR65" s="38">
        <f t="shared" si="127"/>
        <v>1144.6242500000001</v>
      </c>
      <c r="BS65" s="38">
        <f t="shared" si="101"/>
        <v>0</v>
      </c>
      <c r="BT65" s="48">
        <f t="shared" si="44"/>
        <v>0.04</v>
      </c>
      <c r="BU65" s="38">
        <f t="shared" si="45"/>
        <v>81.382565252028186</v>
      </c>
      <c r="BV65" s="38">
        <f t="shared" si="216"/>
        <v>1226.0068152520282</v>
      </c>
      <c r="BW65" s="22"/>
      <c r="BX65" s="48">
        <f t="shared" si="217"/>
        <v>0.01</v>
      </c>
      <c r="BY65" s="46">
        <f t="shared" si="208"/>
        <v>10</v>
      </c>
      <c r="BZ65" s="38">
        <f t="shared" si="209"/>
        <v>1000</v>
      </c>
      <c r="CA65" s="38">
        <f t="shared" si="116"/>
        <v>1000</v>
      </c>
      <c r="CB65" s="38">
        <f t="shared" si="104"/>
        <v>1000</v>
      </c>
      <c r="CC65" s="48">
        <f t="shared" si="168"/>
        <v>0.02</v>
      </c>
      <c r="CD65" s="38">
        <f t="shared" si="169"/>
        <v>1016.6666666666666</v>
      </c>
      <c r="CE65" s="38" t="str">
        <f t="shared" si="170"/>
        <v>nie</v>
      </c>
      <c r="CF65" s="38">
        <f t="shared" si="171"/>
        <v>7</v>
      </c>
      <c r="CG65" s="38">
        <f t="shared" si="172"/>
        <v>1007.8299999999999</v>
      </c>
      <c r="CH65" s="38">
        <f t="shared" si="173"/>
        <v>0</v>
      </c>
      <c r="CI65" s="48">
        <f t="shared" si="174"/>
        <v>0.04</v>
      </c>
      <c r="CJ65" s="38">
        <f t="shared" si="175"/>
        <v>95.976576664362057</v>
      </c>
      <c r="CK65" s="38">
        <f t="shared" si="176"/>
        <v>1103.806576664362</v>
      </c>
      <c r="CL65" s="22"/>
      <c r="CM65" s="46">
        <f t="shared" si="210"/>
        <v>10</v>
      </c>
      <c r="CN65" s="38">
        <f t="shared" si="211"/>
        <v>1000</v>
      </c>
      <c r="CO65" s="38">
        <f t="shared" si="107"/>
        <v>1000</v>
      </c>
      <c r="CP65" s="38">
        <f t="shared" si="212"/>
        <v>1121.3054531249998</v>
      </c>
      <c r="CQ65" s="48">
        <f t="shared" si="177"/>
        <v>2.2499999999999999E-2</v>
      </c>
      <c r="CR65" s="38">
        <f t="shared" si="178"/>
        <v>1142.3299303710935</v>
      </c>
      <c r="CS65" s="38" t="str">
        <f t="shared" si="179"/>
        <v>nie</v>
      </c>
      <c r="CT65" s="38">
        <f t="shared" si="180"/>
        <v>20</v>
      </c>
      <c r="CU65" s="38">
        <f t="shared" si="181"/>
        <v>1099.0872436005857</v>
      </c>
      <c r="CV65" s="38">
        <f t="shared" si="61"/>
        <v>0</v>
      </c>
      <c r="CW65" s="48">
        <f t="shared" si="182"/>
        <v>0.04</v>
      </c>
      <c r="CX65" s="38">
        <f t="shared" si="183"/>
        <v>0</v>
      </c>
      <c r="CY65" s="38">
        <f t="shared" si="184"/>
        <v>1099.0872436005857</v>
      </c>
      <c r="DA65" s="46">
        <f t="shared" si="117"/>
        <v>10</v>
      </c>
      <c r="DB65" s="38">
        <f t="shared" si="118"/>
        <v>1000</v>
      </c>
      <c r="DC65" s="38">
        <f t="shared" si="109"/>
        <v>1000</v>
      </c>
      <c r="DD65" s="38">
        <f t="shared" si="213"/>
        <v>1126.2699999999998</v>
      </c>
      <c r="DE65" s="48">
        <f t="shared" si="185"/>
        <v>2.5000000000000001E-2</v>
      </c>
      <c r="DF65" s="38">
        <f t="shared" si="186"/>
        <v>1149.733958333333</v>
      </c>
      <c r="DG65" s="38" t="str">
        <f t="shared" si="187"/>
        <v>nie</v>
      </c>
      <c r="DH65" s="38">
        <f t="shared" si="188"/>
        <v>7</v>
      </c>
      <c r="DI65" s="38">
        <f t="shared" si="189"/>
        <v>1115.6145062499997</v>
      </c>
      <c r="DJ65" s="38">
        <f t="shared" si="70"/>
        <v>0</v>
      </c>
      <c r="DK65" s="48">
        <f t="shared" si="190"/>
        <v>0.04</v>
      </c>
      <c r="DL65" s="38">
        <f t="shared" si="191"/>
        <v>0</v>
      </c>
      <c r="DM65" s="38">
        <f t="shared" si="192"/>
        <v>1115.6145062499997</v>
      </c>
      <c r="DN65" s="22"/>
      <c r="DO65" s="46">
        <f t="shared" si="119"/>
        <v>10</v>
      </c>
      <c r="DP65" s="38">
        <f t="shared" si="120"/>
        <v>1000</v>
      </c>
      <c r="DQ65" s="38">
        <f t="shared" si="111"/>
        <v>1000</v>
      </c>
      <c r="DR65" s="38">
        <f t="shared" si="214"/>
        <v>1134.93796875</v>
      </c>
      <c r="DS65" s="48">
        <f t="shared" si="193"/>
        <v>2.7500000000000004E-2</v>
      </c>
      <c r="DT65" s="38">
        <f t="shared" si="194"/>
        <v>1160.9469638671876</v>
      </c>
      <c r="DU65" s="38" t="str">
        <f t="shared" si="195"/>
        <v>nie</v>
      </c>
      <c r="DV65" s="38">
        <f t="shared" si="196"/>
        <v>20</v>
      </c>
      <c r="DW65" s="38">
        <f t="shared" si="78"/>
        <v>1114.167040732422</v>
      </c>
      <c r="DX65" s="38">
        <f t="shared" si="79"/>
        <v>0</v>
      </c>
      <c r="DY65" s="48">
        <f t="shared" si="197"/>
        <v>0.04</v>
      </c>
      <c r="DZ65" s="38">
        <f t="shared" si="198"/>
        <v>0</v>
      </c>
      <c r="EA65" s="38">
        <f t="shared" si="199"/>
        <v>1114.167040732422</v>
      </c>
    </row>
    <row r="66" spans="1:131" s="23" customFormat="1" ht="14.25">
      <c r="A66" s="22"/>
      <c r="B66" s="217"/>
      <c r="C66" s="55">
        <f t="shared" si="140"/>
        <v>31</v>
      </c>
      <c r="D66" s="38">
        <f t="shared" si="151"/>
        <v>1091.0493745979891</v>
      </c>
      <c r="E66" s="38">
        <f t="shared" si="152"/>
        <v>1088.607745002244</v>
      </c>
      <c r="F66" s="38">
        <f t="shared" si="153"/>
        <v>1146.0530192865626</v>
      </c>
      <c r="G66" s="38">
        <f t="shared" si="141"/>
        <v>1079.9691561053723</v>
      </c>
      <c r="H66" s="38">
        <f t="shared" si="142"/>
        <v>1073.7298734765625</v>
      </c>
      <c r="I66" s="38">
        <f t="shared" si="143"/>
        <v>1087.337575</v>
      </c>
      <c r="J66" s="39">
        <f t="shared" si="144"/>
        <v>1082.848033984375</v>
      </c>
      <c r="K66" s="39">
        <f t="shared" si="145"/>
        <v>1087.1800219324989</v>
      </c>
      <c r="L66" s="38">
        <f t="shared" si="146"/>
        <v>1026.0505833333334</v>
      </c>
      <c r="M66" s="22"/>
      <c r="N66" s="69"/>
      <c r="O66" s="53">
        <f t="shared" si="147"/>
        <v>31</v>
      </c>
      <c r="P66" s="41">
        <f t="shared" si="148"/>
        <v>9.1049374597989008E-2</v>
      </c>
      <c r="Q66" s="41">
        <f t="shared" si="149"/>
        <v>8.8607745002243998E-2</v>
      </c>
      <c r="R66" s="41">
        <f t="shared" si="150"/>
        <v>0.14605301928656256</v>
      </c>
      <c r="S66" s="41">
        <f t="shared" si="134"/>
        <v>7.9969156105372363E-2</v>
      </c>
      <c r="T66" s="41">
        <f t="shared" si="135"/>
        <v>7.3729873476562569E-2</v>
      </c>
      <c r="U66" s="41">
        <f t="shared" si="136"/>
        <v>8.7337575000000056E-2</v>
      </c>
      <c r="V66" s="41">
        <f t="shared" si="137"/>
        <v>8.2848033984374903E-2</v>
      </c>
      <c r="W66" s="41">
        <f t="shared" si="138"/>
        <v>8.7180021932498963E-2</v>
      </c>
      <c r="X66" s="41">
        <f t="shared" si="139"/>
        <v>2.6050583333333321E-2</v>
      </c>
      <c r="Y66" s="22"/>
      <c r="Z66" s="35">
        <f t="shared" si="83"/>
        <v>47</v>
      </c>
      <c r="AA66" s="38">
        <f t="shared" si="154"/>
        <v>1039.7454258333335</v>
      </c>
      <c r="AB66" s="35">
        <f t="shared" si="84"/>
        <v>47</v>
      </c>
      <c r="AC66" s="48">
        <f t="shared" si="200"/>
        <v>0.04</v>
      </c>
      <c r="AD66" s="46">
        <f t="shared" si="201"/>
        <v>10</v>
      </c>
      <c r="AE66" s="38">
        <f t="shared" si="202"/>
        <v>999</v>
      </c>
      <c r="AF66" s="38">
        <f t="shared" si="113"/>
        <v>1000</v>
      </c>
      <c r="AG66" s="38">
        <f t="shared" si="88"/>
        <v>1000</v>
      </c>
      <c r="AH66" s="48">
        <f t="shared" si="155"/>
        <v>0.04</v>
      </c>
      <c r="AI66" s="38">
        <f t="shared" si="156"/>
        <v>1003.3333333333334</v>
      </c>
      <c r="AJ66" s="38" t="str">
        <f t="shared" si="157"/>
        <v>nie</v>
      </c>
      <c r="AK66" s="38">
        <f t="shared" si="158"/>
        <v>5</v>
      </c>
      <c r="AL66" s="38">
        <f t="shared" si="124"/>
        <v>998.65</v>
      </c>
      <c r="AM66" s="38">
        <f t="shared" si="159"/>
        <v>2.7000000000000308</v>
      </c>
      <c r="AN66" s="48">
        <f t="shared" si="30"/>
        <v>0.04</v>
      </c>
      <c r="AO66" s="38">
        <f t="shared" si="31"/>
        <v>146.31492414802267</v>
      </c>
      <c r="AP66" s="38">
        <f t="shared" si="128"/>
        <v>1142.2649241480226</v>
      </c>
      <c r="AQ66" s="22"/>
      <c r="AR66" s="35">
        <f t="shared" si="89"/>
        <v>47</v>
      </c>
      <c r="AS66" s="48">
        <f t="shared" si="203"/>
        <v>0.04</v>
      </c>
      <c r="AT66" s="46">
        <f t="shared" si="204"/>
        <v>10</v>
      </c>
      <c r="AU66" s="38">
        <f t="shared" si="205"/>
        <v>999</v>
      </c>
      <c r="AV66" s="38">
        <f t="shared" si="114"/>
        <v>1000</v>
      </c>
      <c r="AW66" s="38">
        <f t="shared" si="93"/>
        <v>1000</v>
      </c>
      <c r="AX66" s="48">
        <f t="shared" si="160"/>
        <v>4.1000000000000002E-2</v>
      </c>
      <c r="AY66" s="38">
        <f t="shared" si="161"/>
        <v>1003.4166666666666</v>
      </c>
      <c r="AZ66" s="38" t="str">
        <f t="shared" si="162"/>
        <v>nie</v>
      </c>
      <c r="BA66" s="38">
        <f t="shared" si="163"/>
        <v>7</v>
      </c>
      <c r="BB66" s="38">
        <f t="shared" si="125"/>
        <v>997.09749999999997</v>
      </c>
      <c r="BC66" s="38">
        <f t="shared" si="164"/>
        <v>2.7674999999999694</v>
      </c>
      <c r="BD66" s="48">
        <f t="shared" si="38"/>
        <v>0.04</v>
      </c>
      <c r="BE66" s="38">
        <f t="shared" si="95"/>
        <v>143.62213393830706</v>
      </c>
      <c r="BF66" s="38">
        <f t="shared" si="126"/>
        <v>1137.952133938307</v>
      </c>
      <c r="BG66" s="22"/>
      <c r="BH66" s="35">
        <f t="shared" si="96"/>
        <v>47</v>
      </c>
      <c r="BI66" s="48">
        <f t="shared" si="215"/>
        <v>0.04</v>
      </c>
      <c r="BJ66" s="46">
        <f t="shared" si="206"/>
        <v>11</v>
      </c>
      <c r="BK66" s="38">
        <f t="shared" si="207"/>
        <v>1098.9000000000001</v>
      </c>
      <c r="BL66" s="38">
        <f t="shared" si="115"/>
        <v>1100</v>
      </c>
      <c r="BM66" s="38">
        <f t="shared" si="99"/>
        <v>1100</v>
      </c>
      <c r="BN66" s="48">
        <f t="shared" si="165"/>
        <v>6.8500000000000005E-2</v>
      </c>
      <c r="BO66" s="38">
        <f t="shared" si="100"/>
        <v>1169.0708333333332</v>
      </c>
      <c r="BP66" s="38" t="str">
        <f t="shared" si="166"/>
        <v>nie</v>
      </c>
      <c r="BQ66" s="38">
        <f t="shared" si="167"/>
        <v>7.6999999999999993</v>
      </c>
      <c r="BR66" s="38">
        <f t="shared" si="127"/>
        <v>1149.7103749999999</v>
      </c>
      <c r="BS66" s="38">
        <f t="shared" si="101"/>
        <v>0</v>
      </c>
      <c r="BT66" s="48">
        <f t="shared" si="44"/>
        <v>0.04</v>
      </c>
      <c r="BU66" s="38">
        <f t="shared" si="45"/>
        <v>81.602298178208656</v>
      </c>
      <c r="BV66" s="38">
        <f t="shared" si="216"/>
        <v>1231.3126731782086</v>
      </c>
      <c r="BW66" s="22"/>
      <c r="BX66" s="48">
        <f t="shared" si="217"/>
        <v>0.01</v>
      </c>
      <c r="BY66" s="46">
        <f t="shared" si="208"/>
        <v>10</v>
      </c>
      <c r="BZ66" s="38">
        <f t="shared" si="209"/>
        <v>1000</v>
      </c>
      <c r="CA66" s="38">
        <f t="shared" si="116"/>
        <v>1000</v>
      </c>
      <c r="CB66" s="38">
        <f t="shared" si="104"/>
        <v>1000</v>
      </c>
      <c r="CC66" s="48">
        <f t="shared" si="168"/>
        <v>0.02</v>
      </c>
      <c r="CD66" s="38">
        <f t="shared" si="169"/>
        <v>1018.3333333333333</v>
      </c>
      <c r="CE66" s="38" t="str">
        <f t="shared" si="170"/>
        <v>nie</v>
      </c>
      <c r="CF66" s="38">
        <f t="shared" si="171"/>
        <v>7</v>
      </c>
      <c r="CG66" s="38">
        <f t="shared" si="172"/>
        <v>1009.18</v>
      </c>
      <c r="CH66" s="38">
        <f t="shared" si="173"/>
        <v>0</v>
      </c>
      <c r="CI66" s="48">
        <f t="shared" si="174"/>
        <v>0.04</v>
      </c>
      <c r="CJ66" s="38">
        <f t="shared" si="175"/>
        <v>96.235713421355825</v>
      </c>
      <c r="CK66" s="38">
        <f t="shared" si="176"/>
        <v>1105.4157134213558</v>
      </c>
      <c r="CL66" s="22"/>
      <c r="CM66" s="46">
        <f t="shared" si="210"/>
        <v>10</v>
      </c>
      <c r="CN66" s="38">
        <f t="shared" si="211"/>
        <v>1000</v>
      </c>
      <c r="CO66" s="38">
        <f t="shared" si="107"/>
        <v>1000</v>
      </c>
      <c r="CP66" s="38">
        <f t="shared" si="212"/>
        <v>1121.3054531249998</v>
      </c>
      <c r="CQ66" s="48">
        <f t="shared" si="177"/>
        <v>2.2499999999999999E-2</v>
      </c>
      <c r="CR66" s="38">
        <f t="shared" si="178"/>
        <v>1144.4323780957027</v>
      </c>
      <c r="CS66" s="38" t="str">
        <f t="shared" si="179"/>
        <v>nie</v>
      </c>
      <c r="CT66" s="38">
        <f t="shared" si="180"/>
        <v>20</v>
      </c>
      <c r="CU66" s="38">
        <f t="shared" si="181"/>
        <v>1100.7902262575192</v>
      </c>
      <c r="CV66" s="38">
        <f t="shared" si="61"/>
        <v>0</v>
      </c>
      <c r="CW66" s="48">
        <f t="shared" si="182"/>
        <v>0.04</v>
      </c>
      <c r="CX66" s="38">
        <f t="shared" si="183"/>
        <v>0</v>
      </c>
      <c r="CY66" s="38">
        <f t="shared" si="184"/>
        <v>1100.7902262575192</v>
      </c>
      <c r="DA66" s="46">
        <f t="shared" si="117"/>
        <v>10</v>
      </c>
      <c r="DB66" s="38">
        <f t="shared" si="118"/>
        <v>1000</v>
      </c>
      <c r="DC66" s="38">
        <f t="shared" si="109"/>
        <v>1000</v>
      </c>
      <c r="DD66" s="38">
        <f t="shared" si="213"/>
        <v>1126.2699999999998</v>
      </c>
      <c r="DE66" s="48">
        <f t="shared" si="185"/>
        <v>2.5000000000000001E-2</v>
      </c>
      <c r="DF66" s="38">
        <f t="shared" si="186"/>
        <v>1152.0803541666664</v>
      </c>
      <c r="DG66" s="38" t="str">
        <f t="shared" si="187"/>
        <v>nie</v>
      </c>
      <c r="DH66" s="38">
        <f t="shared" si="188"/>
        <v>7</v>
      </c>
      <c r="DI66" s="38">
        <f t="shared" si="189"/>
        <v>1117.5150868749997</v>
      </c>
      <c r="DJ66" s="38">
        <f t="shared" si="70"/>
        <v>0</v>
      </c>
      <c r="DK66" s="48">
        <f t="shared" si="190"/>
        <v>0.04</v>
      </c>
      <c r="DL66" s="38">
        <f t="shared" si="191"/>
        <v>0</v>
      </c>
      <c r="DM66" s="38">
        <f t="shared" si="192"/>
        <v>1117.5150868749997</v>
      </c>
      <c r="DN66" s="22"/>
      <c r="DO66" s="46">
        <f t="shared" si="119"/>
        <v>10</v>
      </c>
      <c r="DP66" s="38">
        <f t="shared" si="120"/>
        <v>1000</v>
      </c>
      <c r="DQ66" s="38">
        <f t="shared" si="111"/>
        <v>1000</v>
      </c>
      <c r="DR66" s="38">
        <f t="shared" si="214"/>
        <v>1134.93796875</v>
      </c>
      <c r="DS66" s="48">
        <f t="shared" si="193"/>
        <v>2.7500000000000004E-2</v>
      </c>
      <c r="DT66" s="38">
        <f t="shared" si="194"/>
        <v>1163.5478633789062</v>
      </c>
      <c r="DU66" s="38" t="str">
        <f t="shared" si="195"/>
        <v>nie</v>
      </c>
      <c r="DV66" s="38">
        <f t="shared" si="196"/>
        <v>20</v>
      </c>
      <c r="DW66" s="38">
        <f t="shared" si="78"/>
        <v>1116.273769336914</v>
      </c>
      <c r="DX66" s="38">
        <f t="shared" si="79"/>
        <v>0</v>
      </c>
      <c r="DY66" s="48">
        <f t="shared" si="197"/>
        <v>0.04</v>
      </c>
      <c r="DZ66" s="38">
        <f t="shared" si="198"/>
        <v>0</v>
      </c>
      <c r="EA66" s="38">
        <f t="shared" si="199"/>
        <v>1116.273769336914</v>
      </c>
    </row>
    <row r="67" spans="1:131" s="23" customFormat="1" ht="14.25">
      <c r="A67" s="22"/>
      <c r="B67" s="217"/>
      <c r="C67" s="55">
        <f t="shared" si="140"/>
        <v>32</v>
      </c>
      <c r="D67" s="38">
        <f t="shared" si="151"/>
        <v>1094.0061429094037</v>
      </c>
      <c r="E67" s="38">
        <f t="shared" si="152"/>
        <v>1091.6297949137502</v>
      </c>
      <c r="F67" s="38">
        <f t="shared" si="153"/>
        <v>1151.3319188275002</v>
      </c>
      <c r="G67" s="38">
        <f t="shared" si="141"/>
        <v>1081.5248668268566</v>
      </c>
      <c r="H67" s="38">
        <f t="shared" si="142"/>
        <v>1075.3953821874998</v>
      </c>
      <c r="I67" s="38">
        <f t="shared" si="143"/>
        <v>1089.1917999999998</v>
      </c>
      <c r="J67" s="39">
        <f t="shared" si="144"/>
        <v>1084.8983781250001</v>
      </c>
      <c r="K67" s="39">
        <f t="shared" si="145"/>
        <v>1090.1154079917167</v>
      </c>
      <c r="L67" s="38">
        <f t="shared" si="146"/>
        <v>1026.9006666666667</v>
      </c>
      <c r="M67" s="22"/>
      <c r="N67" s="69"/>
      <c r="O67" s="53">
        <f t="shared" si="147"/>
        <v>32</v>
      </c>
      <c r="P67" s="41">
        <f t="shared" si="148"/>
        <v>9.4006142909403678E-2</v>
      </c>
      <c r="Q67" s="41">
        <f t="shared" si="149"/>
        <v>9.1629794913750118E-2</v>
      </c>
      <c r="R67" s="41">
        <f t="shared" si="150"/>
        <v>0.15133191882750019</v>
      </c>
      <c r="S67" s="41">
        <f t="shared" ref="S67:S98" si="218">G67/zakup_domyslny_wartosc-1</f>
        <v>8.1524866826856668E-2</v>
      </c>
      <c r="T67" s="41">
        <f t="shared" ref="T67:T98" si="219">H67/zakup_domyslny_wartosc-1</f>
        <v>7.5395382187499749E-2</v>
      </c>
      <c r="U67" s="41">
        <f t="shared" ref="U67:U98" si="220">I67/zakup_domyslny_wartosc-1</f>
        <v>8.9191799999999821E-2</v>
      </c>
      <c r="V67" s="41">
        <f t="shared" ref="V67:V98" si="221">J67/zakup_domyslny_wartosc-1</f>
        <v>8.4898378125000118E-2</v>
      </c>
      <c r="W67" s="41">
        <f t="shared" ref="W67:W98" si="222">K67/zakup_domyslny_wartosc-1</f>
        <v>9.0115407991716578E-2</v>
      </c>
      <c r="X67" s="41">
        <f t="shared" ref="X67:X98" si="223">L67/zakup_domyslny_wartosc-1</f>
        <v>2.6900666666666684E-2</v>
      </c>
      <c r="Y67" s="22"/>
      <c r="Z67" s="35">
        <f t="shared" si="83"/>
        <v>48</v>
      </c>
      <c r="AA67" s="38">
        <f t="shared" si="154"/>
        <v>1040.60401</v>
      </c>
      <c r="AB67" s="35">
        <f t="shared" si="84"/>
        <v>48</v>
      </c>
      <c r="AC67" s="48">
        <f t="shared" si="200"/>
        <v>0.04</v>
      </c>
      <c r="AD67" s="46">
        <f t="shared" si="201"/>
        <v>10</v>
      </c>
      <c r="AE67" s="38">
        <f t="shared" si="202"/>
        <v>999</v>
      </c>
      <c r="AF67" s="38">
        <f t="shared" si="113"/>
        <v>1000</v>
      </c>
      <c r="AG67" s="38">
        <f t="shared" si="88"/>
        <v>1000</v>
      </c>
      <c r="AH67" s="48">
        <f t="shared" si="155"/>
        <v>0.04</v>
      </c>
      <c r="AI67" s="38">
        <f t="shared" si="156"/>
        <v>1003.3333333333334</v>
      </c>
      <c r="AJ67" s="38" t="str">
        <f t="shared" si="157"/>
        <v>tak</v>
      </c>
      <c r="AK67" s="38">
        <f t="shared" si="158"/>
        <v>0</v>
      </c>
      <c r="AL67" s="38">
        <f t="shared" si="124"/>
        <v>1002.7</v>
      </c>
      <c r="AM67" s="38">
        <f t="shared" si="159"/>
        <v>3.7000000000000308</v>
      </c>
      <c r="AN67" s="48">
        <f t="shared" si="30"/>
        <v>0.04</v>
      </c>
      <c r="AO67" s="38">
        <f t="shared" si="31"/>
        <v>150.40997444322232</v>
      </c>
      <c r="AP67" s="38">
        <f t="shared" si="128"/>
        <v>1149.4099744432224</v>
      </c>
      <c r="AQ67" s="22"/>
      <c r="AR67" s="35">
        <f t="shared" si="89"/>
        <v>48</v>
      </c>
      <c r="AS67" s="48">
        <f t="shared" si="203"/>
        <v>0.04</v>
      </c>
      <c r="AT67" s="46">
        <f t="shared" si="204"/>
        <v>10</v>
      </c>
      <c r="AU67" s="38">
        <f t="shared" si="205"/>
        <v>999</v>
      </c>
      <c r="AV67" s="38">
        <f t="shared" si="114"/>
        <v>1000</v>
      </c>
      <c r="AW67" s="38">
        <f t="shared" si="93"/>
        <v>1000</v>
      </c>
      <c r="AX67" s="48">
        <f t="shared" si="160"/>
        <v>4.1000000000000002E-2</v>
      </c>
      <c r="AY67" s="38">
        <f t="shared" si="161"/>
        <v>1003.4166666666666</v>
      </c>
      <c r="AZ67" s="38" t="str">
        <f t="shared" si="162"/>
        <v>tak</v>
      </c>
      <c r="BA67" s="38">
        <f t="shared" si="163"/>
        <v>0</v>
      </c>
      <c r="BB67" s="38">
        <f t="shared" si="125"/>
        <v>1002.7674999999999</v>
      </c>
      <c r="BC67" s="38">
        <f t="shared" si="164"/>
        <v>3.7674999999999694</v>
      </c>
      <c r="BD67" s="48">
        <f t="shared" si="38"/>
        <v>0.04</v>
      </c>
      <c r="BE67" s="38">
        <f t="shared" si="95"/>
        <v>147.77741369994044</v>
      </c>
      <c r="BF67" s="38">
        <f t="shared" si="126"/>
        <v>1146.7774136999403</v>
      </c>
      <c r="BG67" s="22"/>
      <c r="BH67" s="35">
        <f t="shared" si="96"/>
        <v>48</v>
      </c>
      <c r="BI67" s="48">
        <f t="shared" si="215"/>
        <v>0.04</v>
      </c>
      <c r="BJ67" s="46">
        <f t="shared" si="206"/>
        <v>11</v>
      </c>
      <c r="BK67" s="38">
        <f t="shared" si="207"/>
        <v>1098.9000000000001</v>
      </c>
      <c r="BL67" s="38">
        <f t="shared" si="115"/>
        <v>1100</v>
      </c>
      <c r="BM67" s="38">
        <f t="shared" si="99"/>
        <v>1100</v>
      </c>
      <c r="BN67" s="48">
        <f t="shared" si="165"/>
        <v>6.8500000000000005E-2</v>
      </c>
      <c r="BO67" s="38">
        <f t="shared" si="100"/>
        <v>1175.3499999999999</v>
      </c>
      <c r="BP67" s="38" t="str">
        <f t="shared" si="166"/>
        <v>nie</v>
      </c>
      <c r="BQ67" s="38">
        <f t="shared" si="167"/>
        <v>7.6999999999999993</v>
      </c>
      <c r="BR67" s="38">
        <f t="shared" si="127"/>
        <v>1154.7964999999999</v>
      </c>
      <c r="BS67" s="38">
        <f t="shared" si="101"/>
        <v>0</v>
      </c>
      <c r="BT67" s="48">
        <f t="shared" si="44"/>
        <v>0.04</v>
      </c>
      <c r="BU67" s="38">
        <f t="shared" si="45"/>
        <v>81.822624383289806</v>
      </c>
      <c r="BV67" s="38">
        <f t="shared" si="216"/>
        <v>1236.6191243832898</v>
      </c>
      <c r="BW67" s="22"/>
      <c r="BX67" s="48">
        <f t="shared" si="217"/>
        <v>0.01</v>
      </c>
      <c r="BY67" s="46">
        <f t="shared" si="208"/>
        <v>10</v>
      </c>
      <c r="BZ67" s="38">
        <f t="shared" si="209"/>
        <v>1000</v>
      </c>
      <c r="CA67" s="38">
        <f t="shared" si="116"/>
        <v>1000</v>
      </c>
      <c r="CB67" s="38">
        <f t="shared" si="104"/>
        <v>1000</v>
      </c>
      <c r="CC67" s="48">
        <f t="shared" si="168"/>
        <v>0.02</v>
      </c>
      <c r="CD67" s="38">
        <f t="shared" si="169"/>
        <v>1020</v>
      </c>
      <c r="CE67" s="38" t="str">
        <f t="shared" si="170"/>
        <v>tak</v>
      </c>
      <c r="CF67" s="38">
        <f t="shared" si="171"/>
        <v>0</v>
      </c>
      <c r="CG67" s="38">
        <f t="shared" si="172"/>
        <v>1016.2</v>
      </c>
      <c r="CH67" s="38">
        <f t="shared" si="173"/>
        <v>17.200000000000003</v>
      </c>
      <c r="CI67" s="48">
        <f t="shared" si="174"/>
        <v>0.04</v>
      </c>
      <c r="CJ67" s="38">
        <f t="shared" si="175"/>
        <v>113.69554984759348</v>
      </c>
      <c r="CK67" s="38">
        <f t="shared" si="176"/>
        <v>1112.6955498475936</v>
      </c>
      <c r="CL67" s="22"/>
      <c r="CM67" s="46">
        <f t="shared" si="210"/>
        <v>10</v>
      </c>
      <c r="CN67" s="38">
        <f t="shared" si="211"/>
        <v>1000</v>
      </c>
      <c r="CO67" s="38">
        <f t="shared" si="107"/>
        <v>1000</v>
      </c>
      <c r="CP67" s="38">
        <f t="shared" si="212"/>
        <v>1121.3054531249998</v>
      </c>
      <c r="CQ67" s="48">
        <f t="shared" si="177"/>
        <v>2.2499999999999999E-2</v>
      </c>
      <c r="CR67" s="38">
        <f t="shared" si="178"/>
        <v>1146.5348258203121</v>
      </c>
      <c r="CS67" s="38" t="str">
        <f t="shared" si="179"/>
        <v>nie</v>
      </c>
      <c r="CT67" s="38">
        <f t="shared" si="180"/>
        <v>20</v>
      </c>
      <c r="CU67" s="38">
        <f t="shared" si="181"/>
        <v>1102.4932089144529</v>
      </c>
      <c r="CV67" s="38">
        <f t="shared" si="61"/>
        <v>0</v>
      </c>
      <c r="CW67" s="48">
        <f t="shared" si="182"/>
        <v>0.04</v>
      </c>
      <c r="CX67" s="38">
        <f t="shared" si="183"/>
        <v>0</v>
      </c>
      <c r="CY67" s="38">
        <f t="shared" si="184"/>
        <v>1102.4932089144529</v>
      </c>
      <c r="DA67" s="46">
        <f t="shared" si="117"/>
        <v>10</v>
      </c>
      <c r="DB67" s="38">
        <f t="shared" si="118"/>
        <v>1000</v>
      </c>
      <c r="DC67" s="38">
        <f t="shared" si="109"/>
        <v>1000</v>
      </c>
      <c r="DD67" s="38">
        <f t="shared" si="213"/>
        <v>1126.2699999999998</v>
      </c>
      <c r="DE67" s="48">
        <f t="shared" si="185"/>
        <v>2.5000000000000001E-2</v>
      </c>
      <c r="DF67" s="38">
        <f t="shared" si="186"/>
        <v>1154.4267499999996</v>
      </c>
      <c r="DG67" s="38" t="str">
        <f t="shared" si="187"/>
        <v>nie</v>
      </c>
      <c r="DH67" s="38">
        <f t="shared" si="188"/>
        <v>7</v>
      </c>
      <c r="DI67" s="38">
        <f t="shared" si="189"/>
        <v>1119.4156674999997</v>
      </c>
      <c r="DJ67" s="38">
        <f t="shared" si="70"/>
        <v>0</v>
      </c>
      <c r="DK67" s="48">
        <f t="shared" si="190"/>
        <v>0.04</v>
      </c>
      <c r="DL67" s="38">
        <f t="shared" si="191"/>
        <v>0</v>
      </c>
      <c r="DM67" s="38">
        <f t="shared" si="192"/>
        <v>1119.4156674999997</v>
      </c>
      <c r="DN67" s="22"/>
      <c r="DO67" s="46">
        <f t="shared" si="119"/>
        <v>10</v>
      </c>
      <c r="DP67" s="38">
        <f t="shared" si="120"/>
        <v>1000</v>
      </c>
      <c r="DQ67" s="38">
        <f t="shared" si="111"/>
        <v>1000</v>
      </c>
      <c r="DR67" s="38">
        <f t="shared" si="214"/>
        <v>1134.93796875</v>
      </c>
      <c r="DS67" s="48">
        <f t="shared" si="193"/>
        <v>2.7500000000000004E-2</v>
      </c>
      <c r="DT67" s="38">
        <f t="shared" si="194"/>
        <v>1166.148762890625</v>
      </c>
      <c r="DU67" s="38" t="str">
        <f t="shared" si="195"/>
        <v>nie</v>
      </c>
      <c r="DV67" s="38">
        <f t="shared" si="196"/>
        <v>20</v>
      </c>
      <c r="DW67" s="38">
        <f t="shared" si="78"/>
        <v>1118.3804979414062</v>
      </c>
      <c r="DX67" s="38">
        <f t="shared" si="79"/>
        <v>0</v>
      </c>
      <c r="DY67" s="48">
        <f t="shared" si="197"/>
        <v>0.04</v>
      </c>
      <c r="DZ67" s="38">
        <f t="shared" si="198"/>
        <v>0</v>
      </c>
      <c r="EA67" s="38">
        <f t="shared" si="199"/>
        <v>1118.3804979414062</v>
      </c>
    </row>
    <row r="68" spans="1:131" s="23" customFormat="1" ht="14.25">
      <c r="A68" s="22"/>
      <c r="B68" s="217"/>
      <c r="C68" s="55">
        <f t="shared" ref="C68:C99" si="224">Z52</f>
        <v>33</v>
      </c>
      <c r="D68" s="38">
        <f t="shared" si="151"/>
        <v>1096.970894495259</v>
      </c>
      <c r="E68" s="38">
        <f t="shared" si="152"/>
        <v>1094.6600043600172</v>
      </c>
      <c r="F68" s="38">
        <f t="shared" si="153"/>
        <v>1156.6108183684375</v>
      </c>
      <c r="G68" s="38">
        <f t="shared" ref="G68:G99" si="225">CK52</f>
        <v>1083.081132967289</v>
      </c>
      <c r="H68" s="38">
        <f t="shared" ref="H68:H99" si="226">CY52</f>
        <v>1077.0608908984375</v>
      </c>
      <c r="I68" s="38">
        <f t="shared" ref="I68:I99" si="227">DM52</f>
        <v>1091.0460249999999</v>
      </c>
      <c r="J68" s="39">
        <f t="shared" ref="J68:J99" si="228">EA52</f>
        <v>1086.9487222656248</v>
      </c>
      <c r="K68" s="39">
        <f t="shared" ref="K68:K99" si="229">FV(INDEX(scenariusz_I_konto,MATCH(ROUNDUP(C68/12,0),scenariusz_I_rok,0))/12*(1-podatek_Belki),1,0,-K67,1)</f>
        <v>1093.0587195932942</v>
      </c>
      <c r="L68" s="38">
        <f t="shared" ref="L68:L99" si="230">AA52</f>
        <v>1027.7507500000002</v>
      </c>
      <c r="M68" s="22"/>
      <c r="N68" s="69"/>
      <c r="O68" s="53">
        <f t="shared" ref="O68:O99" si="231">C68</f>
        <v>33</v>
      </c>
      <c r="P68" s="41">
        <f t="shared" si="148"/>
        <v>9.6970894495258975E-2</v>
      </c>
      <c r="Q68" s="41">
        <f t="shared" si="149"/>
        <v>9.4660004360017203E-2</v>
      </c>
      <c r="R68" s="41">
        <f t="shared" si="150"/>
        <v>0.1566108183684376</v>
      </c>
      <c r="S68" s="41">
        <f t="shared" si="218"/>
        <v>8.3081132967288918E-2</v>
      </c>
      <c r="T68" s="41">
        <f t="shared" si="219"/>
        <v>7.7060890898437595E-2</v>
      </c>
      <c r="U68" s="41">
        <f t="shared" si="220"/>
        <v>9.1046024999999808E-2</v>
      </c>
      <c r="V68" s="41">
        <f t="shared" si="221"/>
        <v>8.6948722265624889E-2</v>
      </c>
      <c r="W68" s="41">
        <f t="shared" si="222"/>
        <v>9.3058719593294148E-2</v>
      </c>
      <c r="X68" s="41">
        <f t="shared" si="223"/>
        <v>2.7750750000000046E-2</v>
      </c>
      <c r="Y68" s="22"/>
      <c r="Z68" s="35">
        <f t="shared" si="83"/>
        <v>49</v>
      </c>
      <c r="AA68" s="38">
        <f t="shared" si="154"/>
        <v>1041.4711800083332</v>
      </c>
      <c r="AB68" s="35">
        <f t="shared" si="84"/>
        <v>49</v>
      </c>
      <c r="AC68" s="48">
        <f t="shared" si="200"/>
        <v>0.04</v>
      </c>
      <c r="AD68" s="46">
        <f t="shared" si="201"/>
        <v>10</v>
      </c>
      <c r="AE68" s="38">
        <f t="shared" si="202"/>
        <v>999</v>
      </c>
      <c r="AF68" s="38">
        <f t="shared" si="113"/>
        <v>1000</v>
      </c>
      <c r="AG68" s="38">
        <f t="shared" si="88"/>
        <v>1000</v>
      </c>
      <c r="AH68" s="48">
        <f t="shared" si="155"/>
        <v>6.7500000000000004E-2</v>
      </c>
      <c r="AI68" s="38">
        <f t="shared" si="156"/>
        <v>1005.625</v>
      </c>
      <c r="AJ68" s="38" t="str">
        <f t="shared" si="157"/>
        <v>nie</v>
      </c>
      <c r="AK68" s="38">
        <f t="shared" si="158"/>
        <v>5</v>
      </c>
      <c r="AL68" s="38">
        <f t="shared" si="124"/>
        <v>1000.50625</v>
      </c>
      <c r="AM68" s="38">
        <f t="shared" si="159"/>
        <v>4.5562500000000004</v>
      </c>
      <c r="AN68" s="48">
        <f t="shared" si="30"/>
        <v>0.04</v>
      </c>
      <c r="AO68" s="38">
        <f t="shared" si="31"/>
        <v>155.37233137421902</v>
      </c>
      <c r="AP68" s="38">
        <f t="shared" si="128"/>
        <v>1151.3223313742189</v>
      </c>
      <c r="AQ68" s="22"/>
      <c r="AR68" s="35">
        <f t="shared" si="89"/>
        <v>49</v>
      </c>
      <c r="AS68" s="48">
        <f t="shared" si="203"/>
        <v>0.04</v>
      </c>
      <c r="AT68" s="46">
        <f>IF(AZ67="tak",
ROUNDDOWN(BB67/zamiana_DOR,0),
AT67)</f>
        <v>10</v>
      </c>
      <c r="AU68" s="38">
        <f t="shared" si="205"/>
        <v>999</v>
      </c>
      <c r="AV68" s="38">
        <f t="shared" si="114"/>
        <v>1000</v>
      </c>
      <c r="AW68" s="38">
        <f t="shared" si="93"/>
        <v>1000</v>
      </c>
      <c r="AX68" s="48">
        <f t="shared" si="160"/>
        <v>6.8500000000000005E-2</v>
      </c>
      <c r="AY68" s="38">
        <f t="shared" si="161"/>
        <v>1005.7083333333334</v>
      </c>
      <c r="AZ68" s="38" t="str">
        <f t="shared" si="162"/>
        <v>nie</v>
      </c>
      <c r="BA68" s="38">
        <f t="shared" si="163"/>
        <v>5.7083333333333712</v>
      </c>
      <c r="BB68" s="38">
        <f t="shared" si="125"/>
        <v>1000</v>
      </c>
      <c r="BC68" s="38">
        <f t="shared" si="164"/>
        <v>4.6237500000000313</v>
      </c>
      <c r="BD68" s="48">
        <f t="shared" si="38"/>
        <v>0.04</v>
      </c>
      <c r="BE68" s="38">
        <f t="shared" si="95"/>
        <v>152.80016271693029</v>
      </c>
      <c r="BF68" s="38">
        <f t="shared" si="126"/>
        <v>1148.1764127169304</v>
      </c>
      <c r="BG68" s="22"/>
      <c r="BH68" s="35">
        <f t="shared" si="96"/>
        <v>49</v>
      </c>
      <c r="BI68" s="48">
        <f t="shared" si="215"/>
        <v>0.04</v>
      </c>
      <c r="BJ68" s="46">
        <f t="shared" si="206"/>
        <v>11</v>
      </c>
      <c r="BK68" s="38">
        <f t="shared" si="207"/>
        <v>1098.9000000000001</v>
      </c>
      <c r="BL68" s="38">
        <f t="shared" si="115"/>
        <v>1100</v>
      </c>
      <c r="BM68" s="38">
        <f t="shared" si="99"/>
        <v>1175.3499999999999</v>
      </c>
      <c r="BN68" s="48">
        <f t="shared" si="165"/>
        <v>6.8500000000000005E-2</v>
      </c>
      <c r="BO68" s="38">
        <f t="shared" si="100"/>
        <v>1182.0592895833333</v>
      </c>
      <c r="BP68" s="38" t="str">
        <f t="shared" si="166"/>
        <v>nie</v>
      </c>
      <c r="BQ68" s="38">
        <f t="shared" si="167"/>
        <v>7.6999999999999993</v>
      </c>
      <c r="BR68" s="38">
        <f t="shared" si="127"/>
        <v>1160.2310245624999</v>
      </c>
      <c r="BS68" s="38">
        <f>IF(AND(BP68="tak",BK69&lt;&gt;""),
 BR68-BK69,
0)</f>
        <v>0</v>
      </c>
      <c r="BT68" s="48">
        <f t="shared" si="44"/>
        <v>0.04</v>
      </c>
      <c r="BU68" s="38">
        <f t="shared" si="45"/>
        <v>82.04354546912468</v>
      </c>
      <c r="BV68" s="38">
        <f t="shared" si="216"/>
        <v>1242.2745700316245</v>
      </c>
      <c r="BW68" s="22"/>
      <c r="BX68" s="48">
        <f t="shared" si="217"/>
        <v>0.01</v>
      </c>
      <c r="BY68" s="46">
        <f t="shared" si="208"/>
        <v>10</v>
      </c>
      <c r="BZ68" s="38">
        <f t="shared" si="209"/>
        <v>999</v>
      </c>
      <c r="CA68" s="38">
        <f t="shared" si="116"/>
        <v>1000</v>
      </c>
      <c r="CB68" s="38">
        <f t="shared" si="104"/>
        <v>1000</v>
      </c>
      <c r="CC68" s="48">
        <f t="shared" si="168"/>
        <v>7.0000000000000007E-2</v>
      </c>
      <c r="CD68" s="38">
        <f t="shared" si="169"/>
        <v>1005.8333333333334</v>
      </c>
      <c r="CE68" s="38" t="str">
        <f t="shared" si="170"/>
        <v>nie</v>
      </c>
      <c r="CF68" s="38">
        <f t="shared" si="171"/>
        <v>5.8333333333333712</v>
      </c>
      <c r="CG68" s="38">
        <f t="shared" si="172"/>
        <v>1000</v>
      </c>
      <c r="CH68" s="38">
        <f t="shared" si="173"/>
        <v>0</v>
      </c>
      <c r="CI68" s="48">
        <f t="shared" si="174"/>
        <v>0.04</v>
      </c>
      <c r="CJ68" s="38">
        <f t="shared" si="175"/>
        <v>114.00252783218198</v>
      </c>
      <c r="CK68" s="38">
        <f t="shared" si="176"/>
        <v>1114.0025278321821</v>
      </c>
      <c r="CL68" s="22"/>
      <c r="CM68" s="46">
        <f t="shared" si="210"/>
        <v>10</v>
      </c>
      <c r="CN68" s="38">
        <f t="shared" si="211"/>
        <v>1000</v>
      </c>
      <c r="CO68" s="38">
        <f t="shared" si="107"/>
        <v>1000</v>
      </c>
      <c r="CP68" s="38">
        <f t="shared" si="212"/>
        <v>1146.5348258203121</v>
      </c>
      <c r="CQ68" s="48">
        <f t="shared" si="177"/>
        <v>2.2499999999999999E-2</v>
      </c>
      <c r="CR68" s="38">
        <f t="shared" si="178"/>
        <v>1148.6845786187253</v>
      </c>
      <c r="CS68" s="38" t="str">
        <f t="shared" si="179"/>
        <v>nie</v>
      </c>
      <c r="CT68" s="38">
        <f t="shared" si="180"/>
        <v>20</v>
      </c>
      <c r="CU68" s="38">
        <f t="shared" si="181"/>
        <v>1104.2345086811674</v>
      </c>
      <c r="CV68" s="38">
        <f t="shared" si="61"/>
        <v>0</v>
      </c>
      <c r="CW68" s="48">
        <f t="shared" si="182"/>
        <v>0.04</v>
      </c>
      <c r="CX68" s="38">
        <f t="shared" si="183"/>
        <v>0</v>
      </c>
      <c r="CY68" s="38">
        <f t="shared" si="184"/>
        <v>1104.2345086811674</v>
      </c>
      <c r="DA68" s="46">
        <f t="shared" si="117"/>
        <v>10</v>
      </c>
      <c r="DB68" s="38">
        <f t="shared" si="118"/>
        <v>1000</v>
      </c>
      <c r="DC68" s="38">
        <f t="shared" si="109"/>
        <v>1000</v>
      </c>
      <c r="DD68" s="38">
        <f t="shared" si="213"/>
        <v>1154.4267499999996</v>
      </c>
      <c r="DE68" s="48">
        <f t="shared" si="185"/>
        <v>2.5000000000000001E-2</v>
      </c>
      <c r="DF68" s="38">
        <f t="shared" si="186"/>
        <v>1156.8318057291665</v>
      </c>
      <c r="DG68" s="38" t="str">
        <f t="shared" si="187"/>
        <v>nie</v>
      </c>
      <c r="DH68" s="38">
        <f t="shared" si="188"/>
        <v>7</v>
      </c>
      <c r="DI68" s="38">
        <f t="shared" si="189"/>
        <v>1121.3637626406248</v>
      </c>
      <c r="DJ68" s="38">
        <f t="shared" si="70"/>
        <v>0</v>
      </c>
      <c r="DK68" s="48">
        <f t="shared" si="190"/>
        <v>0.04</v>
      </c>
      <c r="DL68" s="38">
        <f t="shared" si="191"/>
        <v>0</v>
      </c>
      <c r="DM68" s="38">
        <f t="shared" si="192"/>
        <v>1121.3637626406248</v>
      </c>
      <c r="DN68" s="22"/>
      <c r="DO68" s="46">
        <f t="shared" si="119"/>
        <v>10</v>
      </c>
      <c r="DP68" s="38">
        <f t="shared" si="120"/>
        <v>1000</v>
      </c>
      <c r="DQ68" s="38">
        <f t="shared" si="111"/>
        <v>1000</v>
      </c>
      <c r="DR68" s="38">
        <f t="shared" si="214"/>
        <v>1166.148762890625</v>
      </c>
      <c r="DS68" s="48">
        <f t="shared" si="193"/>
        <v>2.7500000000000004E-2</v>
      </c>
      <c r="DT68" s="38">
        <f t="shared" si="194"/>
        <v>1168.821187138916</v>
      </c>
      <c r="DU68" s="38" t="str">
        <f t="shared" si="195"/>
        <v>nie</v>
      </c>
      <c r="DV68" s="38">
        <f t="shared" si="196"/>
        <v>20</v>
      </c>
      <c r="DW68" s="38">
        <f t="shared" si="78"/>
        <v>1120.545161582522</v>
      </c>
      <c r="DX68" s="38">
        <f t="shared" si="79"/>
        <v>0</v>
      </c>
      <c r="DY68" s="48">
        <f t="shared" si="197"/>
        <v>0.04</v>
      </c>
      <c r="DZ68" s="38">
        <f t="shared" si="198"/>
        <v>0</v>
      </c>
      <c r="EA68" s="38">
        <f t="shared" si="199"/>
        <v>1120.545161582522</v>
      </c>
    </row>
    <row r="69" spans="1:131" s="23" customFormat="1" ht="14.25">
      <c r="A69" s="22"/>
      <c r="B69" s="217"/>
      <c r="C69" s="55">
        <f t="shared" si="224"/>
        <v>34</v>
      </c>
      <c r="D69" s="38">
        <f t="shared" si="151"/>
        <v>1099.9436509103962</v>
      </c>
      <c r="E69" s="38">
        <f t="shared" si="152"/>
        <v>1097.698395371789</v>
      </c>
      <c r="F69" s="38">
        <f t="shared" si="153"/>
        <v>1161.8897179093751</v>
      </c>
      <c r="G69" s="38">
        <f t="shared" si="225"/>
        <v>1084.6379560263008</v>
      </c>
      <c r="H69" s="38">
        <f t="shared" si="226"/>
        <v>1078.726399609375</v>
      </c>
      <c r="I69" s="38">
        <f t="shared" si="227"/>
        <v>1092.9002499999999</v>
      </c>
      <c r="J69" s="39">
        <f t="shared" si="228"/>
        <v>1088.9990664062502</v>
      </c>
      <c r="K69" s="39">
        <f t="shared" si="229"/>
        <v>1096.009978136196</v>
      </c>
      <c r="L69" s="38">
        <f t="shared" si="230"/>
        <v>1028.6008333333334</v>
      </c>
      <c r="M69" s="22"/>
      <c r="N69" s="69"/>
      <c r="O69" s="53">
        <f t="shared" si="231"/>
        <v>34</v>
      </c>
      <c r="P69" s="41">
        <f t="shared" si="148"/>
        <v>9.9943650910396142E-2</v>
      </c>
      <c r="Q69" s="41">
        <f t="shared" si="149"/>
        <v>9.7698395371789148E-2</v>
      </c>
      <c r="R69" s="41">
        <f t="shared" si="150"/>
        <v>0.16188971790937523</v>
      </c>
      <c r="S69" s="41">
        <f t="shared" si="218"/>
        <v>8.4637956026300865E-2</v>
      </c>
      <c r="T69" s="41">
        <f t="shared" si="219"/>
        <v>7.8726399609374997E-2</v>
      </c>
      <c r="U69" s="41">
        <f t="shared" si="220"/>
        <v>9.2900250000000018E-2</v>
      </c>
      <c r="V69" s="41">
        <f t="shared" si="221"/>
        <v>8.8999066406250327E-2</v>
      </c>
      <c r="W69" s="41">
        <f t="shared" si="222"/>
        <v>9.600997813619605E-2</v>
      </c>
      <c r="X69" s="41">
        <f t="shared" si="223"/>
        <v>2.8600833333333409E-2</v>
      </c>
      <c r="Y69" s="22"/>
      <c r="Z69" s="35">
        <f t="shared" si="83"/>
        <v>50</v>
      </c>
      <c r="AA69" s="38">
        <f t="shared" si="154"/>
        <v>1042.3383500166667</v>
      </c>
      <c r="AB69" s="35">
        <f t="shared" si="84"/>
        <v>50</v>
      </c>
      <c r="AC69" s="48">
        <f t="shared" si="200"/>
        <v>0.04</v>
      </c>
      <c r="AD69" s="46">
        <f t="shared" si="201"/>
        <v>10</v>
      </c>
      <c r="AE69" s="38">
        <f t="shared" si="202"/>
        <v>999</v>
      </c>
      <c r="AF69" s="38">
        <f t="shared" si="113"/>
        <v>1000</v>
      </c>
      <c r="AG69" s="38">
        <f t="shared" si="88"/>
        <v>1000</v>
      </c>
      <c r="AH69" s="48">
        <f t="shared" si="155"/>
        <v>0.04</v>
      </c>
      <c r="AI69" s="38">
        <f t="shared" si="156"/>
        <v>1003.3333333333334</v>
      </c>
      <c r="AJ69" s="38" t="str">
        <f t="shared" si="157"/>
        <v>nie</v>
      </c>
      <c r="AK69" s="38">
        <f t="shared" si="158"/>
        <v>5</v>
      </c>
      <c r="AL69" s="38">
        <f t="shared" si="124"/>
        <v>998.65</v>
      </c>
      <c r="AM69" s="38">
        <f t="shared" si="159"/>
        <v>2.7000000000000308</v>
      </c>
      <c r="AN69" s="48">
        <f t="shared" si="30"/>
        <v>0.04</v>
      </c>
      <c r="AO69" s="38">
        <f t="shared" si="31"/>
        <v>158.49183666892941</v>
      </c>
      <c r="AP69" s="38">
        <f t="shared" si="128"/>
        <v>1154.4418366689295</v>
      </c>
      <c r="AQ69" s="22"/>
      <c r="AR69" s="35">
        <f t="shared" si="89"/>
        <v>50</v>
      </c>
      <c r="AS69" s="48">
        <f t="shared" si="203"/>
        <v>0.04</v>
      </c>
      <c r="AT69" s="46">
        <f t="shared" si="204"/>
        <v>10</v>
      </c>
      <c r="AU69" s="38">
        <f t="shared" si="205"/>
        <v>999</v>
      </c>
      <c r="AV69" s="38">
        <f t="shared" si="114"/>
        <v>1000</v>
      </c>
      <c r="AW69" s="38">
        <f t="shared" si="93"/>
        <v>1000</v>
      </c>
      <c r="AX69" s="48">
        <f t="shared" si="160"/>
        <v>4.1000000000000002E-2</v>
      </c>
      <c r="AY69" s="38">
        <f t="shared" si="161"/>
        <v>1003.4166666666666</v>
      </c>
      <c r="AZ69" s="38" t="str">
        <f t="shared" si="162"/>
        <v>nie</v>
      </c>
      <c r="BA69" s="38">
        <f t="shared" si="163"/>
        <v>7</v>
      </c>
      <c r="BB69" s="38">
        <f t="shared" si="125"/>
        <v>997.09749999999997</v>
      </c>
      <c r="BC69" s="38">
        <f t="shared" si="164"/>
        <v>2.7674999999999694</v>
      </c>
      <c r="BD69" s="48">
        <f t="shared" si="38"/>
        <v>0.04</v>
      </c>
      <c r="BE69" s="38">
        <f t="shared" si="95"/>
        <v>155.98022315626594</v>
      </c>
      <c r="BF69" s="38">
        <f t="shared" si="126"/>
        <v>1150.3102231562659</v>
      </c>
      <c r="BG69" s="22"/>
      <c r="BH69" s="35">
        <f t="shared" si="96"/>
        <v>50</v>
      </c>
      <c r="BI69" s="48">
        <f t="shared" si="215"/>
        <v>0.04</v>
      </c>
      <c r="BJ69" s="46">
        <f t="shared" si="206"/>
        <v>11</v>
      </c>
      <c r="BK69" s="38">
        <f t="shared" si="207"/>
        <v>1098.9000000000001</v>
      </c>
      <c r="BL69" s="38">
        <f t="shared" si="115"/>
        <v>1100</v>
      </c>
      <c r="BM69" s="38">
        <f t="shared" si="99"/>
        <v>1175.3499999999999</v>
      </c>
      <c r="BN69" s="48">
        <f t="shared" si="165"/>
        <v>6.8500000000000005E-2</v>
      </c>
      <c r="BO69" s="38">
        <f t="shared" si="100"/>
        <v>1188.7685791666665</v>
      </c>
      <c r="BP69" s="38" t="str">
        <f t="shared" si="166"/>
        <v>nie</v>
      </c>
      <c r="BQ69" s="38">
        <f t="shared" si="167"/>
        <v>7.6999999999999993</v>
      </c>
      <c r="BR69" s="38">
        <f t="shared" si="127"/>
        <v>1165.6655491249999</v>
      </c>
      <c r="BS69" s="38">
        <f t="shared" si="101"/>
        <v>0</v>
      </c>
      <c r="BT69" s="48">
        <f t="shared" si="44"/>
        <v>0.04</v>
      </c>
      <c r="BU69" s="38">
        <f t="shared" si="45"/>
        <v>82.26506304189131</v>
      </c>
      <c r="BV69" s="38">
        <f t="shared" si="216"/>
        <v>1247.9306121668913</v>
      </c>
      <c r="BW69" s="22"/>
      <c r="BX69" s="48">
        <f t="shared" si="217"/>
        <v>0.01</v>
      </c>
      <c r="BY69" s="46">
        <f t="shared" si="208"/>
        <v>10</v>
      </c>
      <c r="BZ69" s="38">
        <f t="shared" si="209"/>
        <v>999</v>
      </c>
      <c r="CA69" s="38">
        <f t="shared" si="116"/>
        <v>1000</v>
      </c>
      <c r="CB69" s="38">
        <f t="shared" si="104"/>
        <v>1000</v>
      </c>
      <c r="CC69" s="48">
        <f t="shared" si="168"/>
        <v>7.0000000000000007E-2</v>
      </c>
      <c r="CD69" s="38">
        <f t="shared" si="169"/>
        <v>1011.6666666666667</v>
      </c>
      <c r="CE69" s="38" t="str">
        <f t="shared" si="170"/>
        <v>nie</v>
      </c>
      <c r="CF69" s="38">
        <f t="shared" si="171"/>
        <v>7</v>
      </c>
      <c r="CG69" s="38">
        <f t="shared" si="172"/>
        <v>1003.7800000000001</v>
      </c>
      <c r="CH69" s="38">
        <f t="shared" si="173"/>
        <v>0</v>
      </c>
      <c r="CI69" s="48">
        <f t="shared" si="174"/>
        <v>0.04</v>
      </c>
      <c r="CJ69" s="38">
        <f t="shared" si="175"/>
        <v>114.31033465732887</v>
      </c>
      <c r="CK69" s="38">
        <f t="shared" si="176"/>
        <v>1118.0903346573289</v>
      </c>
      <c r="CL69" s="22"/>
      <c r="CM69" s="46">
        <f t="shared" si="210"/>
        <v>10</v>
      </c>
      <c r="CN69" s="38">
        <f t="shared" si="211"/>
        <v>1000</v>
      </c>
      <c r="CO69" s="38">
        <f t="shared" si="107"/>
        <v>1000</v>
      </c>
      <c r="CP69" s="38">
        <f t="shared" si="212"/>
        <v>1146.5348258203121</v>
      </c>
      <c r="CQ69" s="48">
        <f t="shared" si="177"/>
        <v>2.2499999999999999E-2</v>
      </c>
      <c r="CR69" s="38">
        <f t="shared" si="178"/>
        <v>1150.8343314171382</v>
      </c>
      <c r="CS69" s="38" t="str">
        <f t="shared" si="179"/>
        <v>nie</v>
      </c>
      <c r="CT69" s="38">
        <f t="shared" si="180"/>
        <v>20</v>
      </c>
      <c r="CU69" s="38">
        <f t="shared" si="181"/>
        <v>1105.9758084478819</v>
      </c>
      <c r="CV69" s="38">
        <f t="shared" si="61"/>
        <v>0</v>
      </c>
      <c r="CW69" s="48">
        <f t="shared" si="182"/>
        <v>0.04</v>
      </c>
      <c r="CX69" s="38">
        <f t="shared" si="183"/>
        <v>0</v>
      </c>
      <c r="CY69" s="38">
        <f t="shared" si="184"/>
        <v>1105.9758084478819</v>
      </c>
      <c r="DA69" s="46">
        <f t="shared" si="117"/>
        <v>10</v>
      </c>
      <c r="DB69" s="38">
        <f t="shared" si="118"/>
        <v>1000</v>
      </c>
      <c r="DC69" s="38">
        <f t="shared" si="109"/>
        <v>1000</v>
      </c>
      <c r="DD69" s="38">
        <f t="shared" si="213"/>
        <v>1154.4267499999996</v>
      </c>
      <c r="DE69" s="48">
        <f t="shared" si="185"/>
        <v>2.5000000000000001E-2</v>
      </c>
      <c r="DF69" s="38">
        <f t="shared" si="186"/>
        <v>1159.2368614583329</v>
      </c>
      <c r="DG69" s="38" t="str">
        <f t="shared" si="187"/>
        <v>nie</v>
      </c>
      <c r="DH69" s="38">
        <f t="shared" si="188"/>
        <v>7</v>
      </c>
      <c r="DI69" s="38">
        <f t="shared" si="189"/>
        <v>1123.3118577812497</v>
      </c>
      <c r="DJ69" s="38">
        <f t="shared" si="70"/>
        <v>0</v>
      </c>
      <c r="DK69" s="48">
        <f t="shared" si="190"/>
        <v>0.04</v>
      </c>
      <c r="DL69" s="38">
        <f t="shared" si="191"/>
        <v>0</v>
      </c>
      <c r="DM69" s="38">
        <f t="shared" si="192"/>
        <v>1123.3118577812497</v>
      </c>
      <c r="DN69" s="22"/>
      <c r="DO69" s="46">
        <f t="shared" si="119"/>
        <v>10</v>
      </c>
      <c r="DP69" s="38">
        <f t="shared" si="120"/>
        <v>1000</v>
      </c>
      <c r="DQ69" s="38">
        <f t="shared" si="111"/>
        <v>1000</v>
      </c>
      <c r="DR69" s="38">
        <f t="shared" si="214"/>
        <v>1166.148762890625</v>
      </c>
      <c r="DS69" s="48">
        <f t="shared" si="193"/>
        <v>2.7500000000000004E-2</v>
      </c>
      <c r="DT69" s="38">
        <f t="shared" si="194"/>
        <v>1171.493611387207</v>
      </c>
      <c r="DU69" s="38" t="str">
        <f t="shared" si="195"/>
        <v>nie</v>
      </c>
      <c r="DV69" s="38">
        <f t="shared" si="196"/>
        <v>20</v>
      </c>
      <c r="DW69" s="38">
        <f t="shared" si="78"/>
        <v>1122.7098252236376</v>
      </c>
      <c r="DX69" s="38">
        <f t="shared" si="79"/>
        <v>0</v>
      </c>
      <c r="DY69" s="48">
        <f t="shared" si="197"/>
        <v>0.04</v>
      </c>
      <c r="DZ69" s="38">
        <f t="shared" si="198"/>
        <v>0</v>
      </c>
      <c r="EA69" s="38">
        <f t="shared" si="199"/>
        <v>1122.7098252236376</v>
      </c>
    </row>
    <row r="70" spans="1:131" s="23" customFormat="1" ht="14.1" customHeight="1">
      <c r="A70" s="22"/>
      <c r="B70" s="217"/>
      <c r="C70" s="55">
        <f t="shared" si="224"/>
        <v>35</v>
      </c>
      <c r="D70" s="38">
        <f t="shared" si="151"/>
        <v>1102.9244337678545</v>
      </c>
      <c r="E70" s="38">
        <f t="shared" si="152"/>
        <v>1100.744990039293</v>
      </c>
      <c r="F70" s="38">
        <f t="shared" si="153"/>
        <v>1167.1686174503125</v>
      </c>
      <c r="G70" s="38">
        <f t="shared" si="225"/>
        <v>1086.1953375075718</v>
      </c>
      <c r="H70" s="38">
        <f t="shared" si="226"/>
        <v>1080.3919083203125</v>
      </c>
      <c r="I70" s="38">
        <f t="shared" si="227"/>
        <v>1094.754475</v>
      </c>
      <c r="J70" s="39">
        <f t="shared" si="228"/>
        <v>1091.0494105468749</v>
      </c>
      <c r="K70" s="39">
        <f t="shared" si="229"/>
        <v>1098.9692050771637</v>
      </c>
      <c r="L70" s="38">
        <f t="shared" si="230"/>
        <v>1029.4509166666669</v>
      </c>
      <c r="M70" s="22"/>
      <c r="N70" s="69"/>
      <c r="O70" s="53">
        <f t="shared" si="231"/>
        <v>35</v>
      </c>
      <c r="P70" s="41">
        <f t="shared" si="148"/>
        <v>0.10292443376785454</v>
      </c>
      <c r="Q70" s="41">
        <f t="shared" si="149"/>
        <v>0.10074499003929294</v>
      </c>
      <c r="R70" s="41">
        <f t="shared" si="150"/>
        <v>0.16716861745031242</v>
      </c>
      <c r="S70" s="41">
        <f t="shared" si="218"/>
        <v>8.6195337507571912E-2</v>
      </c>
      <c r="T70" s="41">
        <f t="shared" si="219"/>
        <v>8.03919083203124E-2</v>
      </c>
      <c r="U70" s="41">
        <f t="shared" si="220"/>
        <v>9.4754475000000005E-2</v>
      </c>
      <c r="V70" s="41">
        <f t="shared" si="221"/>
        <v>9.1049410546874876E-2</v>
      </c>
      <c r="W70" s="41">
        <f t="shared" si="222"/>
        <v>9.896920507716378E-2</v>
      </c>
      <c r="X70" s="41">
        <f t="shared" si="223"/>
        <v>2.9450916666666993E-2</v>
      </c>
      <c r="Y70" s="22"/>
      <c r="Z70" s="35">
        <f t="shared" si="83"/>
        <v>51</v>
      </c>
      <c r="AA70" s="38">
        <f t="shared" si="154"/>
        <v>1043.2055200249999</v>
      </c>
      <c r="AB70" s="35">
        <f t="shared" si="84"/>
        <v>51</v>
      </c>
      <c r="AC70" s="48">
        <f t="shared" si="200"/>
        <v>0.04</v>
      </c>
      <c r="AD70" s="46">
        <f t="shared" si="201"/>
        <v>10</v>
      </c>
      <c r="AE70" s="38">
        <f t="shared" si="202"/>
        <v>999</v>
      </c>
      <c r="AF70" s="38">
        <f t="shared" si="113"/>
        <v>1000</v>
      </c>
      <c r="AG70" s="38">
        <f t="shared" si="88"/>
        <v>1000</v>
      </c>
      <c r="AH70" s="48">
        <f t="shared" si="155"/>
        <v>0.04</v>
      </c>
      <c r="AI70" s="38">
        <f t="shared" si="156"/>
        <v>1003.3333333333334</v>
      </c>
      <c r="AJ70" s="38" t="str">
        <f t="shared" si="157"/>
        <v>nie</v>
      </c>
      <c r="AK70" s="38">
        <f t="shared" si="158"/>
        <v>5</v>
      </c>
      <c r="AL70" s="38">
        <f t="shared" si="124"/>
        <v>998.65</v>
      </c>
      <c r="AM70" s="38">
        <f t="shared" si="159"/>
        <v>2.7000000000000308</v>
      </c>
      <c r="AN70" s="48">
        <f t="shared" si="30"/>
        <v>0.04</v>
      </c>
      <c r="AO70" s="38">
        <f t="shared" si="31"/>
        <v>161.61976462793552</v>
      </c>
      <c r="AP70" s="38">
        <f t="shared" si="128"/>
        <v>1157.5697646279355</v>
      </c>
      <c r="AQ70" s="22"/>
      <c r="AR70" s="35">
        <f t="shared" si="89"/>
        <v>51</v>
      </c>
      <c r="AS70" s="48">
        <f t="shared" si="203"/>
        <v>0.04</v>
      </c>
      <c r="AT70" s="46">
        <f t="shared" si="204"/>
        <v>10</v>
      </c>
      <c r="AU70" s="38">
        <f t="shared" si="205"/>
        <v>999</v>
      </c>
      <c r="AV70" s="38">
        <f t="shared" si="114"/>
        <v>1000</v>
      </c>
      <c r="AW70" s="38">
        <f t="shared" si="93"/>
        <v>1000</v>
      </c>
      <c r="AX70" s="48">
        <f t="shared" si="160"/>
        <v>4.1000000000000002E-2</v>
      </c>
      <c r="AY70" s="38">
        <f t="shared" si="161"/>
        <v>1003.4166666666666</v>
      </c>
      <c r="AZ70" s="38" t="str">
        <f t="shared" si="162"/>
        <v>nie</v>
      </c>
      <c r="BA70" s="38">
        <f t="shared" si="163"/>
        <v>7</v>
      </c>
      <c r="BB70" s="38">
        <f t="shared" si="125"/>
        <v>997.09749999999997</v>
      </c>
      <c r="BC70" s="38">
        <f t="shared" si="164"/>
        <v>2.7674999999999694</v>
      </c>
      <c r="BD70" s="48">
        <f t="shared" si="38"/>
        <v>0.04</v>
      </c>
      <c r="BE70" s="38">
        <f t="shared" si="95"/>
        <v>159.16886975878779</v>
      </c>
      <c r="BF70" s="38">
        <f t="shared" si="126"/>
        <v>1153.4988697587878</v>
      </c>
      <c r="BG70" s="22"/>
      <c r="BH70" s="35">
        <f t="shared" si="96"/>
        <v>51</v>
      </c>
      <c r="BI70" s="48">
        <f t="shared" si="215"/>
        <v>0.04</v>
      </c>
      <c r="BJ70" s="46">
        <f t="shared" si="206"/>
        <v>11</v>
      </c>
      <c r="BK70" s="38">
        <f t="shared" si="207"/>
        <v>1098.9000000000001</v>
      </c>
      <c r="BL70" s="38">
        <f t="shared" si="115"/>
        <v>1100</v>
      </c>
      <c r="BM70" s="38">
        <f t="shared" si="99"/>
        <v>1175.3499999999999</v>
      </c>
      <c r="BN70" s="48">
        <f t="shared" si="165"/>
        <v>6.8500000000000005E-2</v>
      </c>
      <c r="BO70" s="38">
        <f t="shared" si="100"/>
        <v>1195.47786875</v>
      </c>
      <c r="BP70" s="38" t="str">
        <f t="shared" si="166"/>
        <v>nie</v>
      </c>
      <c r="BQ70" s="38">
        <f t="shared" si="167"/>
        <v>7.6999999999999993</v>
      </c>
      <c r="BR70" s="38">
        <f t="shared" si="127"/>
        <v>1171.1000736874998</v>
      </c>
      <c r="BS70" s="38">
        <f t="shared" si="101"/>
        <v>0</v>
      </c>
      <c r="BT70" s="48">
        <f t="shared" si="44"/>
        <v>0.04</v>
      </c>
      <c r="BU70" s="38">
        <f t="shared" si="45"/>
        <v>82.487178712104409</v>
      </c>
      <c r="BV70" s="38">
        <f t="shared" si="216"/>
        <v>1253.5872523996043</v>
      </c>
      <c r="BW70" s="22"/>
      <c r="BX70" s="48">
        <f t="shared" si="217"/>
        <v>0.01</v>
      </c>
      <c r="BY70" s="46">
        <f t="shared" si="208"/>
        <v>10</v>
      </c>
      <c r="BZ70" s="38">
        <f t="shared" si="209"/>
        <v>999</v>
      </c>
      <c r="CA70" s="38">
        <f t="shared" si="116"/>
        <v>1000</v>
      </c>
      <c r="CB70" s="38">
        <f t="shared" si="104"/>
        <v>1000</v>
      </c>
      <c r="CC70" s="48">
        <f t="shared" si="168"/>
        <v>7.0000000000000007E-2</v>
      </c>
      <c r="CD70" s="38">
        <f t="shared" si="169"/>
        <v>1017.5000000000001</v>
      </c>
      <c r="CE70" s="38" t="str">
        <f t="shared" si="170"/>
        <v>nie</v>
      </c>
      <c r="CF70" s="38">
        <f t="shared" si="171"/>
        <v>7</v>
      </c>
      <c r="CG70" s="38">
        <f t="shared" si="172"/>
        <v>1008.5050000000001</v>
      </c>
      <c r="CH70" s="38">
        <f t="shared" si="173"/>
        <v>0</v>
      </c>
      <c r="CI70" s="48">
        <f t="shared" si="174"/>
        <v>0.04</v>
      </c>
      <c r="CJ70" s="38">
        <f t="shared" si="175"/>
        <v>114.61897256090364</v>
      </c>
      <c r="CK70" s="38">
        <f t="shared" si="176"/>
        <v>1123.1239725609037</v>
      </c>
      <c r="CL70" s="22"/>
      <c r="CM70" s="46">
        <f t="shared" si="210"/>
        <v>10</v>
      </c>
      <c r="CN70" s="38">
        <f t="shared" si="211"/>
        <v>1000</v>
      </c>
      <c r="CO70" s="38">
        <f t="shared" si="107"/>
        <v>1000</v>
      </c>
      <c r="CP70" s="38">
        <f t="shared" si="212"/>
        <v>1146.5348258203121</v>
      </c>
      <c r="CQ70" s="48">
        <f t="shared" si="177"/>
        <v>2.2499999999999999E-2</v>
      </c>
      <c r="CR70" s="38">
        <f t="shared" si="178"/>
        <v>1152.9840842155513</v>
      </c>
      <c r="CS70" s="38" t="str">
        <f t="shared" si="179"/>
        <v>nie</v>
      </c>
      <c r="CT70" s="38">
        <f t="shared" si="180"/>
        <v>20</v>
      </c>
      <c r="CU70" s="38">
        <f t="shared" si="181"/>
        <v>1107.7171082145965</v>
      </c>
      <c r="CV70" s="38">
        <f t="shared" si="61"/>
        <v>0</v>
      </c>
      <c r="CW70" s="48">
        <f t="shared" si="182"/>
        <v>0.04</v>
      </c>
      <c r="CX70" s="38">
        <f t="shared" si="183"/>
        <v>0</v>
      </c>
      <c r="CY70" s="38">
        <f t="shared" si="184"/>
        <v>1107.7171082145965</v>
      </c>
      <c r="DA70" s="46">
        <f t="shared" si="117"/>
        <v>10</v>
      </c>
      <c r="DB70" s="38">
        <f t="shared" si="118"/>
        <v>1000</v>
      </c>
      <c r="DC70" s="38">
        <f t="shared" si="109"/>
        <v>1000</v>
      </c>
      <c r="DD70" s="38">
        <f t="shared" si="213"/>
        <v>1154.4267499999996</v>
      </c>
      <c r="DE70" s="48">
        <f t="shared" si="185"/>
        <v>2.5000000000000001E-2</v>
      </c>
      <c r="DF70" s="38">
        <f t="shared" si="186"/>
        <v>1161.6419171874998</v>
      </c>
      <c r="DG70" s="38" t="str">
        <f t="shared" si="187"/>
        <v>nie</v>
      </c>
      <c r="DH70" s="38">
        <f t="shared" si="188"/>
        <v>7</v>
      </c>
      <c r="DI70" s="38">
        <f t="shared" si="189"/>
        <v>1125.2599529218749</v>
      </c>
      <c r="DJ70" s="38">
        <f t="shared" si="70"/>
        <v>0</v>
      </c>
      <c r="DK70" s="48">
        <f t="shared" si="190"/>
        <v>0.04</v>
      </c>
      <c r="DL70" s="38">
        <f t="shared" si="191"/>
        <v>0</v>
      </c>
      <c r="DM70" s="38">
        <f t="shared" si="192"/>
        <v>1125.2599529218749</v>
      </c>
      <c r="DN70" s="22"/>
      <c r="DO70" s="46">
        <f t="shared" si="119"/>
        <v>10</v>
      </c>
      <c r="DP70" s="38">
        <f t="shared" si="120"/>
        <v>1000</v>
      </c>
      <c r="DQ70" s="38">
        <f t="shared" si="111"/>
        <v>1000</v>
      </c>
      <c r="DR70" s="38">
        <f t="shared" si="214"/>
        <v>1166.148762890625</v>
      </c>
      <c r="DS70" s="48">
        <f t="shared" si="193"/>
        <v>2.7500000000000004E-2</v>
      </c>
      <c r="DT70" s="38">
        <f t="shared" si="194"/>
        <v>1174.166035635498</v>
      </c>
      <c r="DU70" s="38" t="str">
        <f t="shared" si="195"/>
        <v>nie</v>
      </c>
      <c r="DV70" s="38">
        <f t="shared" si="196"/>
        <v>20</v>
      </c>
      <c r="DW70" s="38">
        <f t="shared" si="78"/>
        <v>1124.8744888647534</v>
      </c>
      <c r="DX70" s="38">
        <f t="shared" si="79"/>
        <v>0</v>
      </c>
      <c r="DY70" s="48">
        <f t="shared" si="197"/>
        <v>0.04</v>
      </c>
      <c r="DZ70" s="38">
        <f t="shared" si="198"/>
        <v>0</v>
      </c>
      <c r="EA70" s="38">
        <f t="shared" si="199"/>
        <v>1124.8744888647534</v>
      </c>
    </row>
    <row r="71" spans="1:131" s="23" customFormat="1" ht="14.25">
      <c r="A71" s="22"/>
      <c r="B71" s="218"/>
      <c r="C71" s="55">
        <f t="shared" si="224"/>
        <v>36</v>
      </c>
      <c r="D71" s="38">
        <f t="shared" si="151"/>
        <v>1109.9632647390276</v>
      </c>
      <c r="E71" s="38">
        <f t="shared" si="152"/>
        <v>1103.7998105123991</v>
      </c>
      <c r="F71" s="38">
        <f t="shared" si="153"/>
        <v>1178.1175169912501</v>
      </c>
      <c r="G71" s="38">
        <f t="shared" si="225"/>
        <v>1087.7532789188422</v>
      </c>
      <c r="H71" s="38">
        <f t="shared" si="226"/>
        <v>1082.0574170312498</v>
      </c>
      <c r="I71" s="38">
        <f t="shared" si="227"/>
        <v>1096.6086999999998</v>
      </c>
      <c r="J71" s="39">
        <f t="shared" si="228"/>
        <v>1093.0997546875001</v>
      </c>
      <c r="K71" s="39">
        <f t="shared" si="229"/>
        <v>1101.936421930872</v>
      </c>
      <c r="L71" s="38">
        <f t="shared" si="230"/>
        <v>1030.3009999999999</v>
      </c>
      <c r="M71" s="22"/>
      <c r="N71" s="69"/>
      <c r="O71" s="53">
        <f t="shared" si="231"/>
        <v>36</v>
      </c>
      <c r="P71" s="41">
        <f t="shared" si="148"/>
        <v>0.10996326473902762</v>
      </c>
      <c r="Q71" s="41">
        <f t="shared" si="149"/>
        <v>0.10379981051239917</v>
      </c>
      <c r="R71" s="41">
        <f t="shared" si="150"/>
        <v>0.17811751699125011</v>
      </c>
      <c r="S71" s="41">
        <f t="shared" si="218"/>
        <v>8.7753278918842215E-2</v>
      </c>
      <c r="T71" s="41">
        <f t="shared" si="219"/>
        <v>8.2057417031249802E-2</v>
      </c>
      <c r="U71" s="41">
        <f t="shared" si="220"/>
        <v>9.660869999999977E-2</v>
      </c>
      <c r="V71" s="41">
        <f t="shared" si="221"/>
        <v>9.3099754687500091E-2</v>
      </c>
      <c r="W71" s="41">
        <f t="shared" si="222"/>
        <v>0.10193642193087205</v>
      </c>
      <c r="X71" s="41">
        <f t="shared" si="223"/>
        <v>3.0300999999999911E-2</v>
      </c>
      <c r="Y71" s="22"/>
      <c r="Z71" s="35">
        <f t="shared" si="83"/>
        <v>52</v>
      </c>
      <c r="AA71" s="38">
        <f t="shared" si="154"/>
        <v>1044.0726900333334</v>
      </c>
      <c r="AB71" s="35">
        <f t="shared" si="84"/>
        <v>52</v>
      </c>
      <c r="AC71" s="48">
        <f t="shared" si="200"/>
        <v>0.04</v>
      </c>
      <c r="AD71" s="46">
        <f t="shared" si="201"/>
        <v>10</v>
      </c>
      <c r="AE71" s="38">
        <f t="shared" si="202"/>
        <v>999</v>
      </c>
      <c r="AF71" s="38">
        <f t="shared" si="113"/>
        <v>1000</v>
      </c>
      <c r="AG71" s="38">
        <f t="shared" si="88"/>
        <v>1000</v>
      </c>
      <c r="AH71" s="48">
        <f t="shared" si="155"/>
        <v>0.04</v>
      </c>
      <c r="AI71" s="38">
        <f t="shared" si="156"/>
        <v>1003.3333333333334</v>
      </c>
      <c r="AJ71" s="38" t="str">
        <f t="shared" si="157"/>
        <v>nie</v>
      </c>
      <c r="AK71" s="38">
        <f t="shared" si="158"/>
        <v>5</v>
      </c>
      <c r="AL71" s="38">
        <f t="shared" si="124"/>
        <v>998.65</v>
      </c>
      <c r="AM71" s="38">
        <f t="shared" si="159"/>
        <v>2.7000000000000308</v>
      </c>
      <c r="AN71" s="48">
        <f t="shared" si="30"/>
        <v>0.04</v>
      </c>
      <c r="AO71" s="38">
        <f t="shared" si="31"/>
        <v>164.75613799243095</v>
      </c>
      <c r="AP71" s="38">
        <f t="shared" si="128"/>
        <v>1160.706137992431</v>
      </c>
      <c r="AQ71" s="22"/>
      <c r="AR71" s="35">
        <f t="shared" si="89"/>
        <v>52</v>
      </c>
      <c r="AS71" s="48">
        <f t="shared" si="203"/>
        <v>0.04</v>
      </c>
      <c r="AT71" s="46">
        <f t="shared" si="204"/>
        <v>10</v>
      </c>
      <c r="AU71" s="38">
        <f t="shared" si="205"/>
        <v>999</v>
      </c>
      <c r="AV71" s="38">
        <f t="shared" si="114"/>
        <v>1000</v>
      </c>
      <c r="AW71" s="38">
        <f t="shared" si="93"/>
        <v>1000</v>
      </c>
      <c r="AX71" s="48">
        <f t="shared" si="160"/>
        <v>4.1000000000000002E-2</v>
      </c>
      <c r="AY71" s="38">
        <f t="shared" si="161"/>
        <v>1003.4166666666666</v>
      </c>
      <c r="AZ71" s="38" t="str">
        <f t="shared" si="162"/>
        <v>nie</v>
      </c>
      <c r="BA71" s="38">
        <f t="shared" si="163"/>
        <v>7</v>
      </c>
      <c r="BB71" s="38">
        <f t="shared" si="125"/>
        <v>997.09749999999997</v>
      </c>
      <c r="BC71" s="38">
        <f t="shared" si="164"/>
        <v>2.7674999999999694</v>
      </c>
      <c r="BD71" s="48">
        <f t="shared" si="38"/>
        <v>0.04</v>
      </c>
      <c r="BE71" s="38">
        <f t="shared" si="95"/>
        <v>162.36612570713646</v>
      </c>
      <c r="BF71" s="38">
        <f t="shared" si="126"/>
        <v>1156.6961257071364</v>
      </c>
      <c r="BG71" s="22"/>
      <c r="BH71" s="35">
        <f t="shared" si="96"/>
        <v>52</v>
      </c>
      <c r="BI71" s="48">
        <f t="shared" si="215"/>
        <v>0.04</v>
      </c>
      <c r="BJ71" s="46">
        <f t="shared" si="206"/>
        <v>11</v>
      </c>
      <c r="BK71" s="38">
        <f t="shared" si="207"/>
        <v>1098.9000000000001</v>
      </c>
      <c r="BL71" s="38">
        <f t="shared" si="115"/>
        <v>1100</v>
      </c>
      <c r="BM71" s="38">
        <f t="shared" si="99"/>
        <v>1175.3499999999999</v>
      </c>
      <c r="BN71" s="48">
        <f t="shared" si="165"/>
        <v>6.8500000000000005E-2</v>
      </c>
      <c r="BO71" s="38">
        <f t="shared" si="100"/>
        <v>1202.1871583333332</v>
      </c>
      <c r="BP71" s="38" t="str">
        <f t="shared" si="166"/>
        <v>nie</v>
      </c>
      <c r="BQ71" s="38">
        <f t="shared" si="167"/>
        <v>7.6999999999999993</v>
      </c>
      <c r="BR71" s="38">
        <f t="shared" si="127"/>
        <v>1176.5345982499998</v>
      </c>
      <c r="BS71" s="38">
        <f t="shared" si="101"/>
        <v>0</v>
      </c>
      <c r="BT71" s="48">
        <f t="shared" si="44"/>
        <v>0.04</v>
      </c>
      <c r="BU71" s="38">
        <f t="shared" si="45"/>
        <v>82.709894094627089</v>
      </c>
      <c r="BV71" s="38">
        <f t="shared" si="216"/>
        <v>1259.2444923446269</v>
      </c>
      <c r="BW71" s="22"/>
      <c r="BX71" s="48">
        <f t="shared" si="217"/>
        <v>0.01</v>
      </c>
      <c r="BY71" s="46">
        <f t="shared" si="208"/>
        <v>10</v>
      </c>
      <c r="BZ71" s="38">
        <f t="shared" si="209"/>
        <v>999</v>
      </c>
      <c r="CA71" s="38">
        <f t="shared" si="116"/>
        <v>1000</v>
      </c>
      <c r="CB71" s="38">
        <f t="shared" si="104"/>
        <v>1000</v>
      </c>
      <c r="CC71" s="48">
        <f t="shared" si="168"/>
        <v>7.0000000000000007E-2</v>
      </c>
      <c r="CD71" s="38">
        <f t="shared" si="169"/>
        <v>1023.3333333333335</v>
      </c>
      <c r="CE71" s="38" t="str">
        <f t="shared" si="170"/>
        <v>nie</v>
      </c>
      <c r="CF71" s="38">
        <f t="shared" si="171"/>
        <v>7</v>
      </c>
      <c r="CG71" s="38">
        <f t="shared" si="172"/>
        <v>1013.2300000000001</v>
      </c>
      <c r="CH71" s="38">
        <f t="shared" si="173"/>
        <v>0</v>
      </c>
      <c r="CI71" s="48">
        <f t="shared" si="174"/>
        <v>0.04</v>
      </c>
      <c r="CJ71" s="38">
        <f t="shared" si="175"/>
        <v>114.92844378681808</v>
      </c>
      <c r="CK71" s="38">
        <f t="shared" si="176"/>
        <v>1128.1584437868182</v>
      </c>
      <c r="CL71" s="22"/>
      <c r="CM71" s="46">
        <f t="shared" si="210"/>
        <v>10</v>
      </c>
      <c r="CN71" s="38">
        <f t="shared" si="211"/>
        <v>1000</v>
      </c>
      <c r="CO71" s="38">
        <f t="shared" si="107"/>
        <v>1000</v>
      </c>
      <c r="CP71" s="38">
        <f t="shared" si="212"/>
        <v>1146.5348258203121</v>
      </c>
      <c r="CQ71" s="48">
        <f t="shared" si="177"/>
        <v>2.2499999999999999E-2</v>
      </c>
      <c r="CR71" s="38">
        <f t="shared" si="178"/>
        <v>1155.1338370139645</v>
      </c>
      <c r="CS71" s="38" t="str">
        <f t="shared" si="179"/>
        <v>nie</v>
      </c>
      <c r="CT71" s="38">
        <f t="shared" si="180"/>
        <v>20</v>
      </c>
      <c r="CU71" s="38">
        <f t="shared" si="181"/>
        <v>1109.4584079813112</v>
      </c>
      <c r="CV71" s="38">
        <f t="shared" si="61"/>
        <v>0</v>
      </c>
      <c r="CW71" s="48">
        <f t="shared" si="182"/>
        <v>0.04</v>
      </c>
      <c r="CX71" s="38">
        <f t="shared" si="183"/>
        <v>0</v>
      </c>
      <c r="CY71" s="38">
        <f t="shared" si="184"/>
        <v>1109.4584079813112</v>
      </c>
      <c r="DA71" s="46">
        <f t="shared" si="117"/>
        <v>10</v>
      </c>
      <c r="DB71" s="38">
        <f t="shared" si="118"/>
        <v>1000</v>
      </c>
      <c r="DC71" s="38">
        <f t="shared" si="109"/>
        <v>1000</v>
      </c>
      <c r="DD71" s="38">
        <f t="shared" si="213"/>
        <v>1154.4267499999996</v>
      </c>
      <c r="DE71" s="48">
        <f t="shared" si="185"/>
        <v>2.5000000000000001E-2</v>
      </c>
      <c r="DF71" s="38">
        <f t="shared" si="186"/>
        <v>1164.0469729166662</v>
      </c>
      <c r="DG71" s="38" t="str">
        <f t="shared" si="187"/>
        <v>nie</v>
      </c>
      <c r="DH71" s="38">
        <f t="shared" si="188"/>
        <v>7</v>
      </c>
      <c r="DI71" s="38">
        <f t="shared" si="189"/>
        <v>1127.2080480624995</v>
      </c>
      <c r="DJ71" s="38">
        <f t="shared" si="70"/>
        <v>0</v>
      </c>
      <c r="DK71" s="48">
        <f t="shared" si="190"/>
        <v>0.04</v>
      </c>
      <c r="DL71" s="38">
        <f t="shared" si="191"/>
        <v>0</v>
      </c>
      <c r="DM71" s="38">
        <f t="shared" si="192"/>
        <v>1127.2080480624995</v>
      </c>
      <c r="DN71" s="22"/>
      <c r="DO71" s="46">
        <f t="shared" si="119"/>
        <v>10</v>
      </c>
      <c r="DP71" s="38">
        <f t="shared" si="120"/>
        <v>1000</v>
      </c>
      <c r="DQ71" s="38">
        <f t="shared" si="111"/>
        <v>1000</v>
      </c>
      <c r="DR71" s="38">
        <f t="shared" si="214"/>
        <v>1166.148762890625</v>
      </c>
      <c r="DS71" s="48">
        <f t="shared" si="193"/>
        <v>2.7500000000000004E-2</v>
      </c>
      <c r="DT71" s="38">
        <f t="shared" si="194"/>
        <v>1176.8384598837893</v>
      </c>
      <c r="DU71" s="38" t="str">
        <f t="shared" si="195"/>
        <v>nie</v>
      </c>
      <c r="DV71" s="38">
        <f t="shared" si="196"/>
        <v>20</v>
      </c>
      <c r="DW71" s="38">
        <f t="shared" si="78"/>
        <v>1127.0391525058692</v>
      </c>
      <c r="DX71" s="38">
        <f t="shared" si="79"/>
        <v>0</v>
      </c>
      <c r="DY71" s="48">
        <f t="shared" si="197"/>
        <v>0.04</v>
      </c>
      <c r="DZ71" s="38">
        <f t="shared" si="198"/>
        <v>0</v>
      </c>
      <c r="EA71" s="38">
        <f t="shared" si="199"/>
        <v>1127.0391525058692</v>
      </c>
    </row>
    <row r="72" spans="1:131" s="23" customFormat="1" ht="14.25">
      <c r="A72" s="22"/>
      <c r="B72" s="216">
        <f>ROUNDUP(C83/12,0)</f>
        <v>4</v>
      </c>
      <c r="C72" s="55">
        <f t="shared" si="224"/>
        <v>37</v>
      </c>
      <c r="D72" s="38">
        <f t="shared" si="151"/>
        <v>1111.769115553823</v>
      </c>
      <c r="E72" s="38">
        <f t="shared" si="152"/>
        <v>1106.8628790007824</v>
      </c>
      <c r="F72" s="38">
        <f t="shared" si="153"/>
        <v>1179.4314042871265</v>
      </c>
      <c r="G72" s="38">
        <f t="shared" si="225"/>
        <v>1089.3555217719231</v>
      </c>
      <c r="H72" s="38">
        <f t="shared" si="226"/>
        <v>1083.7603996881835</v>
      </c>
      <c r="I72" s="38">
        <f t="shared" si="227"/>
        <v>1098.509280625</v>
      </c>
      <c r="J72" s="39">
        <f t="shared" si="228"/>
        <v>1095.2064832919921</v>
      </c>
      <c r="K72" s="39">
        <f t="shared" si="229"/>
        <v>1104.9116502700854</v>
      </c>
      <c r="L72" s="38">
        <f t="shared" si="230"/>
        <v>1031.1595841666665</v>
      </c>
      <c r="M72" s="22"/>
      <c r="N72" s="69"/>
      <c r="O72" s="53">
        <f t="shared" si="231"/>
        <v>37</v>
      </c>
      <c r="P72" s="41">
        <f t="shared" si="148"/>
        <v>0.11176911555382296</v>
      </c>
      <c r="Q72" s="41">
        <f t="shared" si="149"/>
        <v>0.1068628790007824</v>
      </c>
      <c r="R72" s="41">
        <f t="shared" si="150"/>
        <v>0.17943140428712656</v>
      </c>
      <c r="S72" s="41">
        <f t="shared" si="218"/>
        <v>8.9355521771923074E-2</v>
      </c>
      <c r="T72" s="41">
        <f t="shared" si="219"/>
        <v>8.3760399688183496E-2</v>
      </c>
      <c r="U72" s="41">
        <f t="shared" si="220"/>
        <v>9.8509280625000084E-2</v>
      </c>
      <c r="V72" s="41">
        <f t="shared" si="221"/>
        <v>9.5206483291992106E-2</v>
      </c>
      <c r="W72" s="41">
        <f t="shared" si="222"/>
        <v>0.10491165027008531</v>
      </c>
      <c r="X72" s="41">
        <f t="shared" si="223"/>
        <v>3.1159584166666532E-2</v>
      </c>
      <c r="Y72" s="22"/>
      <c r="Z72" s="35">
        <f t="shared" si="83"/>
        <v>53</v>
      </c>
      <c r="AA72" s="38">
        <f t="shared" si="154"/>
        <v>1044.9398600416666</v>
      </c>
      <c r="AB72" s="35">
        <f t="shared" si="84"/>
        <v>53</v>
      </c>
      <c r="AC72" s="48">
        <f t="shared" si="200"/>
        <v>0.04</v>
      </c>
      <c r="AD72" s="46">
        <f t="shared" si="201"/>
        <v>10</v>
      </c>
      <c r="AE72" s="38">
        <f t="shared" si="202"/>
        <v>999</v>
      </c>
      <c r="AF72" s="38">
        <f t="shared" si="113"/>
        <v>1000</v>
      </c>
      <c r="AG72" s="38">
        <f t="shared" si="88"/>
        <v>1000</v>
      </c>
      <c r="AH72" s="48">
        <f t="shared" si="155"/>
        <v>0.04</v>
      </c>
      <c r="AI72" s="38">
        <f t="shared" si="156"/>
        <v>1003.3333333333334</v>
      </c>
      <c r="AJ72" s="38" t="str">
        <f t="shared" si="157"/>
        <v>nie</v>
      </c>
      <c r="AK72" s="38">
        <f t="shared" si="158"/>
        <v>5</v>
      </c>
      <c r="AL72" s="38">
        <f t="shared" si="124"/>
        <v>998.65</v>
      </c>
      <c r="AM72" s="38">
        <f t="shared" si="159"/>
        <v>2.7000000000000308</v>
      </c>
      <c r="AN72" s="48">
        <f t="shared" si="30"/>
        <v>0.04</v>
      </c>
      <c r="AO72" s="38">
        <f t="shared" si="31"/>
        <v>167.90097956501052</v>
      </c>
      <c r="AP72" s="38">
        <f t="shared" si="128"/>
        <v>1163.8509795650104</v>
      </c>
      <c r="AQ72" s="22"/>
      <c r="AR72" s="35">
        <f t="shared" si="89"/>
        <v>53</v>
      </c>
      <c r="AS72" s="48">
        <f t="shared" si="203"/>
        <v>0.04</v>
      </c>
      <c r="AT72" s="46">
        <f t="shared" si="204"/>
        <v>10</v>
      </c>
      <c r="AU72" s="38">
        <f t="shared" si="205"/>
        <v>999</v>
      </c>
      <c r="AV72" s="38">
        <f t="shared" si="114"/>
        <v>1000</v>
      </c>
      <c r="AW72" s="38">
        <f t="shared" si="93"/>
        <v>1000</v>
      </c>
      <c r="AX72" s="48">
        <f t="shared" si="160"/>
        <v>4.1000000000000002E-2</v>
      </c>
      <c r="AY72" s="38">
        <f t="shared" si="161"/>
        <v>1003.4166666666666</v>
      </c>
      <c r="AZ72" s="38" t="str">
        <f t="shared" si="162"/>
        <v>nie</v>
      </c>
      <c r="BA72" s="38">
        <f t="shared" si="163"/>
        <v>7</v>
      </c>
      <c r="BB72" s="38">
        <f t="shared" si="125"/>
        <v>997.09749999999997</v>
      </c>
      <c r="BC72" s="38">
        <f t="shared" si="164"/>
        <v>2.7674999999999694</v>
      </c>
      <c r="BD72" s="48">
        <f t="shared" si="38"/>
        <v>0.04</v>
      </c>
      <c r="BE72" s="38">
        <f t="shared" si="95"/>
        <v>165.57201424654568</v>
      </c>
      <c r="BF72" s="38">
        <f t="shared" si="126"/>
        <v>1159.9020142465456</v>
      </c>
      <c r="BG72" s="22"/>
      <c r="BH72" s="35">
        <f t="shared" si="96"/>
        <v>53</v>
      </c>
      <c r="BI72" s="48">
        <f t="shared" si="215"/>
        <v>0.04</v>
      </c>
      <c r="BJ72" s="46">
        <f t="shared" si="206"/>
        <v>11</v>
      </c>
      <c r="BK72" s="38">
        <f t="shared" si="207"/>
        <v>1098.9000000000001</v>
      </c>
      <c r="BL72" s="38">
        <f t="shared" si="115"/>
        <v>1100</v>
      </c>
      <c r="BM72" s="38">
        <f t="shared" si="99"/>
        <v>1175.3499999999999</v>
      </c>
      <c r="BN72" s="48">
        <f t="shared" si="165"/>
        <v>6.8500000000000005E-2</v>
      </c>
      <c r="BO72" s="38">
        <f t="shared" si="100"/>
        <v>1208.8964479166666</v>
      </c>
      <c r="BP72" s="38" t="str">
        <f t="shared" si="166"/>
        <v>nie</v>
      </c>
      <c r="BQ72" s="38">
        <f t="shared" si="167"/>
        <v>7.6999999999999993</v>
      </c>
      <c r="BR72" s="38">
        <f t="shared" si="127"/>
        <v>1181.9691228124998</v>
      </c>
      <c r="BS72" s="38">
        <f t="shared" si="101"/>
        <v>0</v>
      </c>
      <c r="BT72" s="48">
        <f t="shared" si="44"/>
        <v>0.04</v>
      </c>
      <c r="BU72" s="38">
        <f t="shared" si="45"/>
        <v>82.933210808682574</v>
      </c>
      <c r="BV72" s="38">
        <f t="shared" si="216"/>
        <v>1264.9023336211824</v>
      </c>
      <c r="BW72" s="22"/>
      <c r="BX72" s="48">
        <f t="shared" si="217"/>
        <v>0.01</v>
      </c>
      <c r="BY72" s="46">
        <f t="shared" si="208"/>
        <v>10</v>
      </c>
      <c r="BZ72" s="38">
        <f t="shared" si="209"/>
        <v>999</v>
      </c>
      <c r="CA72" s="38">
        <f t="shared" si="116"/>
        <v>1000</v>
      </c>
      <c r="CB72" s="38">
        <f t="shared" si="104"/>
        <v>1000</v>
      </c>
      <c r="CC72" s="48">
        <f t="shared" si="168"/>
        <v>7.0000000000000007E-2</v>
      </c>
      <c r="CD72" s="38">
        <f t="shared" si="169"/>
        <v>1029.1666666666665</v>
      </c>
      <c r="CE72" s="38" t="str">
        <f t="shared" si="170"/>
        <v>nie</v>
      </c>
      <c r="CF72" s="38">
        <f t="shared" si="171"/>
        <v>7</v>
      </c>
      <c r="CG72" s="38">
        <f t="shared" si="172"/>
        <v>1017.9549999999999</v>
      </c>
      <c r="CH72" s="38">
        <f t="shared" si="173"/>
        <v>0</v>
      </c>
      <c r="CI72" s="48">
        <f t="shared" si="174"/>
        <v>0.04</v>
      </c>
      <c r="CJ72" s="38">
        <f t="shared" si="175"/>
        <v>115.23875058504248</v>
      </c>
      <c r="CK72" s="38">
        <f t="shared" si="176"/>
        <v>1133.1937505850424</v>
      </c>
      <c r="CL72" s="22"/>
      <c r="CM72" s="46">
        <f t="shared" si="210"/>
        <v>10</v>
      </c>
      <c r="CN72" s="38">
        <f t="shared" si="211"/>
        <v>1000</v>
      </c>
      <c r="CO72" s="38">
        <f t="shared" si="107"/>
        <v>1000</v>
      </c>
      <c r="CP72" s="38">
        <f t="shared" si="212"/>
        <v>1146.5348258203121</v>
      </c>
      <c r="CQ72" s="48">
        <f t="shared" si="177"/>
        <v>2.2499999999999999E-2</v>
      </c>
      <c r="CR72" s="38">
        <f t="shared" si="178"/>
        <v>1157.2835898123774</v>
      </c>
      <c r="CS72" s="38" t="str">
        <f t="shared" si="179"/>
        <v>nie</v>
      </c>
      <c r="CT72" s="38">
        <f t="shared" si="180"/>
        <v>20</v>
      </c>
      <c r="CU72" s="38">
        <f t="shared" si="181"/>
        <v>1111.1997077480257</v>
      </c>
      <c r="CV72" s="38">
        <f t="shared" si="61"/>
        <v>0</v>
      </c>
      <c r="CW72" s="48">
        <f t="shared" si="182"/>
        <v>0.04</v>
      </c>
      <c r="CX72" s="38">
        <f t="shared" si="183"/>
        <v>0</v>
      </c>
      <c r="CY72" s="38">
        <f t="shared" si="184"/>
        <v>1111.1997077480257</v>
      </c>
      <c r="DA72" s="46">
        <f t="shared" si="117"/>
        <v>10</v>
      </c>
      <c r="DB72" s="38">
        <f t="shared" si="118"/>
        <v>1000</v>
      </c>
      <c r="DC72" s="38">
        <f t="shared" si="109"/>
        <v>1000</v>
      </c>
      <c r="DD72" s="38">
        <f t="shared" si="213"/>
        <v>1154.4267499999996</v>
      </c>
      <c r="DE72" s="48">
        <f t="shared" si="185"/>
        <v>2.5000000000000001E-2</v>
      </c>
      <c r="DF72" s="38">
        <f t="shared" si="186"/>
        <v>1166.452028645833</v>
      </c>
      <c r="DG72" s="38" t="str">
        <f t="shared" si="187"/>
        <v>nie</v>
      </c>
      <c r="DH72" s="38">
        <f t="shared" si="188"/>
        <v>7</v>
      </c>
      <c r="DI72" s="38">
        <f t="shared" si="189"/>
        <v>1129.1561432031247</v>
      </c>
      <c r="DJ72" s="38">
        <f t="shared" si="70"/>
        <v>0</v>
      </c>
      <c r="DK72" s="48">
        <f t="shared" si="190"/>
        <v>0.04</v>
      </c>
      <c r="DL72" s="38">
        <f t="shared" si="191"/>
        <v>0</v>
      </c>
      <c r="DM72" s="38">
        <f t="shared" si="192"/>
        <v>1129.1561432031247</v>
      </c>
      <c r="DN72" s="22"/>
      <c r="DO72" s="46">
        <f t="shared" si="119"/>
        <v>10</v>
      </c>
      <c r="DP72" s="38">
        <f t="shared" si="120"/>
        <v>1000</v>
      </c>
      <c r="DQ72" s="38">
        <f t="shared" si="111"/>
        <v>1000</v>
      </c>
      <c r="DR72" s="38">
        <f t="shared" si="214"/>
        <v>1166.148762890625</v>
      </c>
      <c r="DS72" s="48">
        <f t="shared" si="193"/>
        <v>2.7500000000000004E-2</v>
      </c>
      <c r="DT72" s="38">
        <f t="shared" si="194"/>
        <v>1179.51088413208</v>
      </c>
      <c r="DU72" s="38" t="str">
        <f t="shared" si="195"/>
        <v>nie</v>
      </c>
      <c r="DV72" s="38">
        <f t="shared" si="196"/>
        <v>20</v>
      </c>
      <c r="DW72" s="38">
        <f t="shared" si="78"/>
        <v>1129.2038161469848</v>
      </c>
      <c r="DX72" s="38">
        <f t="shared" si="79"/>
        <v>0</v>
      </c>
      <c r="DY72" s="48">
        <f t="shared" si="197"/>
        <v>0.04</v>
      </c>
      <c r="DZ72" s="38">
        <f t="shared" si="198"/>
        <v>0</v>
      </c>
      <c r="EA72" s="38">
        <f t="shared" si="199"/>
        <v>1129.2038161469848</v>
      </c>
    </row>
    <row r="73" spans="1:131" s="23" customFormat="1" ht="14.25">
      <c r="A73" s="22"/>
      <c r="B73" s="217"/>
      <c r="C73" s="55">
        <f t="shared" si="224"/>
        <v>38</v>
      </c>
      <c r="D73" s="38">
        <f t="shared" si="151"/>
        <v>1114.7818271658184</v>
      </c>
      <c r="E73" s="38">
        <f t="shared" si="152"/>
        <v>1109.9342177740846</v>
      </c>
      <c r="F73" s="38">
        <f t="shared" si="153"/>
        <v>1183.5811190787017</v>
      </c>
      <c r="G73" s="38">
        <f t="shared" si="225"/>
        <v>1090.9584456807074</v>
      </c>
      <c r="H73" s="38">
        <f t="shared" si="226"/>
        <v>1085.4633823451168</v>
      </c>
      <c r="I73" s="38">
        <f t="shared" si="227"/>
        <v>1100.4098612499997</v>
      </c>
      <c r="J73" s="39">
        <f t="shared" si="228"/>
        <v>1097.3132118964845</v>
      </c>
      <c r="K73" s="39">
        <f t="shared" si="229"/>
        <v>1107.8949117258146</v>
      </c>
      <c r="L73" s="38">
        <f t="shared" si="230"/>
        <v>1032.0181683333333</v>
      </c>
      <c r="M73" s="22"/>
      <c r="N73" s="69"/>
      <c r="O73" s="53">
        <f t="shared" si="231"/>
        <v>38</v>
      </c>
      <c r="P73" s="41">
        <f t="shared" si="148"/>
        <v>0.11478182716581831</v>
      </c>
      <c r="Q73" s="41">
        <f t="shared" si="149"/>
        <v>0.10993421777408452</v>
      </c>
      <c r="R73" s="41">
        <f t="shared" si="150"/>
        <v>0.18358111907870178</v>
      </c>
      <c r="S73" s="41">
        <f t="shared" si="218"/>
        <v>9.0958445680707323E-2</v>
      </c>
      <c r="T73" s="41">
        <f t="shared" si="219"/>
        <v>8.5463382345116745E-2</v>
      </c>
      <c r="U73" s="41">
        <f t="shared" si="220"/>
        <v>0.10040986124999973</v>
      </c>
      <c r="V73" s="41">
        <f t="shared" si="221"/>
        <v>9.7313211896484564E-2</v>
      </c>
      <c r="W73" s="41">
        <f t="shared" si="222"/>
        <v>0.10789491172581456</v>
      </c>
      <c r="X73" s="41">
        <f t="shared" si="223"/>
        <v>3.2018168333333374E-2</v>
      </c>
      <c r="Y73" s="22"/>
      <c r="Z73" s="35">
        <f t="shared" si="83"/>
        <v>54</v>
      </c>
      <c r="AA73" s="38">
        <f t="shared" si="154"/>
        <v>1045.8070300499999</v>
      </c>
      <c r="AB73" s="35">
        <f t="shared" si="84"/>
        <v>54</v>
      </c>
      <c r="AC73" s="48">
        <f t="shared" si="200"/>
        <v>0.04</v>
      </c>
      <c r="AD73" s="46">
        <f t="shared" si="201"/>
        <v>10</v>
      </c>
      <c r="AE73" s="38">
        <f t="shared" si="202"/>
        <v>999</v>
      </c>
      <c r="AF73" s="38">
        <f t="shared" si="113"/>
        <v>1000</v>
      </c>
      <c r="AG73" s="38">
        <f t="shared" si="88"/>
        <v>1000</v>
      </c>
      <c r="AH73" s="48">
        <f t="shared" si="155"/>
        <v>0.04</v>
      </c>
      <c r="AI73" s="38">
        <f t="shared" si="156"/>
        <v>1003.3333333333334</v>
      </c>
      <c r="AJ73" s="38" t="str">
        <f t="shared" si="157"/>
        <v>nie</v>
      </c>
      <c r="AK73" s="38">
        <f t="shared" si="158"/>
        <v>5</v>
      </c>
      <c r="AL73" s="38">
        <f t="shared" si="124"/>
        <v>998.65</v>
      </c>
      <c r="AM73" s="38">
        <f t="shared" si="159"/>
        <v>2.7000000000000308</v>
      </c>
      <c r="AN73" s="48">
        <f t="shared" si="30"/>
        <v>0.04</v>
      </c>
      <c r="AO73" s="38">
        <f t="shared" si="31"/>
        <v>171.05431220983604</v>
      </c>
      <c r="AP73" s="38">
        <f t="shared" si="128"/>
        <v>1167.0043122098359</v>
      </c>
      <c r="AQ73" s="22"/>
      <c r="AR73" s="35">
        <f t="shared" si="89"/>
        <v>54</v>
      </c>
      <c r="AS73" s="48">
        <f t="shared" si="203"/>
        <v>0.04</v>
      </c>
      <c r="AT73" s="46">
        <f t="shared" si="204"/>
        <v>10</v>
      </c>
      <c r="AU73" s="38">
        <f t="shared" si="205"/>
        <v>999</v>
      </c>
      <c r="AV73" s="38">
        <f t="shared" si="114"/>
        <v>1000</v>
      </c>
      <c r="AW73" s="38">
        <f t="shared" si="93"/>
        <v>1000</v>
      </c>
      <c r="AX73" s="48">
        <f t="shared" si="160"/>
        <v>4.1000000000000002E-2</v>
      </c>
      <c r="AY73" s="38">
        <f t="shared" si="161"/>
        <v>1003.4166666666666</v>
      </c>
      <c r="AZ73" s="38" t="str">
        <f t="shared" si="162"/>
        <v>nie</v>
      </c>
      <c r="BA73" s="38">
        <f t="shared" si="163"/>
        <v>7</v>
      </c>
      <c r="BB73" s="38">
        <f t="shared" si="125"/>
        <v>997.09749999999997</v>
      </c>
      <c r="BC73" s="38">
        <f t="shared" si="164"/>
        <v>2.7674999999999694</v>
      </c>
      <c r="BD73" s="48">
        <f t="shared" si="38"/>
        <v>0.04</v>
      </c>
      <c r="BE73" s="38">
        <f t="shared" si="95"/>
        <v>168.7865586850113</v>
      </c>
      <c r="BF73" s="38">
        <f t="shared" si="126"/>
        <v>1163.1165586850113</v>
      </c>
      <c r="BG73" s="22"/>
      <c r="BH73" s="35">
        <f t="shared" si="96"/>
        <v>54</v>
      </c>
      <c r="BI73" s="48">
        <f t="shared" si="215"/>
        <v>0.04</v>
      </c>
      <c r="BJ73" s="46">
        <f t="shared" si="206"/>
        <v>11</v>
      </c>
      <c r="BK73" s="38">
        <f t="shared" si="207"/>
        <v>1098.9000000000001</v>
      </c>
      <c r="BL73" s="38">
        <f t="shared" si="115"/>
        <v>1100</v>
      </c>
      <c r="BM73" s="38">
        <f t="shared" si="99"/>
        <v>1175.3499999999999</v>
      </c>
      <c r="BN73" s="48">
        <f t="shared" si="165"/>
        <v>6.8500000000000005E-2</v>
      </c>
      <c r="BO73" s="38">
        <f t="shared" si="100"/>
        <v>1215.6057375</v>
      </c>
      <c r="BP73" s="38" t="str">
        <f t="shared" si="166"/>
        <v>nie</v>
      </c>
      <c r="BQ73" s="38">
        <f t="shared" si="167"/>
        <v>7.6999999999999993</v>
      </c>
      <c r="BR73" s="38">
        <f t="shared" si="127"/>
        <v>1187.403647375</v>
      </c>
      <c r="BS73" s="38">
        <f t="shared" si="101"/>
        <v>0</v>
      </c>
      <c r="BT73" s="48">
        <f t="shared" si="44"/>
        <v>0.04</v>
      </c>
      <c r="BU73" s="38">
        <f t="shared" si="45"/>
        <v>83.157130477866005</v>
      </c>
      <c r="BV73" s="38">
        <f t="shared" si="216"/>
        <v>1270.5607778528661</v>
      </c>
      <c r="BW73" s="22"/>
      <c r="BX73" s="48">
        <f t="shared" si="217"/>
        <v>0.01</v>
      </c>
      <c r="BY73" s="46">
        <f t="shared" si="208"/>
        <v>10</v>
      </c>
      <c r="BZ73" s="38">
        <f t="shared" si="209"/>
        <v>999</v>
      </c>
      <c r="CA73" s="38">
        <f t="shared" si="116"/>
        <v>1000</v>
      </c>
      <c r="CB73" s="38">
        <f t="shared" si="104"/>
        <v>1000</v>
      </c>
      <c r="CC73" s="48">
        <f t="shared" si="168"/>
        <v>7.0000000000000007E-2</v>
      </c>
      <c r="CD73" s="38">
        <f t="shared" si="169"/>
        <v>1035</v>
      </c>
      <c r="CE73" s="38" t="str">
        <f t="shared" si="170"/>
        <v>nie</v>
      </c>
      <c r="CF73" s="38">
        <f t="shared" si="171"/>
        <v>7</v>
      </c>
      <c r="CG73" s="38">
        <f t="shared" si="172"/>
        <v>1022.68</v>
      </c>
      <c r="CH73" s="38">
        <f t="shared" si="173"/>
        <v>0</v>
      </c>
      <c r="CI73" s="48">
        <f t="shared" si="174"/>
        <v>0.04</v>
      </c>
      <c r="CJ73" s="38">
        <f t="shared" si="175"/>
        <v>115.54989521162209</v>
      </c>
      <c r="CK73" s="38">
        <f t="shared" si="176"/>
        <v>1138.2298952116221</v>
      </c>
      <c r="CL73" s="22"/>
      <c r="CM73" s="46">
        <f t="shared" si="210"/>
        <v>10</v>
      </c>
      <c r="CN73" s="38">
        <f t="shared" si="211"/>
        <v>1000</v>
      </c>
      <c r="CO73" s="38">
        <f t="shared" si="107"/>
        <v>1000</v>
      </c>
      <c r="CP73" s="38">
        <f t="shared" si="212"/>
        <v>1146.5348258203121</v>
      </c>
      <c r="CQ73" s="48">
        <f t="shared" si="177"/>
        <v>2.2499999999999999E-2</v>
      </c>
      <c r="CR73" s="38">
        <f t="shared" si="178"/>
        <v>1159.4333426107905</v>
      </c>
      <c r="CS73" s="38" t="str">
        <f t="shared" si="179"/>
        <v>nie</v>
      </c>
      <c r="CT73" s="38">
        <f t="shared" si="180"/>
        <v>20</v>
      </c>
      <c r="CU73" s="38">
        <f t="shared" si="181"/>
        <v>1112.9410075147402</v>
      </c>
      <c r="CV73" s="38">
        <f t="shared" si="61"/>
        <v>0</v>
      </c>
      <c r="CW73" s="48">
        <f t="shared" si="182"/>
        <v>0.04</v>
      </c>
      <c r="CX73" s="38">
        <f t="shared" si="183"/>
        <v>0</v>
      </c>
      <c r="CY73" s="38">
        <f t="shared" si="184"/>
        <v>1112.9410075147402</v>
      </c>
      <c r="DA73" s="46">
        <f t="shared" si="117"/>
        <v>10</v>
      </c>
      <c r="DB73" s="38">
        <f t="shared" si="118"/>
        <v>1000</v>
      </c>
      <c r="DC73" s="38">
        <f t="shared" si="109"/>
        <v>1000</v>
      </c>
      <c r="DD73" s="38">
        <f t="shared" si="213"/>
        <v>1154.4267499999996</v>
      </c>
      <c r="DE73" s="48">
        <f t="shared" si="185"/>
        <v>2.5000000000000001E-2</v>
      </c>
      <c r="DF73" s="38">
        <f t="shared" si="186"/>
        <v>1168.8570843749997</v>
      </c>
      <c r="DG73" s="38" t="str">
        <f t="shared" si="187"/>
        <v>nie</v>
      </c>
      <c r="DH73" s="38">
        <f t="shared" si="188"/>
        <v>7</v>
      </c>
      <c r="DI73" s="38">
        <f t="shared" si="189"/>
        <v>1131.1042383437498</v>
      </c>
      <c r="DJ73" s="38">
        <f t="shared" si="70"/>
        <v>0</v>
      </c>
      <c r="DK73" s="48">
        <f t="shared" si="190"/>
        <v>0.04</v>
      </c>
      <c r="DL73" s="38">
        <f t="shared" si="191"/>
        <v>0</v>
      </c>
      <c r="DM73" s="38">
        <f t="shared" si="192"/>
        <v>1131.1042383437498</v>
      </c>
      <c r="DN73" s="22"/>
      <c r="DO73" s="46">
        <f t="shared" si="119"/>
        <v>10</v>
      </c>
      <c r="DP73" s="38">
        <f t="shared" si="120"/>
        <v>1000</v>
      </c>
      <c r="DQ73" s="38">
        <f t="shared" si="111"/>
        <v>1000</v>
      </c>
      <c r="DR73" s="38">
        <f t="shared" si="214"/>
        <v>1166.148762890625</v>
      </c>
      <c r="DS73" s="48">
        <f t="shared" si="193"/>
        <v>2.7500000000000004E-2</v>
      </c>
      <c r="DT73" s="38">
        <f t="shared" si="194"/>
        <v>1182.183308380371</v>
      </c>
      <c r="DU73" s="38" t="str">
        <f t="shared" si="195"/>
        <v>nie</v>
      </c>
      <c r="DV73" s="38">
        <f t="shared" si="196"/>
        <v>20</v>
      </c>
      <c r="DW73" s="38">
        <f t="shared" si="78"/>
        <v>1131.3684797881006</v>
      </c>
      <c r="DX73" s="38">
        <f t="shared" si="79"/>
        <v>0</v>
      </c>
      <c r="DY73" s="48">
        <f t="shared" si="197"/>
        <v>0.04</v>
      </c>
      <c r="DZ73" s="38">
        <f t="shared" si="198"/>
        <v>0</v>
      </c>
      <c r="EA73" s="38">
        <f t="shared" si="199"/>
        <v>1131.3684797881006</v>
      </c>
    </row>
    <row r="74" spans="1:131" s="23" customFormat="1" ht="14.25">
      <c r="A74" s="22"/>
      <c r="B74" s="217"/>
      <c r="C74" s="55">
        <f t="shared" si="224"/>
        <v>39</v>
      </c>
      <c r="D74" s="38">
        <f t="shared" si="151"/>
        <v>1117.802673099166</v>
      </c>
      <c r="E74" s="38">
        <f t="shared" si="152"/>
        <v>1113.0138491620746</v>
      </c>
      <c r="F74" s="38">
        <f t="shared" si="153"/>
        <v>1188.8822879252141</v>
      </c>
      <c r="G74" s="38">
        <f t="shared" si="225"/>
        <v>1092.5620524840451</v>
      </c>
      <c r="H74" s="38">
        <f t="shared" si="226"/>
        <v>1087.1663650020505</v>
      </c>
      <c r="I74" s="38">
        <f t="shared" si="227"/>
        <v>1102.3104418749999</v>
      </c>
      <c r="J74" s="39">
        <f t="shared" si="228"/>
        <v>1099.4199405009765</v>
      </c>
      <c r="K74" s="39">
        <f t="shared" si="229"/>
        <v>1110.8862279874743</v>
      </c>
      <c r="L74" s="38">
        <f t="shared" si="230"/>
        <v>1032.8767524999998</v>
      </c>
      <c r="M74" s="22"/>
      <c r="N74" s="69"/>
      <c r="O74" s="53">
        <f t="shared" si="231"/>
        <v>39</v>
      </c>
      <c r="P74" s="41">
        <f t="shared" si="148"/>
        <v>0.11780267309916592</v>
      </c>
      <c r="Q74" s="41">
        <f t="shared" si="149"/>
        <v>0.11301384916207469</v>
      </c>
      <c r="R74" s="41">
        <f t="shared" si="150"/>
        <v>0.18888228792521411</v>
      </c>
      <c r="S74" s="41">
        <f t="shared" si="218"/>
        <v>9.2562052484045143E-2</v>
      </c>
      <c r="T74" s="41">
        <f t="shared" si="219"/>
        <v>8.7166365002050439E-2</v>
      </c>
      <c r="U74" s="41">
        <f t="shared" si="220"/>
        <v>0.10231044187499982</v>
      </c>
      <c r="V74" s="41">
        <f t="shared" si="221"/>
        <v>9.9419940500976578E-2</v>
      </c>
      <c r="W74" s="41">
        <f t="shared" si="222"/>
        <v>0.11088622798747427</v>
      </c>
      <c r="X74" s="41">
        <f t="shared" si="223"/>
        <v>3.2876752499999773E-2</v>
      </c>
      <c r="Y74" s="22"/>
      <c r="Z74" s="35">
        <f t="shared" si="83"/>
        <v>55</v>
      </c>
      <c r="AA74" s="38">
        <f t="shared" si="154"/>
        <v>1046.6742000583333</v>
      </c>
      <c r="AB74" s="35">
        <f t="shared" si="84"/>
        <v>55</v>
      </c>
      <c r="AC74" s="48">
        <f t="shared" si="200"/>
        <v>0.04</v>
      </c>
      <c r="AD74" s="46">
        <f t="shared" si="201"/>
        <v>10</v>
      </c>
      <c r="AE74" s="38">
        <f t="shared" si="202"/>
        <v>999</v>
      </c>
      <c r="AF74" s="38">
        <f t="shared" si="113"/>
        <v>1000</v>
      </c>
      <c r="AG74" s="38">
        <f t="shared" si="88"/>
        <v>1000</v>
      </c>
      <c r="AH74" s="48">
        <f t="shared" si="155"/>
        <v>0.04</v>
      </c>
      <c r="AI74" s="38">
        <f t="shared" si="156"/>
        <v>1003.3333333333334</v>
      </c>
      <c r="AJ74" s="38" t="str">
        <f t="shared" si="157"/>
        <v>nie</v>
      </c>
      <c r="AK74" s="38">
        <f t="shared" si="158"/>
        <v>5</v>
      </c>
      <c r="AL74" s="38">
        <f t="shared" si="124"/>
        <v>998.65</v>
      </c>
      <c r="AM74" s="38">
        <f t="shared" si="159"/>
        <v>2.7000000000000308</v>
      </c>
      <c r="AN74" s="48">
        <f t="shared" si="30"/>
        <v>0.04</v>
      </c>
      <c r="AO74" s="38">
        <f t="shared" si="31"/>
        <v>174.21615885280261</v>
      </c>
      <c r="AP74" s="38">
        <f t="shared" si="128"/>
        <v>1170.1661588528025</v>
      </c>
      <c r="AQ74" s="22"/>
      <c r="AR74" s="35">
        <f t="shared" si="89"/>
        <v>55</v>
      </c>
      <c r="AS74" s="48">
        <f t="shared" si="203"/>
        <v>0.04</v>
      </c>
      <c r="AT74" s="46">
        <f t="shared" si="204"/>
        <v>10</v>
      </c>
      <c r="AU74" s="38">
        <f t="shared" si="205"/>
        <v>999</v>
      </c>
      <c r="AV74" s="38">
        <f t="shared" si="114"/>
        <v>1000</v>
      </c>
      <c r="AW74" s="38">
        <f t="shared" si="93"/>
        <v>1000</v>
      </c>
      <c r="AX74" s="48">
        <f t="shared" si="160"/>
        <v>4.1000000000000002E-2</v>
      </c>
      <c r="AY74" s="38">
        <f t="shared" si="161"/>
        <v>1003.4166666666666</v>
      </c>
      <c r="AZ74" s="38" t="str">
        <f t="shared" si="162"/>
        <v>nie</v>
      </c>
      <c r="BA74" s="38">
        <f t="shared" si="163"/>
        <v>7</v>
      </c>
      <c r="BB74" s="38">
        <f t="shared" si="125"/>
        <v>997.09749999999997</v>
      </c>
      <c r="BC74" s="38">
        <f t="shared" si="164"/>
        <v>2.7674999999999694</v>
      </c>
      <c r="BD74" s="48">
        <f t="shared" si="38"/>
        <v>0.04</v>
      </c>
      <c r="BE74" s="38">
        <f t="shared" si="95"/>
        <v>172.00978239346077</v>
      </c>
      <c r="BF74" s="38">
        <f t="shared" si="126"/>
        <v>1166.3397823934608</v>
      </c>
      <c r="BG74" s="22"/>
      <c r="BH74" s="35">
        <f t="shared" si="96"/>
        <v>55</v>
      </c>
      <c r="BI74" s="48">
        <f t="shared" si="215"/>
        <v>0.04</v>
      </c>
      <c r="BJ74" s="46">
        <f t="shared" si="206"/>
        <v>11</v>
      </c>
      <c r="BK74" s="38">
        <f t="shared" si="207"/>
        <v>1098.9000000000001</v>
      </c>
      <c r="BL74" s="38">
        <f t="shared" si="115"/>
        <v>1100</v>
      </c>
      <c r="BM74" s="38">
        <f t="shared" si="99"/>
        <v>1175.3499999999999</v>
      </c>
      <c r="BN74" s="48">
        <f t="shared" si="165"/>
        <v>6.8500000000000005E-2</v>
      </c>
      <c r="BO74" s="38">
        <f t="shared" si="100"/>
        <v>1222.3150270833332</v>
      </c>
      <c r="BP74" s="38" t="str">
        <f t="shared" si="166"/>
        <v>nie</v>
      </c>
      <c r="BQ74" s="38">
        <f t="shared" si="167"/>
        <v>7.6999999999999993</v>
      </c>
      <c r="BR74" s="38">
        <f t="shared" si="127"/>
        <v>1192.8381719375</v>
      </c>
      <c r="BS74" s="38">
        <f t="shared" si="101"/>
        <v>0</v>
      </c>
      <c r="BT74" s="48">
        <f t="shared" si="44"/>
        <v>0.04</v>
      </c>
      <c r="BU74" s="38">
        <f t="shared" si="45"/>
        <v>83.381654730156242</v>
      </c>
      <c r="BV74" s="38">
        <f t="shared" si="216"/>
        <v>1276.2198266676562</v>
      </c>
      <c r="BW74" s="22"/>
      <c r="BX74" s="48">
        <f t="shared" si="217"/>
        <v>0.01</v>
      </c>
      <c r="BY74" s="46">
        <f t="shared" si="208"/>
        <v>10</v>
      </c>
      <c r="BZ74" s="38">
        <f t="shared" si="209"/>
        <v>999</v>
      </c>
      <c r="CA74" s="38">
        <f t="shared" si="116"/>
        <v>1000</v>
      </c>
      <c r="CB74" s="38">
        <f t="shared" si="104"/>
        <v>1000</v>
      </c>
      <c r="CC74" s="48">
        <f t="shared" si="168"/>
        <v>7.0000000000000007E-2</v>
      </c>
      <c r="CD74" s="38">
        <f t="shared" si="169"/>
        <v>1040.8333333333333</v>
      </c>
      <c r="CE74" s="38" t="str">
        <f t="shared" si="170"/>
        <v>nie</v>
      </c>
      <c r="CF74" s="38">
        <f t="shared" si="171"/>
        <v>7</v>
      </c>
      <c r="CG74" s="38">
        <f t="shared" si="172"/>
        <v>1027.405</v>
      </c>
      <c r="CH74" s="38">
        <f t="shared" si="173"/>
        <v>0</v>
      </c>
      <c r="CI74" s="48">
        <f t="shared" si="174"/>
        <v>0.04</v>
      </c>
      <c r="CJ74" s="38">
        <f t="shared" si="175"/>
        <v>115.86187992869345</v>
      </c>
      <c r="CK74" s="38">
        <f t="shared" si="176"/>
        <v>1143.2668799286935</v>
      </c>
      <c r="CL74" s="22"/>
      <c r="CM74" s="46">
        <f t="shared" si="210"/>
        <v>10</v>
      </c>
      <c r="CN74" s="38">
        <f t="shared" si="211"/>
        <v>1000</v>
      </c>
      <c r="CO74" s="38">
        <f t="shared" si="107"/>
        <v>1000</v>
      </c>
      <c r="CP74" s="38">
        <f t="shared" si="212"/>
        <v>1146.5348258203121</v>
      </c>
      <c r="CQ74" s="48">
        <f t="shared" si="177"/>
        <v>2.2499999999999999E-2</v>
      </c>
      <c r="CR74" s="38">
        <f t="shared" si="178"/>
        <v>1161.5830954092037</v>
      </c>
      <c r="CS74" s="38" t="str">
        <f t="shared" si="179"/>
        <v>nie</v>
      </c>
      <c r="CT74" s="38">
        <f t="shared" si="180"/>
        <v>20</v>
      </c>
      <c r="CU74" s="38">
        <f t="shared" si="181"/>
        <v>1114.682307281455</v>
      </c>
      <c r="CV74" s="38">
        <f t="shared" si="61"/>
        <v>0</v>
      </c>
      <c r="CW74" s="48">
        <f t="shared" si="182"/>
        <v>0.04</v>
      </c>
      <c r="CX74" s="38">
        <f t="shared" si="183"/>
        <v>0</v>
      </c>
      <c r="CY74" s="38">
        <f t="shared" si="184"/>
        <v>1114.682307281455</v>
      </c>
      <c r="DA74" s="46">
        <f t="shared" si="117"/>
        <v>10</v>
      </c>
      <c r="DB74" s="38">
        <f t="shared" si="118"/>
        <v>1000</v>
      </c>
      <c r="DC74" s="38">
        <f t="shared" si="109"/>
        <v>1000</v>
      </c>
      <c r="DD74" s="38">
        <f t="shared" si="213"/>
        <v>1154.4267499999996</v>
      </c>
      <c r="DE74" s="48">
        <f t="shared" si="185"/>
        <v>2.5000000000000001E-2</v>
      </c>
      <c r="DF74" s="38">
        <f t="shared" si="186"/>
        <v>1171.2621401041663</v>
      </c>
      <c r="DG74" s="38" t="str">
        <f t="shared" si="187"/>
        <v>nie</v>
      </c>
      <c r="DH74" s="38">
        <f t="shared" si="188"/>
        <v>7</v>
      </c>
      <c r="DI74" s="38">
        <f t="shared" si="189"/>
        <v>1133.0523334843747</v>
      </c>
      <c r="DJ74" s="38">
        <f t="shared" si="70"/>
        <v>0</v>
      </c>
      <c r="DK74" s="48">
        <f t="shared" si="190"/>
        <v>0.04</v>
      </c>
      <c r="DL74" s="38">
        <f t="shared" si="191"/>
        <v>0</v>
      </c>
      <c r="DM74" s="38">
        <f t="shared" si="192"/>
        <v>1133.0523334843747</v>
      </c>
      <c r="DN74" s="22"/>
      <c r="DO74" s="46">
        <f t="shared" si="119"/>
        <v>10</v>
      </c>
      <c r="DP74" s="38">
        <f t="shared" si="120"/>
        <v>1000</v>
      </c>
      <c r="DQ74" s="38">
        <f t="shared" si="111"/>
        <v>1000</v>
      </c>
      <c r="DR74" s="38">
        <f t="shared" si="214"/>
        <v>1166.148762890625</v>
      </c>
      <c r="DS74" s="48">
        <f t="shared" si="193"/>
        <v>2.7500000000000004E-2</v>
      </c>
      <c r="DT74" s="38">
        <f t="shared" si="194"/>
        <v>1184.8557326286623</v>
      </c>
      <c r="DU74" s="38" t="str">
        <f t="shared" si="195"/>
        <v>nie</v>
      </c>
      <c r="DV74" s="38">
        <f t="shared" si="196"/>
        <v>20</v>
      </c>
      <c r="DW74" s="38">
        <f t="shared" si="78"/>
        <v>1133.5331434292164</v>
      </c>
      <c r="DX74" s="38">
        <f t="shared" si="79"/>
        <v>0</v>
      </c>
      <c r="DY74" s="48">
        <f t="shared" si="197"/>
        <v>0.04</v>
      </c>
      <c r="DZ74" s="38">
        <f t="shared" si="198"/>
        <v>0</v>
      </c>
      <c r="EA74" s="38">
        <f t="shared" si="199"/>
        <v>1133.5331434292164</v>
      </c>
    </row>
    <row r="75" spans="1:131" s="23" customFormat="1" ht="14.25">
      <c r="A75" s="22"/>
      <c r="B75" s="217"/>
      <c r="C75" s="55">
        <f t="shared" si="224"/>
        <v>40</v>
      </c>
      <c r="D75" s="38">
        <f t="shared" si="151"/>
        <v>1120.8316753165338</v>
      </c>
      <c r="E75" s="38">
        <f t="shared" si="152"/>
        <v>1116.101795554812</v>
      </c>
      <c r="F75" s="38">
        <f t="shared" si="153"/>
        <v>1194.1840373901121</v>
      </c>
      <c r="G75" s="38">
        <f t="shared" si="225"/>
        <v>1094.1663440257521</v>
      </c>
      <c r="H75" s="38">
        <f t="shared" si="226"/>
        <v>1088.8693476589842</v>
      </c>
      <c r="I75" s="38">
        <f t="shared" si="227"/>
        <v>1104.2110224999997</v>
      </c>
      <c r="J75" s="39">
        <f t="shared" si="228"/>
        <v>1101.5266691054687</v>
      </c>
      <c r="K75" s="39">
        <f t="shared" si="229"/>
        <v>1113.8856208030404</v>
      </c>
      <c r="L75" s="38">
        <f t="shared" si="230"/>
        <v>1033.7353366666666</v>
      </c>
      <c r="M75" s="22"/>
      <c r="N75" s="69"/>
      <c r="O75" s="53">
        <f t="shared" si="231"/>
        <v>40</v>
      </c>
      <c r="P75" s="41">
        <f t="shared" si="148"/>
        <v>0.12083167531653394</v>
      </c>
      <c r="Q75" s="41">
        <f t="shared" si="149"/>
        <v>0.11610179555481204</v>
      </c>
      <c r="R75" s="41">
        <f t="shared" si="150"/>
        <v>0.19418403739011203</v>
      </c>
      <c r="S75" s="41">
        <f t="shared" si="218"/>
        <v>9.416634402575208E-2</v>
      </c>
      <c r="T75" s="41">
        <f t="shared" si="219"/>
        <v>8.8869347658984132E-2</v>
      </c>
      <c r="U75" s="41">
        <f t="shared" si="220"/>
        <v>0.10421102249999969</v>
      </c>
      <c r="V75" s="41">
        <f t="shared" si="221"/>
        <v>0.10152666910546881</v>
      </c>
      <c r="W75" s="41">
        <f t="shared" si="222"/>
        <v>0.11388562080304032</v>
      </c>
      <c r="X75" s="41">
        <f t="shared" si="223"/>
        <v>3.3735336666666615E-2</v>
      </c>
      <c r="Y75" s="22"/>
      <c r="Z75" s="35">
        <f t="shared" si="83"/>
        <v>56</v>
      </c>
      <c r="AA75" s="38">
        <f t="shared" si="154"/>
        <v>1047.5413700666666</v>
      </c>
      <c r="AB75" s="35">
        <f t="shared" si="84"/>
        <v>56</v>
      </c>
      <c r="AC75" s="48">
        <f t="shared" si="200"/>
        <v>0.04</v>
      </c>
      <c r="AD75" s="46">
        <f t="shared" si="201"/>
        <v>10</v>
      </c>
      <c r="AE75" s="38">
        <f t="shared" si="202"/>
        <v>999</v>
      </c>
      <c r="AF75" s="38">
        <f t="shared" si="113"/>
        <v>1000</v>
      </c>
      <c r="AG75" s="38">
        <f t="shared" si="88"/>
        <v>1000</v>
      </c>
      <c r="AH75" s="48">
        <f t="shared" si="155"/>
        <v>0.04</v>
      </c>
      <c r="AI75" s="38">
        <f t="shared" si="156"/>
        <v>1003.3333333333334</v>
      </c>
      <c r="AJ75" s="38" t="str">
        <f t="shared" si="157"/>
        <v>nie</v>
      </c>
      <c r="AK75" s="38">
        <f t="shared" si="158"/>
        <v>5</v>
      </c>
      <c r="AL75" s="38">
        <f t="shared" si="124"/>
        <v>998.65</v>
      </c>
      <c r="AM75" s="38">
        <f t="shared" si="159"/>
        <v>2.7000000000000308</v>
      </c>
      <c r="AN75" s="48">
        <f t="shared" si="30"/>
        <v>0.04</v>
      </c>
      <c r="AO75" s="38">
        <f t="shared" si="31"/>
        <v>177.38654248170519</v>
      </c>
      <c r="AP75" s="38">
        <f t="shared" si="128"/>
        <v>1173.3365424817052</v>
      </c>
      <c r="AQ75" s="22"/>
      <c r="AR75" s="35">
        <f t="shared" si="89"/>
        <v>56</v>
      </c>
      <c r="AS75" s="48">
        <f t="shared" si="203"/>
        <v>0.04</v>
      </c>
      <c r="AT75" s="46">
        <f t="shared" si="204"/>
        <v>10</v>
      </c>
      <c r="AU75" s="38">
        <f t="shared" si="205"/>
        <v>999</v>
      </c>
      <c r="AV75" s="38">
        <f t="shared" si="114"/>
        <v>1000</v>
      </c>
      <c r="AW75" s="38">
        <f t="shared" si="93"/>
        <v>1000</v>
      </c>
      <c r="AX75" s="48">
        <f t="shared" si="160"/>
        <v>4.1000000000000002E-2</v>
      </c>
      <c r="AY75" s="38">
        <f t="shared" si="161"/>
        <v>1003.4166666666666</v>
      </c>
      <c r="AZ75" s="38" t="str">
        <f t="shared" si="162"/>
        <v>nie</v>
      </c>
      <c r="BA75" s="38">
        <f t="shared" si="163"/>
        <v>7</v>
      </c>
      <c r="BB75" s="38">
        <f t="shared" si="125"/>
        <v>997.09749999999997</v>
      </c>
      <c r="BC75" s="38">
        <f t="shared" si="164"/>
        <v>2.7674999999999694</v>
      </c>
      <c r="BD75" s="48">
        <f t="shared" si="38"/>
        <v>0.04</v>
      </c>
      <c r="BE75" s="38">
        <f t="shared" si="95"/>
        <v>175.24170880592305</v>
      </c>
      <c r="BF75" s="38">
        <f t="shared" si="126"/>
        <v>1169.571708805923</v>
      </c>
      <c r="BG75" s="22"/>
      <c r="BH75" s="35">
        <f t="shared" si="96"/>
        <v>56</v>
      </c>
      <c r="BI75" s="48">
        <f t="shared" si="215"/>
        <v>0.04</v>
      </c>
      <c r="BJ75" s="46">
        <f t="shared" si="206"/>
        <v>11</v>
      </c>
      <c r="BK75" s="38">
        <f t="shared" si="207"/>
        <v>1098.9000000000001</v>
      </c>
      <c r="BL75" s="38">
        <f t="shared" si="115"/>
        <v>1100</v>
      </c>
      <c r="BM75" s="38">
        <f t="shared" si="99"/>
        <v>1175.3499999999999</v>
      </c>
      <c r="BN75" s="48">
        <f t="shared" si="165"/>
        <v>6.8500000000000005E-2</v>
      </c>
      <c r="BO75" s="38">
        <f t="shared" si="100"/>
        <v>1229.0243166666667</v>
      </c>
      <c r="BP75" s="38" t="str">
        <f t="shared" si="166"/>
        <v>nie</v>
      </c>
      <c r="BQ75" s="38">
        <f t="shared" si="167"/>
        <v>7.6999999999999993</v>
      </c>
      <c r="BR75" s="38">
        <f t="shared" si="127"/>
        <v>1198.2726964999999</v>
      </c>
      <c r="BS75" s="38">
        <f t="shared" si="101"/>
        <v>0</v>
      </c>
      <c r="BT75" s="48">
        <f t="shared" si="44"/>
        <v>0.04</v>
      </c>
      <c r="BU75" s="38">
        <f t="shared" si="45"/>
        <v>83.606785197927664</v>
      </c>
      <c r="BV75" s="38">
        <f t="shared" si="216"/>
        <v>1281.8794816979275</v>
      </c>
      <c r="BW75" s="22"/>
      <c r="BX75" s="48">
        <f t="shared" si="217"/>
        <v>0.01</v>
      </c>
      <c r="BY75" s="46">
        <f t="shared" si="208"/>
        <v>10</v>
      </c>
      <c r="BZ75" s="38">
        <f t="shared" si="209"/>
        <v>999</v>
      </c>
      <c r="CA75" s="38">
        <f t="shared" si="116"/>
        <v>1000</v>
      </c>
      <c r="CB75" s="38">
        <f t="shared" si="104"/>
        <v>1000</v>
      </c>
      <c r="CC75" s="48">
        <f t="shared" si="168"/>
        <v>7.0000000000000007E-2</v>
      </c>
      <c r="CD75" s="38">
        <f t="shared" si="169"/>
        <v>1046.6666666666667</v>
      </c>
      <c r="CE75" s="38" t="str">
        <f t="shared" si="170"/>
        <v>nie</v>
      </c>
      <c r="CF75" s="38">
        <f t="shared" si="171"/>
        <v>7</v>
      </c>
      <c r="CG75" s="38">
        <f t="shared" si="172"/>
        <v>1032.1300000000001</v>
      </c>
      <c r="CH75" s="38">
        <f t="shared" si="173"/>
        <v>0</v>
      </c>
      <c r="CI75" s="48">
        <f t="shared" si="174"/>
        <v>0.04</v>
      </c>
      <c r="CJ75" s="38">
        <f t="shared" si="175"/>
        <v>116.17470700450092</v>
      </c>
      <c r="CK75" s="38">
        <f t="shared" si="176"/>
        <v>1148.3047070045011</v>
      </c>
      <c r="CL75" s="22"/>
      <c r="CM75" s="46">
        <f t="shared" si="210"/>
        <v>10</v>
      </c>
      <c r="CN75" s="38">
        <f t="shared" si="211"/>
        <v>1000</v>
      </c>
      <c r="CO75" s="38">
        <f t="shared" si="107"/>
        <v>1000</v>
      </c>
      <c r="CP75" s="38">
        <f t="shared" si="212"/>
        <v>1146.5348258203121</v>
      </c>
      <c r="CQ75" s="48">
        <f t="shared" si="177"/>
        <v>2.2499999999999999E-2</v>
      </c>
      <c r="CR75" s="38">
        <f t="shared" si="178"/>
        <v>1163.7328482076166</v>
      </c>
      <c r="CS75" s="38" t="str">
        <f t="shared" si="179"/>
        <v>nie</v>
      </c>
      <c r="CT75" s="38">
        <f t="shared" si="180"/>
        <v>20</v>
      </c>
      <c r="CU75" s="38">
        <f t="shared" si="181"/>
        <v>1116.4236070481695</v>
      </c>
      <c r="CV75" s="38">
        <f t="shared" si="61"/>
        <v>0</v>
      </c>
      <c r="CW75" s="48">
        <f t="shared" si="182"/>
        <v>0.04</v>
      </c>
      <c r="CX75" s="38">
        <f t="shared" si="183"/>
        <v>0</v>
      </c>
      <c r="CY75" s="38">
        <f t="shared" si="184"/>
        <v>1116.4236070481695</v>
      </c>
      <c r="DA75" s="46">
        <f t="shared" si="117"/>
        <v>10</v>
      </c>
      <c r="DB75" s="38">
        <f t="shared" si="118"/>
        <v>1000</v>
      </c>
      <c r="DC75" s="38">
        <f t="shared" si="109"/>
        <v>1000</v>
      </c>
      <c r="DD75" s="38">
        <f t="shared" si="213"/>
        <v>1154.4267499999996</v>
      </c>
      <c r="DE75" s="48">
        <f t="shared" si="185"/>
        <v>2.5000000000000001E-2</v>
      </c>
      <c r="DF75" s="38">
        <f t="shared" si="186"/>
        <v>1173.6671958333329</v>
      </c>
      <c r="DG75" s="38" t="str">
        <f t="shared" si="187"/>
        <v>nie</v>
      </c>
      <c r="DH75" s="38">
        <f t="shared" si="188"/>
        <v>7</v>
      </c>
      <c r="DI75" s="38">
        <f t="shared" si="189"/>
        <v>1135.0004286249996</v>
      </c>
      <c r="DJ75" s="38">
        <f t="shared" si="70"/>
        <v>0</v>
      </c>
      <c r="DK75" s="48">
        <f t="shared" si="190"/>
        <v>0.04</v>
      </c>
      <c r="DL75" s="38">
        <f t="shared" si="191"/>
        <v>0</v>
      </c>
      <c r="DM75" s="38">
        <f t="shared" si="192"/>
        <v>1135.0004286249996</v>
      </c>
      <c r="DN75" s="22"/>
      <c r="DO75" s="46">
        <f t="shared" si="119"/>
        <v>10</v>
      </c>
      <c r="DP75" s="38">
        <f t="shared" si="120"/>
        <v>1000</v>
      </c>
      <c r="DQ75" s="38">
        <f t="shared" si="111"/>
        <v>1000</v>
      </c>
      <c r="DR75" s="38">
        <f t="shared" si="214"/>
        <v>1166.148762890625</v>
      </c>
      <c r="DS75" s="48">
        <f t="shared" si="193"/>
        <v>2.7500000000000004E-2</v>
      </c>
      <c r="DT75" s="38">
        <f t="shared" si="194"/>
        <v>1187.5281568769531</v>
      </c>
      <c r="DU75" s="38" t="str">
        <f t="shared" si="195"/>
        <v>nie</v>
      </c>
      <c r="DV75" s="38">
        <f t="shared" si="196"/>
        <v>20</v>
      </c>
      <c r="DW75" s="38">
        <f t="shared" si="78"/>
        <v>1135.6978070703319</v>
      </c>
      <c r="DX75" s="38">
        <f t="shared" si="79"/>
        <v>0</v>
      </c>
      <c r="DY75" s="48">
        <f t="shared" si="197"/>
        <v>0.04</v>
      </c>
      <c r="DZ75" s="38">
        <f t="shared" si="198"/>
        <v>0</v>
      </c>
      <c r="EA75" s="38">
        <f t="shared" si="199"/>
        <v>1135.6978070703319</v>
      </c>
    </row>
    <row r="76" spans="1:131" s="23" customFormat="1" ht="14.25">
      <c r="A76" s="22"/>
      <c r="B76" s="217"/>
      <c r="C76" s="55">
        <f t="shared" si="224"/>
        <v>41</v>
      </c>
      <c r="D76" s="38">
        <f t="shared" si="151"/>
        <v>1123.8688558398885</v>
      </c>
      <c r="E76" s="38">
        <f t="shared" si="152"/>
        <v>1119.19807940281</v>
      </c>
      <c r="F76" s="38">
        <f t="shared" si="153"/>
        <v>1199.4863690410655</v>
      </c>
      <c r="G76" s="38">
        <f t="shared" si="225"/>
        <v>1095.7713221546217</v>
      </c>
      <c r="H76" s="38">
        <f t="shared" si="226"/>
        <v>1090.5723303159177</v>
      </c>
      <c r="I76" s="38">
        <f t="shared" si="227"/>
        <v>1106.1116031249999</v>
      </c>
      <c r="J76" s="39">
        <f t="shared" si="228"/>
        <v>1103.6333977099609</v>
      </c>
      <c r="K76" s="39">
        <f t="shared" si="229"/>
        <v>1116.8931119792085</v>
      </c>
      <c r="L76" s="38">
        <f t="shared" si="230"/>
        <v>1034.5939208333332</v>
      </c>
      <c r="M76" s="22"/>
      <c r="N76" s="69"/>
      <c r="O76" s="53">
        <f t="shared" si="231"/>
        <v>41</v>
      </c>
      <c r="P76" s="41">
        <f t="shared" si="148"/>
        <v>0.1238688558398886</v>
      </c>
      <c r="Q76" s="41">
        <f t="shared" si="149"/>
        <v>0.11919807940281002</v>
      </c>
      <c r="R76" s="41">
        <f t="shared" si="150"/>
        <v>0.19948636904106554</v>
      </c>
      <c r="S76" s="41">
        <f t="shared" si="218"/>
        <v>9.5771322154621696E-2</v>
      </c>
      <c r="T76" s="41">
        <f t="shared" si="219"/>
        <v>9.0572330315917826E-2</v>
      </c>
      <c r="U76" s="41">
        <f t="shared" si="220"/>
        <v>0.10611160312499979</v>
      </c>
      <c r="V76" s="41">
        <f t="shared" si="221"/>
        <v>0.10363339770996105</v>
      </c>
      <c r="W76" s="41">
        <f t="shared" si="222"/>
        <v>0.11689311197920849</v>
      </c>
      <c r="X76" s="41">
        <f t="shared" si="223"/>
        <v>3.4593920833333236E-2</v>
      </c>
      <c r="Y76" s="22"/>
      <c r="Z76" s="35">
        <f t="shared" si="83"/>
        <v>57</v>
      </c>
      <c r="AA76" s="38">
        <f t="shared" si="154"/>
        <v>1048.408540075</v>
      </c>
      <c r="AB76" s="35">
        <f t="shared" si="84"/>
        <v>57</v>
      </c>
      <c r="AC76" s="48">
        <f t="shared" si="200"/>
        <v>0.04</v>
      </c>
      <c r="AD76" s="46">
        <f t="shared" si="201"/>
        <v>10</v>
      </c>
      <c r="AE76" s="38">
        <f t="shared" si="202"/>
        <v>999</v>
      </c>
      <c r="AF76" s="38">
        <f t="shared" si="113"/>
        <v>1000</v>
      </c>
      <c r="AG76" s="38">
        <f t="shared" si="88"/>
        <v>1000</v>
      </c>
      <c r="AH76" s="48">
        <f t="shared" si="155"/>
        <v>0.04</v>
      </c>
      <c r="AI76" s="38">
        <f t="shared" si="156"/>
        <v>1003.3333333333334</v>
      </c>
      <c r="AJ76" s="38" t="str">
        <f t="shared" si="157"/>
        <v>nie</v>
      </c>
      <c r="AK76" s="38">
        <f t="shared" si="158"/>
        <v>5</v>
      </c>
      <c r="AL76" s="38">
        <f t="shared" si="124"/>
        <v>998.65</v>
      </c>
      <c r="AM76" s="38">
        <f t="shared" si="159"/>
        <v>2.7000000000000308</v>
      </c>
      <c r="AN76" s="48">
        <f t="shared" si="30"/>
        <v>0.04</v>
      </c>
      <c r="AO76" s="38">
        <f t="shared" si="31"/>
        <v>180.56548614640579</v>
      </c>
      <c r="AP76" s="38">
        <f t="shared" si="128"/>
        <v>1176.5154861464057</v>
      </c>
      <c r="AQ76" s="22"/>
      <c r="AR76" s="35">
        <f t="shared" si="89"/>
        <v>57</v>
      </c>
      <c r="AS76" s="48">
        <f t="shared" si="203"/>
        <v>0.04</v>
      </c>
      <c r="AT76" s="46">
        <f t="shared" si="204"/>
        <v>10</v>
      </c>
      <c r="AU76" s="38">
        <f t="shared" si="205"/>
        <v>999</v>
      </c>
      <c r="AV76" s="38">
        <f t="shared" si="114"/>
        <v>1000</v>
      </c>
      <c r="AW76" s="38">
        <f t="shared" si="93"/>
        <v>1000</v>
      </c>
      <c r="AX76" s="48">
        <f t="shared" si="160"/>
        <v>4.1000000000000002E-2</v>
      </c>
      <c r="AY76" s="38">
        <f t="shared" si="161"/>
        <v>1003.4166666666666</v>
      </c>
      <c r="AZ76" s="38" t="str">
        <f t="shared" si="162"/>
        <v>nie</v>
      </c>
      <c r="BA76" s="38">
        <f t="shared" si="163"/>
        <v>7</v>
      </c>
      <c r="BB76" s="38">
        <f t="shared" si="125"/>
        <v>997.09749999999997</v>
      </c>
      <c r="BC76" s="38">
        <f t="shared" si="164"/>
        <v>2.7674999999999694</v>
      </c>
      <c r="BD76" s="48">
        <f t="shared" si="38"/>
        <v>0.04</v>
      </c>
      <c r="BE76" s="38">
        <f t="shared" si="95"/>
        <v>178.48236141969898</v>
      </c>
      <c r="BF76" s="38">
        <f t="shared" si="126"/>
        <v>1172.8123614196991</v>
      </c>
      <c r="BG76" s="22"/>
      <c r="BH76" s="35">
        <f t="shared" si="96"/>
        <v>57</v>
      </c>
      <c r="BI76" s="48">
        <f t="shared" si="215"/>
        <v>0.04</v>
      </c>
      <c r="BJ76" s="46">
        <f t="shared" si="206"/>
        <v>11</v>
      </c>
      <c r="BK76" s="38">
        <f t="shared" si="207"/>
        <v>1098.9000000000001</v>
      </c>
      <c r="BL76" s="38">
        <f t="shared" si="115"/>
        <v>1100</v>
      </c>
      <c r="BM76" s="38">
        <f t="shared" si="99"/>
        <v>1175.3499999999999</v>
      </c>
      <c r="BN76" s="48">
        <f t="shared" si="165"/>
        <v>6.8500000000000005E-2</v>
      </c>
      <c r="BO76" s="38">
        <f t="shared" si="100"/>
        <v>1235.7336062499999</v>
      </c>
      <c r="BP76" s="38" t="str">
        <f t="shared" si="166"/>
        <v>nie</v>
      </c>
      <c r="BQ76" s="38">
        <f t="shared" si="167"/>
        <v>7.6999999999999993</v>
      </c>
      <c r="BR76" s="38">
        <f t="shared" si="127"/>
        <v>1203.7072210624999</v>
      </c>
      <c r="BS76" s="38">
        <f t="shared" si="101"/>
        <v>0</v>
      </c>
      <c r="BT76" s="48">
        <f t="shared" si="44"/>
        <v>0.04</v>
      </c>
      <c r="BU76" s="38">
        <f t="shared" si="45"/>
        <v>83.832523517962059</v>
      </c>
      <c r="BV76" s="38">
        <f t="shared" si="216"/>
        <v>1287.539744580462</v>
      </c>
      <c r="BW76" s="22"/>
      <c r="BX76" s="48">
        <f t="shared" si="217"/>
        <v>0.01</v>
      </c>
      <c r="BY76" s="46">
        <f t="shared" si="208"/>
        <v>10</v>
      </c>
      <c r="BZ76" s="38">
        <f t="shared" si="209"/>
        <v>999</v>
      </c>
      <c r="CA76" s="38">
        <f t="shared" si="116"/>
        <v>1000</v>
      </c>
      <c r="CB76" s="38">
        <f t="shared" si="104"/>
        <v>1000</v>
      </c>
      <c r="CC76" s="48">
        <f t="shared" si="168"/>
        <v>7.0000000000000007E-2</v>
      </c>
      <c r="CD76" s="38">
        <f t="shared" si="169"/>
        <v>1052.5</v>
      </c>
      <c r="CE76" s="38" t="str">
        <f t="shared" si="170"/>
        <v>nie</v>
      </c>
      <c r="CF76" s="38">
        <f t="shared" si="171"/>
        <v>7</v>
      </c>
      <c r="CG76" s="38">
        <f t="shared" si="172"/>
        <v>1036.855</v>
      </c>
      <c r="CH76" s="38">
        <f t="shared" si="173"/>
        <v>0</v>
      </c>
      <c r="CI76" s="48">
        <f t="shared" si="174"/>
        <v>0.04</v>
      </c>
      <c r="CJ76" s="38">
        <f t="shared" si="175"/>
        <v>116.48837871341306</v>
      </c>
      <c r="CK76" s="38">
        <f t="shared" si="176"/>
        <v>1153.3433787134131</v>
      </c>
      <c r="CL76" s="22"/>
      <c r="CM76" s="46">
        <f t="shared" si="210"/>
        <v>10</v>
      </c>
      <c r="CN76" s="38">
        <f t="shared" si="211"/>
        <v>1000</v>
      </c>
      <c r="CO76" s="38">
        <f t="shared" si="107"/>
        <v>1000</v>
      </c>
      <c r="CP76" s="38">
        <f t="shared" si="212"/>
        <v>1146.5348258203121</v>
      </c>
      <c r="CQ76" s="48">
        <f t="shared" si="177"/>
        <v>2.2499999999999999E-2</v>
      </c>
      <c r="CR76" s="38">
        <f t="shared" si="178"/>
        <v>1165.8826010060297</v>
      </c>
      <c r="CS76" s="38" t="str">
        <f t="shared" si="179"/>
        <v>nie</v>
      </c>
      <c r="CT76" s="38">
        <f t="shared" si="180"/>
        <v>20</v>
      </c>
      <c r="CU76" s="38">
        <f t="shared" si="181"/>
        <v>1118.164906814884</v>
      </c>
      <c r="CV76" s="38">
        <f t="shared" si="61"/>
        <v>0</v>
      </c>
      <c r="CW76" s="48">
        <f t="shared" si="182"/>
        <v>0.04</v>
      </c>
      <c r="CX76" s="38">
        <f t="shared" si="183"/>
        <v>0</v>
      </c>
      <c r="CY76" s="38">
        <f t="shared" si="184"/>
        <v>1118.164906814884</v>
      </c>
      <c r="DA76" s="46">
        <f t="shared" si="117"/>
        <v>10</v>
      </c>
      <c r="DB76" s="38">
        <f t="shared" si="118"/>
        <v>1000</v>
      </c>
      <c r="DC76" s="38">
        <f t="shared" si="109"/>
        <v>1000</v>
      </c>
      <c r="DD76" s="38">
        <f t="shared" si="213"/>
        <v>1154.4267499999996</v>
      </c>
      <c r="DE76" s="48">
        <f t="shared" si="185"/>
        <v>2.5000000000000001E-2</v>
      </c>
      <c r="DF76" s="38">
        <f t="shared" si="186"/>
        <v>1176.0722515624998</v>
      </c>
      <c r="DG76" s="38" t="str">
        <f t="shared" si="187"/>
        <v>nie</v>
      </c>
      <c r="DH76" s="38">
        <f t="shared" si="188"/>
        <v>7</v>
      </c>
      <c r="DI76" s="38">
        <f t="shared" si="189"/>
        <v>1136.9485237656249</v>
      </c>
      <c r="DJ76" s="38">
        <f t="shared" si="70"/>
        <v>0</v>
      </c>
      <c r="DK76" s="48">
        <f t="shared" si="190"/>
        <v>0.04</v>
      </c>
      <c r="DL76" s="38">
        <f t="shared" si="191"/>
        <v>0</v>
      </c>
      <c r="DM76" s="38">
        <f t="shared" si="192"/>
        <v>1136.9485237656249</v>
      </c>
      <c r="DN76" s="22"/>
      <c r="DO76" s="46">
        <f t="shared" si="119"/>
        <v>10</v>
      </c>
      <c r="DP76" s="38">
        <f t="shared" si="120"/>
        <v>1000</v>
      </c>
      <c r="DQ76" s="38">
        <f t="shared" si="111"/>
        <v>1000</v>
      </c>
      <c r="DR76" s="38">
        <f t="shared" si="214"/>
        <v>1166.148762890625</v>
      </c>
      <c r="DS76" s="48">
        <f t="shared" si="193"/>
        <v>2.7500000000000004E-2</v>
      </c>
      <c r="DT76" s="38">
        <f t="shared" si="194"/>
        <v>1190.2005811252441</v>
      </c>
      <c r="DU76" s="38" t="str">
        <f t="shared" si="195"/>
        <v>nie</v>
      </c>
      <c r="DV76" s="38">
        <f t="shared" si="196"/>
        <v>20</v>
      </c>
      <c r="DW76" s="38">
        <f t="shared" si="78"/>
        <v>1137.8624707114477</v>
      </c>
      <c r="DX76" s="38">
        <f t="shared" si="79"/>
        <v>0</v>
      </c>
      <c r="DY76" s="48">
        <f t="shared" si="197"/>
        <v>0.04</v>
      </c>
      <c r="DZ76" s="38">
        <f t="shared" si="198"/>
        <v>0</v>
      </c>
      <c r="EA76" s="38">
        <f t="shared" si="199"/>
        <v>1137.8624707114477</v>
      </c>
    </row>
    <row r="77" spans="1:131" s="23" customFormat="1" ht="14.25">
      <c r="A77" s="22"/>
      <c r="B77" s="217"/>
      <c r="C77" s="55">
        <f t="shared" si="224"/>
        <v>42</v>
      </c>
      <c r="D77" s="38">
        <f t="shared" si="151"/>
        <v>1126.9142367506563</v>
      </c>
      <c r="E77" s="38">
        <f t="shared" si="152"/>
        <v>1122.3027232171976</v>
      </c>
      <c r="F77" s="38">
        <f t="shared" si="153"/>
        <v>1204.7892844499765</v>
      </c>
      <c r="G77" s="38">
        <f t="shared" si="225"/>
        <v>1097.3769887244391</v>
      </c>
      <c r="H77" s="38">
        <f t="shared" si="226"/>
        <v>1092.2753129728515</v>
      </c>
      <c r="I77" s="38">
        <f t="shared" si="227"/>
        <v>1108.0121837499998</v>
      </c>
      <c r="J77" s="39">
        <f t="shared" si="228"/>
        <v>1105.7401263144529</v>
      </c>
      <c r="K77" s="39">
        <f t="shared" si="229"/>
        <v>1119.9087233815521</v>
      </c>
      <c r="L77" s="38">
        <f t="shared" si="230"/>
        <v>1035.4525049999997</v>
      </c>
      <c r="M77" s="22"/>
      <c r="N77" s="69"/>
      <c r="O77" s="53">
        <f t="shared" si="231"/>
        <v>42</v>
      </c>
      <c r="P77" s="41">
        <f t="shared" si="148"/>
        <v>0.12691423675065638</v>
      </c>
      <c r="Q77" s="41">
        <f t="shared" si="149"/>
        <v>0.1223027232171976</v>
      </c>
      <c r="R77" s="41">
        <f t="shared" si="150"/>
        <v>0.20478928444997657</v>
      </c>
      <c r="S77" s="41">
        <f t="shared" si="218"/>
        <v>9.7376988724439117E-2</v>
      </c>
      <c r="T77" s="41">
        <f t="shared" si="219"/>
        <v>9.227531297285152E-2</v>
      </c>
      <c r="U77" s="41">
        <f t="shared" si="220"/>
        <v>0.10801218374999988</v>
      </c>
      <c r="V77" s="41">
        <f t="shared" si="221"/>
        <v>0.10574012631445284</v>
      </c>
      <c r="W77" s="41">
        <f t="shared" si="222"/>
        <v>0.11990872338155212</v>
      </c>
      <c r="X77" s="41">
        <f t="shared" si="223"/>
        <v>3.5452504999999856E-2</v>
      </c>
      <c r="Y77" s="22"/>
      <c r="Z77" s="35">
        <f t="shared" si="83"/>
        <v>58</v>
      </c>
      <c r="AA77" s="38">
        <f t="shared" si="154"/>
        <v>1049.2757100833333</v>
      </c>
      <c r="AB77" s="35">
        <f t="shared" si="84"/>
        <v>58</v>
      </c>
      <c r="AC77" s="48">
        <f t="shared" si="200"/>
        <v>0.04</v>
      </c>
      <c r="AD77" s="46">
        <f t="shared" si="201"/>
        <v>10</v>
      </c>
      <c r="AE77" s="38">
        <f t="shared" si="202"/>
        <v>999</v>
      </c>
      <c r="AF77" s="38">
        <f t="shared" si="113"/>
        <v>1000</v>
      </c>
      <c r="AG77" s="38">
        <f t="shared" si="88"/>
        <v>1000</v>
      </c>
      <c r="AH77" s="48">
        <f t="shared" si="155"/>
        <v>0.04</v>
      </c>
      <c r="AI77" s="38">
        <f t="shared" si="156"/>
        <v>1003.3333333333334</v>
      </c>
      <c r="AJ77" s="38" t="str">
        <f t="shared" si="157"/>
        <v>nie</v>
      </c>
      <c r="AK77" s="38">
        <f t="shared" si="158"/>
        <v>5</v>
      </c>
      <c r="AL77" s="38">
        <f t="shared" si="124"/>
        <v>998.65</v>
      </c>
      <c r="AM77" s="38">
        <f t="shared" si="159"/>
        <v>2.7000000000000308</v>
      </c>
      <c r="AN77" s="48">
        <f t="shared" si="30"/>
        <v>0.04</v>
      </c>
      <c r="AO77" s="38">
        <f t="shared" si="31"/>
        <v>183.7530129590011</v>
      </c>
      <c r="AP77" s="38">
        <f t="shared" si="128"/>
        <v>1179.7030129590012</v>
      </c>
      <c r="AQ77" s="22"/>
      <c r="AR77" s="35">
        <f t="shared" si="89"/>
        <v>58</v>
      </c>
      <c r="AS77" s="48">
        <f t="shared" si="203"/>
        <v>0.04</v>
      </c>
      <c r="AT77" s="46">
        <f t="shared" si="204"/>
        <v>10</v>
      </c>
      <c r="AU77" s="38">
        <f t="shared" si="205"/>
        <v>999</v>
      </c>
      <c r="AV77" s="38">
        <f t="shared" si="114"/>
        <v>1000</v>
      </c>
      <c r="AW77" s="38">
        <f t="shared" si="93"/>
        <v>1000</v>
      </c>
      <c r="AX77" s="48">
        <f t="shared" si="160"/>
        <v>4.1000000000000002E-2</v>
      </c>
      <c r="AY77" s="38">
        <f t="shared" si="161"/>
        <v>1003.4166666666666</v>
      </c>
      <c r="AZ77" s="38" t="str">
        <f t="shared" si="162"/>
        <v>nie</v>
      </c>
      <c r="BA77" s="38">
        <f t="shared" si="163"/>
        <v>7</v>
      </c>
      <c r="BB77" s="38">
        <f t="shared" si="125"/>
        <v>997.09749999999997</v>
      </c>
      <c r="BC77" s="38">
        <f t="shared" si="164"/>
        <v>2.7674999999999694</v>
      </c>
      <c r="BD77" s="48">
        <f t="shared" si="38"/>
        <v>0.04</v>
      </c>
      <c r="BE77" s="38">
        <f t="shared" si="95"/>
        <v>181.73176379553212</v>
      </c>
      <c r="BF77" s="38">
        <f t="shared" si="126"/>
        <v>1176.0617637955322</v>
      </c>
      <c r="BG77" s="22"/>
      <c r="BH77" s="35">
        <f t="shared" si="96"/>
        <v>58</v>
      </c>
      <c r="BI77" s="48">
        <f t="shared" si="215"/>
        <v>0.04</v>
      </c>
      <c r="BJ77" s="46">
        <f t="shared" si="206"/>
        <v>11</v>
      </c>
      <c r="BK77" s="38">
        <f t="shared" si="207"/>
        <v>1098.9000000000001</v>
      </c>
      <c r="BL77" s="38">
        <f t="shared" si="115"/>
        <v>1100</v>
      </c>
      <c r="BM77" s="38">
        <f t="shared" si="99"/>
        <v>1175.3499999999999</v>
      </c>
      <c r="BN77" s="48">
        <f t="shared" si="165"/>
        <v>6.8500000000000005E-2</v>
      </c>
      <c r="BO77" s="38">
        <f t="shared" si="100"/>
        <v>1242.4428958333333</v>
      </c>
      <c r="BP77" s="38" t="str">
        <f t="shared" si="166"/>
        <v>nie</v>
      </c>
      <c r="BQ77" s="38">
        <f t="shared" si="167"/>
        <v>7.6999999999999993</v>
      </c>
      <c r="BR77" s="38">
        <f t="shared" si="127"/>
        <v>1209.1417456249999</v>
      </c>
      <c r="BS77" s="38">
        <f t="shared" si="101"/>
        <v>0</v>
      </c>
      <c r="BT77" s="48">
        <f t="shared" si="44"/>
        <v>0.04</v>
      </c>
      <c r="BU77" s="38">
        <f t="shared" si="45"/>
        <v>84.058871331460551</v>
      </c>
      <c r="BV77" s="38">
        <f t="shared" si="216"/>
        <v>1293.2006169564604</v>
      </c>
      <c r="BW77" s="22"/>
      <c r="BX77" s="48">
        <f t="shared" si="217"/>
        <v>0.01</v>
      </c>
      <c r="BY77" s="46">
        <f t="shared" si="208"/>
        <v>10</v>
      </c>
      <c r="BZ77" s="38">
        <f t="shared" si="209"/>
        <v>999</v>
      </c>
      <c r="CA77" s="38">
        <f t="shared" si="116"/>
        <v>1000</v>
      </c>
      <c r="CB77" s="38">
        <f t="shared" si="104"/>
        <v>1000</v>
      </c>
      <c r="CC77" s="48">
        <f t="shared" si="168"/>
        <v>7.0000000000000007E-2</v>
      </c>
      <c r="CD77" s="38">
        <f t="shared" si="169"/>
        <v>1058.3333333333333</v>
      </c>
      <c r="CE77" s="38" t="str">
        <f t="shared" si="170"/>
        <v>nie</v>
      </c>
      <c r="CF77" s="38">
        <f t="shared" si="171"/>
        <v>7</v>
      </c>
      <c r="CG77" s="38">
        <f t="shared" si="172"/>
        <v>1041.58</v>
      </c>
      <c r="CH77" s="38">
        <f t="shared" si="173"/>
        <v>0</v>
      </c>
      <c r="CI77" s="48">
        <f t="shared" si="174"/>
        <v>0.04</v>
      </c>
      <c r="CJ77" s="38">
        <f t="shared" si="175"/>
        <v>116.80289733593926</v>
      </c>
      <c r="CK77" s="38">
        <f t="shared" si="176"/>
        <v>1158.3828973359391</v>
      </c>
      <c r="CL77" s="22"/>
      <c r="CM77" s="46">
        <f t="shared" si="210"/>
        <v>10</v>
      </c>
      <c r="CN77" s="38">
        <f t="shared" si="211"/>
        <v>1000</v>
      </c>
      <c r="CO77" s="38">
        <f t="shared" si="107"/>
        <v>1000</v>
      </c>
      <c r="CP77" s="38">
        <f t="shared" si="212"/>
        <v>1146.5348258203121</v>
      </c>
      <c r="CQ77" s="48">
        <f t="shared" si="177"/>
        <v>2.2499999999999999E-2</v>
      </c>
      <c r="CR77" s="38">
        <f t="shared" si="178"/>
        <v>1168.0323538044431</v>
      </c>
      <c r="CS77" s="38" t="str">
        <f t="shared" si="179"/>
        <v>nie</v>
      </c>
      <c r="CT77" s="38">
        <f t="shared" si="180"/>
        <v>20</v>
      </c>
      <c r="CU77" s="38">
        <f t="shared" si="181"/>
        <v>1119.906206581599</v>
      </c>
      <c r="CV77" s="38">
        <f t="shared" si="61"/>
        <v>0</v>
      </c>
      <c r="CW77" s="48">
        <f t="shared" si="182"/>
        <v>0.04</v>
      </c>
      <c r="CX77" s="38">
        <f t="shared" si="183"/>
        <v>0</v>
      </c>
      <c r="CY77" s="38">
        <f t="shared" si="184"/>
        <v>1119.906206581599</v>
      </c>
      <c r="DA77" s="46">
        <f t="shared" si="117"/>
        <v>10</v>
      </c>
      <c r="DB77" s="38">
        <f t="shared" si="118"/>
        <v>1000</v>
      </c>
      <c r="DC77" s="38">
        <f t="shared" si="109"/>
        <v>1000</v>
      </c>
      <c r="DD77" s="38">
        <f t="shared" si="213"/>
        <v>1154.4267499999996</v>
      </c>
      <c r="DE77" s="48">
        <f t="shared" si="185"/>
        <v>2.5000000000000001E-2</v>
      </c>
      <c r="DF77" s="38">
        <f t="shared" si="186"/>
        <v>1178.4773072916662</v>
      </c>
      <c r="DG77" s="38" t="str">
        <f t="shared" si="187"/>
        <v>nie</v>
      </c>
      <c r="DH77" s="38">
        <f t="shared" si="188"/>
        <v>7</v>
      </c>
      <c r="DI77" s="38">
        <f t="shared" si="189"/>
        <v>1138.8966189062496</v>
      </c>
      <c r="DJ77" s="38">
        <f t="shared" si="70"/>
        <v>0</v>
      </c>
      <c r="DK77" s="48">
        <f t="shared" si="190"/>
        <v>0.04</v>
      </c>
      <c r="DL77" s="38">
        <f t="shared" si="191"/>
        <v>0</v>
      </c>
      <c r="DM77" s="38">
        <f t="shared" si="192"/>
        <v>1138.8966189062496</v>
      </c>
      <c r="DN77" s="22"/>
      <c r="DO77" s="46">
        <f t="shared" si="119"/>
        <v>10</v>
      </c>
      <c r="DP77" s="38">
        <f t="shared" si="120"/>
        <v>1000</v>
      </c>
      <c r="DQ77" s="38">
        <f t="shared" si="111"/>
        <v>1000</v>
      </c>
      <c r="DR77" s="38">
        <f t="shared" si="214"/>
        <v>1166.148762890625</v>
      </c>
      <c r="DS77" s="48">
        <f t="shared" si="193"/>
        <v>2.7500000000000004E-2</v>
      </c>
      <c r="DT77" s="38">
        <f t="shared" si="194"/>
        <v>1192.8730053735351</v>
      </c>
      <c r="DU77" s="38" t="str">
        <f t="shared" si="195"/>
        <v>nie</v>
      </c>
      <c r="DV77" s="38">
        <f t="shared" si="196"/>
        <v>20</v>
      </c>
      <c r="DW77" s="38">
        <f t="shared" si="78"/>
        <v>1140.0271343525635</v>
      </c>
      <c r="DX77" s="38">
        <f t="shared" si="79"/>
        <v>0</v>
      </c>
      <c r="DY77" s="48">
        <f t="shared" si="197"/>
        <v>0.04</v>
      </c>
      <c r="DZ77" s="38">
        <f t="shared" si="198"/>
        <v>0</v>
      </c>
      <c r="EA77" s="38">
        <f t="shared" si="199"/>
        <v>1140.0271343525635</v>
      </c>
    </row>
    <row r="78" spans="1:131" s="23" customFormat="1" ht="14.25">
      <c r="A78" s="22"/>
      <c r="B78" s="217"/>
      <c r="C78" s="55">
        <f t="shared" si="224"/>
        <v>43</v>
      </c>
      <c r="D78" s="38">
        <f t="shared" si="151"/>
        <v>1129.967840189883</v>
      </c>
      <c r="E78" s="38">
        <f t="shared" si="152"/>
        <v>1125.4157495698839</v>
      </c>
      <c r="F78" s="38">
        <f t="shared" si="153"/>
        <v>1210.0927851929912</v>
      </c>
      <c r="G78" s="38">
        <f t="shared" si="225"/>
        <v>1098.9833455939952</v>
      </c>
      <c r="H78" s="38">
        <f t="shared" si="226"/>
        <v>1093.978295629785</v>
      </c>
      <c r="I78" s="38">
        <f t="shared" si="227"/>
        <v>1109.9127643749998</v>
      </c>
      <c r="J78" s="39">
        <f t="shared" si="228"/>
        <v>1107.8468549189454</v>
      </c>
      <c r="K78" s="39">
        <f t="shared" si="229"/>
        <v>1122.9324769346822</v>
      </c>
      <c r="L78" s="38">
        <f t="shared" si="230"/>
        <v>1036.3110891666665</v>
      </c>
      <c r="M78" s="22"/>
      <c r="N78" s="69"/>
      <c r="O78" s="53">
        <f t="shared" si="231"/>
        <v>43</v>
      </c>
      <c r="P78" s="41">
        <f t="shared" si="148"/>
        <v>0.12996784018988294</v>
      </c>
      <c r="Q78" s="41">
        <f t="shared" si="149"/>
        <v>0.12541574956988399</v>
      </c>
      <c r="R78" s="41">
        <f t="shared" si="150"/>
        <v>0.21009278519299124</v>
      </c>
      <c r="S78" s="41">
        <f t="shared" si="218"/>
        <v>9.8983345593995242E-2</v>
      </c>
      <c r="T78" s="41">
        <f t="shared" si="219"/>
        <v>9.3978295629784991E-2</v>
      </c>
      <c r="U78" s="41">
        <f t="shared" si="220"/>
        <v>0.10991276437499975</v>
      </c>
      <c r="V78" s="41">
        <f t="shared" si="221"/>
        <v>0.1078468549189453</v>
      </c>
      <c r="W78" s="41">
        <f t="shared" si="222"/>
        <v>0.12293247693468223</v>
      </c>
      <c r="X78" s="41">
        <f t="shared" si="223"/>
        <v>3.6311089166666477E-2</v>
      </c>
      <c r="Y78" s="22"/>
      <c r="Z78" s="35">
        <f t="shared" si="83"/>
        <v>59</v>
      </c>
      <c r="AA78" s="38">
        <f t="shared" si="154"/>
        <v>1050.1428800916667</v>
      </c>
      <c r="AB78" s="35">
        <f t="shared" si="84"/>
        <v>59</v>
      </c>
      <c r="AC78" s="48">
        <f t="shared" si="200"/>
        <v>0.04</v>
      </c>
      <c r="AD78" s="46">
        <f t="shared" si="201"/>
        <v>10</v>
      </c>
      <c r="AE78" s="38">
        <f t="shared" si="202"/>
        <v>999</v>
      </c>
      <c r="AF78" s="38">
        <f t="shared" si="113"/>
        <v>1000</v>
      </c>
      <c r="AG78" s="38">
        <f t="shared" si="88"/>
        <v>1000</v>
      </c>
      <c r="AH78" s="48">
        <f t="shared" si="155"/>
        <v>0.04</v>
      </c>
      <c r="AI78" s="38">
        <f t="shared" si="156"/>
        <v>1003.3333333333334</v>
      </c>
      <c r="AJ78" s="38" t="str">
        <f t="shared" si="157"/>
        <v>nie</v>
      </c>
      <c r="AK78" s="38">
        <f t="shared" si="158"/>
        <v>5</v>
      </c>
      <c r="AL78" s="38">
        <f t="shared" si="124"/>
        <v>998.65</v>
      </c>
      <c r="AM78" s="38">
        <f t="shared" si="159"/>
        <v>2.7000000000000308</v>
      </c>
      <c r="AN78" s="48">
        <f t="shared" si="30"/>
        <v>0.04</v>
      </c>
      <c r="AO78" s="38">
        <f t="shared" si="31"/>
        <v>186.94914609399041</v>
      </c>
      <c r="AP78" s="38">
        <f t="shared" si="128"/>
        <v>1182.8991460939903</v>
      </c>
      <c r="AQ78" s="22"/>
      <c r="AR78" s="35">
        <f t="shared" si="89"/>
        <v>59</v>
      </c>
      <c r="AS78" s="48">
        <f t="shared" si="203"/>
        <v>0.04</v>
      </c>
      <c r="AT78" s="46">
        <f t="shared" si="204"/>
        <v>10</v>
      </c>
      <c r="AU78" s="38">
        <f t="shared" si="205"/>
        <v>999</v>
      </c>
      <c r="AV78" s="38">
        <f t="shared" si="114"/>
        <v>1000</v>
      </c>
      <c r="AW78" s="38">
        <f t="shared" si="93"/>
        <v>1000</v>
      </c>
      <c r="AX78" s="48">
        <f t="shared" si="160"/>
        <v>4.1000000000000002E-2</v>
      </c>
      <c r="AY78" s="38">
        <f t="shared" si="161"/>
        <v>1003.4166666666666</v>
      </c>
      <c r="AZ78" s="38" t="str">
        <f t="shared" si="162"/>
        <v>nie</v>
      </c>
      <c r="BA78" s="38">
        <f t="shared" si="163"/>
        <v>7</v>
      </c>
      <c r="BB78" s="38">
        <f t="shared" si="125"/>
        <v>997.09749999999997</v>
      </c>
      <c r="BC78" s="38">
        <f t="shared" si="164"/>
        <v>2.7674999999999694</v>
      </c>
      <c r="BD78" s="48">
        <f t="shared" si="38"/>
        <v>0.04</v>
      </c>
      <c r="BE78" s="38">
        <f t="shared" si="95"/>
        <v>184.98993955777999</v>
      </c>
      <c r="BF78" s="38">
        <f t="shared" si="126"/>
        <v>1179.3199395577799</v>
      </c>
      <c r="BG78" s="22"/>
      <c r="BH78" s="35">
        <f t="shared" si="96"/>
        <v>59</v>
      </c>
      <c r="BI78" s="48">
        <f t="shared" si="215"/>
        <v>0.04</v>
      </c>
      <c r="BJ78" s="46">
        <f t="shared" si="206"/>
        <v>11</v>
      </c>
      <c r="BK78" s="38">
        <f t="shared" si="207"/>
        <v>1098.9000000000001</v>
      </c>
      <c r="BL78" s="38">
        <f t="shared" si="115"/>
        <v>1100</v>
      </c>
      <c r="BM78" s="38">
        <f t="shared" si="99"/>
        <v>1175.3499999999999</v>
      </c>
      <c r="BN78" s="48">
        <f t="shared" si="165"/>
        <v>6.8500000000000005E-2</v>
      </c>
      <c r="BO78" s="38">
        <f t="shared" si="100"/>
        <v>1249.1521854166665</v>
      </c>
      <c r="BP78" s="38" t="str">
        <f t="shared" si="166"/>
        <v>nie</v>
      </c>
      <c r="BQ78" s="38">
        <f t="shared" si="167"/>
        <v>7.6999999999999993</v>
      </c>
      <c r="BR78" s="38">
        <f t="shared" si="127"/>
        <v>1214.5762701874999</v>
      </c>
      <c r="BS78" s="38">
        <f t="shared" si="101"/>
        <v>0</v>
      </c>
      <c r="BT78" s="48">
        <f t="shared" si="44"/>
        <v>0.04</v>
      </c>
      <c r="BU78" s="38">
        <f t="shared" si="45"/>
        <v>84.285830284055493</v>
      </c>
      <c r="BV78" s="38">
        <f t="shared" si="216"/>
        <v>1298.8621004715553</v>
      </c>
      <c r="BW78" s="22"/>
      <c r="BX78" s="48">
        <f t="shared" si="217"/>
        <v>0.01</v>
      </c>
      <c r="BY78" s="46">
        <f t="shared" si="208"/>
        <v>10</v>
      </c>
      <c r="BZ78" s="38">
        <f t="shared" si="209"/>
        <v>999</v>
      </c>
      <c r="CA78" s="38">
        <f t="shared" si="116"/>
        <v>1000</v>
      </c>
      <c r="CB78" s="38">
        <f t="shared" si="104"/>
        <v>1000</v>
      </c>
      <c r="CC78" s="48">
        <f t="shared" si="168"/>
        <v>7.0000000000000007E-2</v>
      </c>
      <c r="CD78" s="38">
        <f t="shared" si="169"/>
        <v>1064.1666666666667</v>
      </c>
      <c r="CE78" s="38" t="str">
        <f t="shared" si="170"/>
        <v>nie</v>
      </c>
      <c r="CF78" s="38">
        <f t="shared" si="171"/>
        <v>7</v>
      </c>
      <c r="CG78" s="38">
        <f t="shared" si="172"/>
        <v>1046.3050000000001</v>
      </c>
      <c r="CH78" s="38">
        <f t="shared" si="173"/>
        <v>0</v>
      </c>
      <c r="CI78" s="48">
        <f t="shared" si="174"/>
        <v>0.04</v>
      </c>
      <c r="CJ78" s="38">
        <f t="shared" si="175"/>
        <v>117.1182651587463</v>
      </c>
      <c r="CK78" s="38">
        <f t="shared" si="176"/>
        <v>1163.4232651587463</v>
      </c>
      <c r="CL78" s="22"/>
      <c r="CM78" s="46">
        <f t="shared" si="210"/>
        <v>10</v>
      </c>
      <c r="CN78" s="38">
        <f t="shared" si="211"/>
        <v>1000</v>
      </c>
      <c r="CO78" s="38">
        <f t="shared" si="107"/>
        <v>1000</v>
      </c>
      <c r="CP78" s="38">
        <f t="shared" si="212"/>
        <v>1146.5348258203121</v>
      </c>
      <c r="CQ78" s="48">
        <f t="shared" si="177"/>
        <v>2.2499999999999999E-2</v>
      </c>
      <c r="CR78" s="38">
        <f t="shared" si="178"/>
        <v>1170.1821066028558</v>
      </c>
      <c r="CS78" s="38" t="str">
        <f t="shared" si="179"/>
        <v>nie</v>
      </c>
      <c r="CT78" s="38">
        <f t="shared" si="180"/>
        <v>20</v>
      </c>
      <c r="CU78" s="38">
        <f t="shared" si="181"/>
        <v>1121.6475063483133</v>
      </c>
      <c r="CV78" s="38">
        <f t="shared" si="61"/>
        <v>0</v>
      </c>
      <c r="CW78" s="48">
        <f t="shared" si="182"/>
        <v>0.04</v>
      </c>
      <c r="CX78" s="38">
        <f t="shared" si="183"/>
        <v>0</v>
      </c>
      <c r="CY78" s="38">
        <f t="shared" si="184"/>
        <v>1121.6475063483133</v>
      </c>
      <c r="DA78" s="46">
        <f t="shared" si="117"/>
        <v>10</v>
      </c>
      <c r="DB78" s="38">
        <f t="shared" si="118"/>
        <v>1000</v>
      </c>
      <c r="DC78" s="38">
        <f t="shared" si="109"/>
        <v>1000</v>
      </c>
      <c r="DD78" s="38">
        <f t="shared" si="213"/>
        <v>1154.4267499999996</v>
      </c>
      <c r="DE78" s="48">
        <f t="shared" si="185"/>
        <v>2.5000000000000001E-2</v>
      </c>
      <c r="DF78" s="38">
        <f t="shared" si="186"/>
        <v>1180.8823630208331</v>
      </c>
      <c r="DG78" s="38" t="str">
        <f t="shared" si="187"/>
        <v>nie</v>
      </c>
      <c r="DH78" s="38">
        <f t="shared" si="188"/>
        <v>7</v>
      </c>
      <c r="DI78" s="38">
        <f t="shared" si="189"/>
        <v>1140.8447140468747</v>
      </c>
      <c r="DJ78" s="38">
        <f t="shared" si="70"/>
        <v>0</v>
      </c>
      <c r="DK78" s="48">
        <f t="shared" si="190"/>
        <v>0.04</v>
      </c>
      <c r="DL78" s="38">
        <f t="shared" si="191"/>
        <v>0</v>
      </c>
      <c r="DM78" s="38">
        <f t="shared" si="192"/>
        <v>1140.8447140468747</v>
      </c>
      <c r="DN78" s="22"/>
      <c r="DO78" s="46">
        <f t="shared" si="119"/>
        <v>10</v>
      </c>
      <c r="DP78" s="38">
        <f t="shared" si="120"/>
        <v>1000</v>
      </c>
      <c r="DQ78" s="38">
        <f t="shared" si="111"/>
        <v>1000</v>
      </c>
      <c r="DR78" s="38">
        <f t="shared" si="214"/>
        <v>1166.148762890625</v>
      </c>
      <c r="DS78" s="48">
        <f t="shared" si="193"/>
        <v>2.7500000000000004E-2</v>
      </c>
      <c r="DT78" s="38">
        <f t="shared" si="194"/>
        <v>1195.5454296218261</v>
      </c>
      <c r="DU78" s="38" t="str">
        <f t="shared" si="195"/>
        <v>nie</v>
      </c>
      <c r="DV78" s="38">
        <f t="shared" si="196"/>
        <v>20</v>
      </c>
      <c r="DW78" s="38">
        <f t="shared" si="78"/>
        <v>1142.1917979936791</v>
      </c>
      <c r="DX78" s="38">
        <f t="shared" si="79"/>
        <v>0</v>
      </c>
      <c r="DY78" s="48">
        <f t="shared" si="197"/>
        <v>0.04</v>
      </c>
      <c r="DZ78" s="38">
        <f t="shared" si="198"/>
        <v>0</v>
      </c>
      <c r="EA78" s="38">
        <f t="shared" si="199"/>
        <v>1142.1917979936791</v>
      </c>
    </row>
    <row r="79" spans="1:131" s="23" customFormat="1" ht="14.25">
      <c r="A79" s="22"/>
      <c r="B79" s="217"/>
      <c r="C79" s="55">
        <f t="shared" si="224"/>
        <v>44</v>
      </c>
      <c r="D79" s="38">
        <f t="shared" si="151"/>
        <v>1133.0296883583956</v>
      </c>
      <c r="E79" s="38">
        <f t="shared" si="152"/>
        <v>1128.5371810937227</v>
      </c>
      <c r="F79" s="38">
        <f t="shared" si="153"/>
        <v>1215.3968728505124</v>
      </c>
      <c r="G79" s="38">
        <f t="shared" si="225"/>
        <v>1100.5903946270989</v>
      </c>
      <c r="H79" s="38">
        <f t="shared" si="226"/>
        <v>1095.6812782867185</v>
      </c>
      <c r="I79" s="38">
        <f t="shared" si="227"/>
        <v>1111.8133449999998</v>
      </c>
      <c r="J79" s="39">
        <f t="shared" si="228"/>
        <v>1109.9535835234376</v>
      </c>
      <c r="K79" s="39">
        <f t="shared" si="229"/>
        <v>1125.9643946224057</v>
      </c>
      <c r="L79" s="38">
        <f t="shared" si="230"/>
        <v>1037.1696733333331</v>
      </c>
      <c r="M79" s="22"/>
      <c r="N79" s="69"/>
      <c r="O79" s="53">
        <f t="shared" si="231"/>
        <v>44</v>
      </c>
      <c r="P79" s="41">
        <f t="shared" si="148"/>
        <v>0.13302968835839546</v>
      </c>
      <c r="Q79" s="41">
        <f t="shared" si="149"/>
        <v>0.12853718109372259</v>
      </c>
      <c r="R79" s="41">
        <f t="shared" si="150"/>
        <v>0.21539687285051246</v>
      </c>
      <c r="S79" s="41">
        <f t="shared" si="218"/>
        <v>0.10059039462709896</v>
      </c>
      <c r="T79" s="41">
        <f t="shared" si="219"/>
        <v>9.5681278286718463E-2</v>
      </c>
      <c r="U79" s="41">
        <f t="shared" si="220"/>
        <v>0.11181334499999984</v>
      </c>
      <c r="V79" s="41">
        <f t="shared" si="221"/>
        <v>0.10995358352343754</v>
      </c>
      <c r="W79" s="41">
        <f t="shared" si="222"/>
        <v>0.12596439462240583</v>
      </c>
      <c r="X79" s="41">
        <f t="shared" si="223"/>
        <v>3.7169673333333098E-2</v>
      </c>
      <c r="Y79" s="22"/>
      <c r="Z79" s="35">
        <f t="shared" si="83"/>
        <v>60</v>
      </c>
      <c r="AA79" s="38">
        <f t="shared" si="154"/>
        <v>1051.0100500999999</v>
      </c>
      <c r="AB79" s="35">
        <f t="shared" si="84"/>
        <v>60</v>
      </c>
      <c r="AC79" s="48">
        <f t="shared" si="200"/>
        <v>0.04</v>
      </c>
      <c r="AD79" s="46">
        <f t="shared" si="201"/>
        <v>10</v>
      </c>
      <c r="AE79" s="38">
        <f t="shared" si="202"/>
        <v>999</v>
      </c>
      <c r="AF79" s="38">
        <f t="shared" si="113"/>
        <v>1000</v>
      </c>
      <c r="AG79" s="38">
        <f t="shared" si="88"/>
        <v>1000</v>
      </c>
      <c r="AH79" s="48">
        <f t="shared" si="155"/>
        <v>0.04</v>
      </c>
      <c r="AI79" s="38">
        <f t="shared" si="156"/>
        <v>1003.3333333333334</v>
      </c>
      <c r="AJ79" s="38" t="str">
        <f t="shared" si="157"/>
        <v>tak</v>
      </c>
      <c r="AK79" s="38">
        <f t="shared" si="158"/>
        <v>0</v>
      </c>
      <c r="AL79" s="38">
        <f t="shared" si="124"/>
        <v>1002.7</v>
      </c>
      <c r="AM79" s="38">
        <f t="shared" si="159"/>
        <v>3.7000000000000308</v>
      </c>
      <c r="AN79" s="48">
        <f t="shared" si="30"/>
        <v>0.04</v>
      </c>
      <c r="AO79" s="38">
        <f t="shared" si="31"/>
        <v>191.1539087884442</v>
      </c>
      <c r="AP79" s="38">
        <f t="shared" si="128"/>
        <v>1190.1539087884441</v>
      </c>
      <c r="AQ79" s="22"/>
      <c r="AR79" s="35">
        <f t="shared" si="89"/>
        <v>60</v>
      </c>
      <c r="AS79" s="48">
        <f t="shared" si="203"/>
        <v>0.04</v>
      </c>
      <c r="AT79" s="46">
        <f t="shared" si="204"/>
        <v>10</v>
      </c>
      <c r="AU79" s="38">
        <f t="shared" si="205"/>
        <v>999</v>
      </c>
      <c r="AV79" s="38">
        <f t="shared" si="114"/>
        <v>1000</v>
      </c>
      <c r="AW79" s="38">
        <f t="shared" si="93"/>
        <v>1000</v>
      </c>
      <c r="AX79" s="48">
        <f t="shared" si="160"/>
        <v>4.1000000000000002E-2</v>
      </c>
      <c r="AY79" s="38">
        <f t="shared" si="161"/>
        <v>1003.4166666666666</v>
      </c>
      <c r="AZ79" s="38" t="str">
        <f t="shared" si="162"/>
        <v>nie</v>
      </c>
      <c r="BA79" s="38">
        <f t="shared" si="163"/>
        <v>7</v>
      </c>
      <c r="BB79" s="38">
        <f t="shared" si="125"/>
        <v>997.09749999999997</v>
      </c>
      <c r="BC79" s="38">
        <f t="shared" si="164"/>
        <v>2.7674999999999694</v>
      </c>
      <c r="BD79" s="48">
        <f t="shared" si="38"/>
        <v>0.04</v>
      </c>
      <c r="BE79" s="38">
        <f t="shared" si="95"/>
        <v>188.25691239458592</v>
      </c>
      <c r="BF79" s="38">
        <f t="shared" si="126"/>
        <v>1182.5869123945859</v>
      </c>
      <c r="BG79" s="22"/>
      <c r="BH79" s="35">
        <f t="shared" si="96"/>
        <v>60</v>
      </c>
      <c r="BI79" s="48">
        <f t="shared" si="215"/>
        <v>0.04</v>
      </c>
      <c r="BJ79" s="46">
        <f t="shared" si="206"/>
        <v>11</v>
      </c>
      <c r="BK79" s="38">
        <f t="shared" si="207"/>
        <v>1098.9000000000001</v>
      </c>
      <c r="BL79" s="38">
        <f t="shared" si="115"/>
        <v>1100</v>
      </c>
      <c r="BM79" s="38">
        <f t="shared" si="99"/>
        <v>1175.3499999999999</v>
      </c>
      <c r="BN79" s="48">
        <f t="shared" si="165"/>
        <v>6.8500000000000005E-2</v>
      </c>
      <c r="BO79" s="38">
        <f t="shared" si="100"/>
        <v>1255.8614749999999</v>
      </c>
      <c r="BP79" s="38" t="str">
        <f t="shared" si="166"/>
        <v>nie</v>
      </c>
      <c r="BQ79" s="38">
        <f t="shared" si="167"/>
        <v>7.6999999999999993</v>
      </c>
      <c r="BR79" s="38">
        <f t="shared" si="127"/>
        <v>1220.0107947499998</v>
      </c>
      <c r="BS79" s="38">
        <f t="shared" si="101"/>
        <v>0</v>
      </c>
      <c r="BT79" s="48">
        <f t="shared" si="44"/>
        <v>0.04</v>
      </c>
      <c r="BU79" s="38">
        <f t="shared" si="45"/>
        <v>84.51340202582243</v>
      </c>
      <c r="BV79" s="38">
        <f t="shared" si="216"/>
        <v>1304.5241967758222</v>
      </c>
      <c r="BW79" s="22"/>
      <c r="BX79" s="48">
        <f t="shared" si="217"/>
        <v>0.01</v>
      </c>
      <c r="BY79" s="46">
        <f t="shared" si="208"/>
        <v>10</v>
      </c>
      <c r="BZ79" s="38">
        <f t="shared" si="209"/>
        <v>999</v>
      </c>
      <c r="CA79" s="38">
        <f t="shared" si="116"/>
        <v>1000</v>
      </c>
      <c r="CB79" s="38">
        <f t="shared" si="104"/>
        <v>1000</v>
      </c>
      <c r="CC79" s="48">
        <f t="shared" si="168"/>
        <v>7.0000000000000007E-2</v>
      </c>
      <c r="CD79" s="38">
        <f t="shared" si="169"/>
        <v>1070</v>
      </c>
      <c r="CE79" s="38" t="str">
        <f t="shared" si="170"/>
        <v>nie</v>
      </c>
      <c r="CF79" s="38">
        <f t="shared" si="171"/>
        <v>7</v>
      </c>
      <c r="CG79" s="38">
        <f t="shared" si="172"/>
        <v>1051.03</v>
      </c>
      <c r="CH79" s="38">
        <f t="shared" si="173"/>
        <v>56.7</v>
      </c>
      <c r="CI79" s="48">
        <f t="shared" si="174"/>
        <v>0.04</v>
      </c>
      <c r="CJ79" s="38">
        <f t="shared" si="175"/>
        <v>174.13448447467491</v>
      </c>
      <c r="CK79" s="38">
        <f t="shared" si="176"/>
        <v>1168.4644844746749</v>
      </c>
      <c r="CL79" s="22"/>
      <c r="CM79" s="46">
        <f t="shared" si="210"/>
        <v>10</v>
      </c>
      <c r="CN79" s="38">
        <f t="shared" si="211"/>
        <v>1000</v>
      </c>
      <c r="CO79" s="38">
        <f t="shared" si="107"/>
        <v>1000</v>
      </c>
      <c r="CP79" s="38">
        <f t="shared" si="212"/>
        <v>1146.5348258203121</v>
      </c>
      <c r="CQ79" s="48">
        <f t="shared" si="177"/>
        <v>2.2499999999999999E-2</v>
      </c>
      <c r="CR79" s="38">
        <f t="shared" si="178"/>
        <v>1172.3318594012692</v>
      </c>
      <c r="CS79" s="38" t="str">
        <f t="shared" si="179"/>
        <v>nie</v>
      </c>
      <c r="CT79" s="38">
        <f t="shared" si="180"/>
        <v>20</v>
      </c>
      <c r="CU79" s="38">
        <f t="shared" si="181"/>
        <v>1123.388806115028</v>
      </c>
      <c r="CV79" s="38">
        <f t="shared" si="61"/>
        <v>0</v>
      </c>
      <c r="CW79" s="48">
        <f t="shared" si="182"/>
        <v>0.04</v>
      </c>
      <c r="CX79" s="38">
        <f t="shared" si="183"/>
        <v>0</v>
      </c>
      <c r="CY79" s="38">
        <f t="shared" si="184"/>
        <v>1123.388806115028</v>
      </c>
      <c r="DA79" s="46">
        <f t="shared" si="117"/>
        <v>10</v>
      </c>
      <c r="DB79" s="38">
        <f t="shared" si="118"/>
        <v>1000</v>
      </c>
      <c r="DC79" s="38">
        <f t="shared" si="109"/>
        <v>1000</v>
      </c>
      <c r="DD79" s="38">
        <f t="shared" si="213"/>
        <v>1154.4267499999996</v>
      </c>
      <c r="DE79" s="48">
        <f t="shared" si="185"/>
        <v>2.5000000000000001E-2</v>
      </c>
      <c r="DF79" s="38">
        <f t="shared" si="186"/>
        <v>1183.2874187499995</v>
      </c>
      <c r="DG79" s="38" t="str">
        <f t="shared" si="187"/>
        <v>nie</v>
      </c>
      <c r="DH79" s="38">
        <f t="shared" si="188"/>
        <v>7</v>
      </c>
      <c r="DI79" s="38">
        <f t="shared" si="189"/>
        <v>1142.7928091874996</v>
      </c>
      <c r="DJ79" s="38">
        <f t="shared" si="70"/>
        <v>0</v>
      </c>
      <c r="DK79" s="48">
        <f t="shared" si="190"/>
        <v>0.04</v>
      </c>
      <c r="DL79" s="38">
        <f t="shared" si="191"/>
        <v>0</v>
      </c>
      <c r="DM79" s="38">
        <f t="shared" si="192"/>
        <v>1142.7928091874996</v>
      </c>
      <c r="DN79" s="22"/>
      <c r="DO79" s="46">
        <f t="shared" si="119"/>
        <v>10</v>
      </c>
      <c r="DP79" s="38">
        <f t="shared" si="120"/>
        <v>1000</v>
      </c>
      <c r="DQ79" s="38">
        <f t="shared" si="111"/>
        <v>1000</v>
      </c>
      <c r="DR79" s="38">
        <f t="shared" si="214"/>
        <v>1166.148762890625</v>
      </c>
      <c r="DS79" s="48">
        <f t="shared" si="193"/>
        <v>2.7500000000000004E-2</v>
      </c>
      <c r="DT79" s="38">
        <f t="shared" si="194"/>
        <v>1198.2178538701173</v>
      </c>
      <c r="DU79" s="38" t="str">
        <f t="shared" si="195"/>
        <v>nie</v>
      </c>
      <c r="DV79" s="38">
        <f t="shared" si="196"/>
        <v>20</v>
      </c>
      <c r="DW79" s="38">
        <f t="shared" si="78"/>
        <v>1144.3564616347951</v>
      </c>
      <c r="DX79" s="38">
        <f t="shared" si="79"/>
        <v>0</v>
      </c>
      <c r="DY79" s="48">
        <f t="shared" si="197"/>
        <v>0.04</v>
      </c>
      <c r="DZ79" s="38">
        <f t="shared" si="198"/>
        <v>0</v>
      </c>
      <c r="EA79" s="38">
        <f t="shared" si="199"/>
        <v>1144.3564616347951</v>
      </c>
    </row>
    <row r="80" spans="1:131" s="23" customFormat="1" ht="14.25">
      <c r="A80" s="22"/>
      <c r="B80" s="217"/>
      <c r="C80" s="55">
        <f t="shared" si="224"/>
        <v>45</v>
      </c>
      <c r="D80" s="38">
        <f t="shared" si="151"/>
        <v>1136.0998035169634</v>
      </c>
      <c r="E80" s="38">
        <f t="shared" si="152"/>
        <v>1131.6670404826755</v>
      </c>
      <c r="F80" s="38">
        <f t="shared" si="153"/>
        <v>1220.7015490072088</v>
      </c>
      <c r="G80" s="38">
        <f t="shared" si="225"/>
        <v>1102.1981376925919</v>
      </c>
      <c r="H80" s="38">
        <f t="shared" si="226"/>
        <v>1097.3842609436522</v>
      </c>
      <c r="I80" s="38">
        <f t="shared" si="227"/>
        <v>1113.7139256249998</v>
      </c>
      <c r="J80" s="39">
        <f t="shared" si="228"/>
        <v>1112.0603121279296</v>
      </c>
      <c r="K80" s="39">
        <f t="shared" si="229"/>
        <v>1129.0044984878862</v>
      </c>
      <c r="L80" s="38">
        <f t="shared" si="230"/>
        <v>1038.0282574999999</v>
      </c>
      <c r="M80" s="22"/>
      <c r="N80" s="69"/>
      <c r="O80" s="53">
        <f t="shared" si="231"/>
        <v>45</v>
      </c>
      <c r="P80" s="41">
        <f t="shared" si="148"/>
        <v>0.13609980351696338</v>
      </c>
      <c r="Q80" s="41">
        <f t="shared" si="149"/>
        <v>0.13166704048267541</v>
      </c>
      <c r="R80" s="41">
        <f t="shared" si="150"/>
        <v>0.22070154900720884</v>
      </c>
      <c r="S80" s="41">
        <f t="shared" si="218"/>
        <v>0.10219813769259201</v>
      </c>
      <c r="T80" s="41">
        <f t="shared" si="219"/>
        <v>9.7384260943652157E-2</v>
      </c>
      <c r="U80" s="41">
        <f t="shared" si="220"/>
        <v>0.11371392562499971</v>
      </c>
      <c r="V80" s="41">
        <f t="shared" si="221"/>
        <v>0.11206031212792955</v>
      </c>
      <c r="W80" s="41">
        <f t="shared" si="222"/>
        <v>0.1290044984878862</v>
      </c>
      <c r="X80" s="41">
        <f t="shared" si="223"/>
        <v>3.802825749999994E-2</v>
      </c>
      <c r="Y80" s="22"/>
      <c r="Z80" s="35">
        <f t="shared" si="83"/>
        <v>61</v>
      </c>
      <c r="AA80" s="38">
        <f t="shared" si="154"/>
        <v>1051.8858918084165</v>
      </c>
      <c r="AB80" s="35">
        <f t="shared" si="84"/>
        <v>61</v>
      </c>
      <c r="AC80" s="48">
        <f t="shared" si="200"/>
        <v>0.04</v>
      </c>
      <c r="AD80" s="46">
        <f t="shared" si="201"/>
        <v>10</v>
      </c>
      <c r="AE80" s="38">
        <f t="shared" si="202"/>
        <v>999</v>
      </c>
      <c r="AF80" s="38">
        <f t="shared" si="113"/>
        <v>1000</v>
      </c>
      <c r="AG80" s="38">
        <f t="shared" si="88"/>
        <v>1000</v>
      </c>
      <c r="AH80" s="48">
        <f t="shared" si="155"/>
        <v>6.7500000000000004E-2</v>
      </c>
      <c r="AI80" s="38">
        <f t="shared" si="156"/>
        <v>1005.625</v>
      </c>
      <c r="AJ80" s="38" t="str">
        <f t="shared" si="157"/>
        <v>nie</v>
      </c>
      <c r="AK80" s="38">
        <f t="shared" si="158"/>
        <v>5</v>
      </c>
      <c r="AL80" s="38">
        <f t="shared" si="124"/>
        <v>1000.50625</v>
      </c>
      <c r="AM80" s="38">
        <f t="shared" si="159"/>
        <v>4.5562500000000004</v>
      </c>
      <c r="AN80" s="48">
        <f t="shared" si="30"/>
        <v>0.04</v>
      </c>
      <c r="AO80" s="38">
        <f t="shared" si="31"/>
        <v>196.22627434217299</v>
      </c>
      <c r="AP80" s="38">
        <f t="shared" si="128"/>
        <v>1192.176274342173</v>
      </c>
      <c r="AQ80" s="22"/>
      <c r="AR80" s="35">
        <f t="shared" si="89"/>
        <v>61</v>
      </c>
      <c r="AS80" s="48">
        <f t="shared" si="203"/>
        <v>0.04</v>
      </c>
      <c r="AT80" s="46">
        <f t="shared" si="204"/>
        <v>10</v>
      </c>
      <c r="AU80" s="38">
        <f t="shared" si="205"/>
        <v>999</v>
      </c>
      <c r="AV80" s="38">
        <f t="shared" si="114"/>
        <v>1000</v>
      </c>
      <c r="AW80" s="38">
        <f t="shared" si="93"/>
        <v>1000</v>
      </c>
      <c r="AX80" s="48">
        <f t="shared" si="160"/>
        <v>4.1000000000000002E-2</v>
      </c>
      <c r="AY80" s="38">
        <f t="shared" si="161"/>
        <v>1003.4166666666666</v>
      </c>
      <c r="AZ80" s="38" t="str">
        <f t="shared" si="162"/>
        <v>nie</v>
      </c>
      <c r="BA80" s="38">
        <f t="shared" si="163"/>
        <v>7</v>
      </c>
      <c r="BB80" s="38">
        <f t="shared" si="125"/>
        <v>997.09749999999997</v>
      </c>
      <c r="BC80" s="38">
        <f t="shared" si="164"/>
        <v>2.7674999999999694</v>
      </c>
      <c r="BD80" s="48">
        <f t="shared" si="38"/>
        <v>0.04</v>
      </c>
      <c r="BE80" s="38">
        <f t="shared" si="95"/>
        <v>191.53270605805125</v>
      </c>
      <c r="BF80" s="38">
        <f t="shared" si="126"/>
        <v>1185.8627060580513</v>
      </c>
      <c r="BG80" s="22"/>
      <c r="BH80" s="35">
        <f t="shared" si="96"/>
        <v>61</v>
      </c>
      <c r="BI80" s="48">
        <f t="shared" si="215"/>
        <v>0.04</v>
      </c>
      <c r="BJ80" s="46">
        <f t="shared" si="206"/>
        <v>11</v>
      </c>
      <c r="BK80" s="38">
        <f t="shared" si="207"/>
        <v>1098.9000000000001</v>
      </c>
      <c r="BL80" s="38">
        <f t="shared" si="115"/>
        <v>1100</v>
      </c>
      <c r="BM80" s="38">
        <f t="shared" si="99"/>
        <v>1255.8614749999999</v>
      </c>
      <c r="BN80" s="48">
        <f t="shared" si="165"/>
        <v>6.8500000000000005E-2</v>
      </c>
      <c r="BO80" s="38">
        <f t="shared" si="100"/>
        <v>1263.0303509197918</v>
      </c>
      <c r="BP80" s="38" t="str">
        <f t="shared" si="166"/>
        <v>nie</v>
      </c>
      <c r="BQ80" s="38">
        <f t="shared" si="167"/>
        <v>7.6999999999999993</v>
      </c>
      <c r="BR80" s="38">
        <f t="shared" si="127"/>
        <v>1225.8175842450312</v>
      </c>
      <c r="BS80" s="38">
        <f t="shared" si="101"/>
        <v>0</v>
      </c>
      <c r="BT80" s="48">
        <f t="shared" si="44"/>
        <v>0.04</v>
      </c>
      <c r="BU80" s="38">
        <f t="shared" si="45"/>
        <v>84.741588211292139</v>
      </c>
      <c r="BV80" s="38">
        <f t="shared" si="216"/>
        <v>1310.5591724563233</v>
      </c>
      <c r="BW80" s="22"/>
      <c r="BX80" s="48">
        <f t="shared" si="217"/>
        <v>0.01</v>
      </c>
      <c r="BY80" s="46">
        <f t="shared" si="208"/>
        <v>10</v>
      </c>
      <c r="BZ80" s="38">
        <f t="shared" si="209"/>
        <v>999</v>
      </c>
      <c r="CA80" s="38">
        <f t="shared" si="116"/>
        <v>1000</v>
      </c>
      <c r="CB80" s="38">
        <f t="shared" si="104"/>
        <v>1000</v>
      </c>
      <c r="CC80" s="48">
        <f t="shared" si="168"/>
        <v>0.02</v>
      </c>
      <c r="CD80" s="38">
        <f t="shared" si="169"/>
        <v>1001.6666666666667</v>
      </c>
      <c r="CE80" s="38" t="str">
        <f t="shared" si="170"/>
        <v>nie</v>
      </c>
      <c r="CF80" s="38">
        <f t="shared" si="171"/>
        <v>7</v>
      </c>
      <c r="CG80" s="38">
        <f t="shared" si="172"/>
        <v>995.68000000000006</v>
      </c>
      <c r="CH80" s="38">
        <f t="shared" si="173"/>
        <v>0</v>
      </c>
      <c r="CI80" s="48">
        <f t="shared" si="174"/>
        <v>0.04</v>
      </c>
      <c r="CJ80" s="38">
        <f t="shared" si="175"/>
        <v>174.60464758275651</v>
      </c>
      <c r="CK80" s="38">
        <f t="shared" si="176"/>
        <v>1170.2846475827566</v>
      </c>
      <c r="CL80" s="22"/>
      <c r="CM80" s="46">
        <f t="shared" si="210"/>
        <v>10</v>
      </c>
      <c r="CN80" s="38">
        <f t="shared" si="211"/>
        <v>1000</v>
      </c>
      <c r="CO80" s="38">
        <f t="shared" si="107"/>
        <v>1000</v>
      </c>
      <c r="CP80" s="38">
        <f t="shared" si="212"/>
        <v>1172.3318594012692</v>
      </c>
      <c r="CQ80" s="48">
        <f t="shared" si="177"/>
        <v>2.2499999999999999E-2</v>
      </c>
      <c r="CR80" s="38">
        <f t="shared" si="178"/>
        <v>1174.5299816376466</v>
      </c>
      <c r="CS80" s="38" t="str">
        <f t="shared" si="179"/>
        <v>nie</v>
      </c>
      <c r="CT80" s="38">
        <f t="shared" si="180"/>
        <v>20</v>
      </c>
      <c r="CU80" s="38">
        <f t="shared" si="181"/>
        <v>1125.1692851264938</v>
      </c>
      <c r="CV80" s="38">
        <f t="shared" si="61"/>
        <v>0</v>
      </c>
      <c r="CW80" s="48">
        <f t="shared" si="182"/>
        <v>0.04</v>
      </c>
      <c r="CX80" s="38">
        <f t="shared" si="183"/>
        <v>0</v>
      </c>
      <c r="CY80" s="38">
        <f t="shared" si="184"/>
        <v>1125.1692851264938</v>
      </c>
      <c r="DA80" s="46">
        <f t="shared" si="117"/>
        <v>10</v>
      </c>
      <c r="DB80" s="38">
        <f t="shared" si="118"/>
        <v>1000</v>
      </c>
      <c r="DC80" s="38">
        <f t="shared" si="109"/>
        <v>1000</v>
      </c>
      <c r="DD80" s="38">
        <f t="shared" si="213"/>
        <v>1183.2874187499995</v>
      </c>
      <c r="DE80" s="48">
        <f t="shared" si="185"/>
        <v>2.5000000000000001E-2</v>
      </c>
      <c r="DF80" s="38">
        <f t="shared" si="186"/>
        <v>1185.7526008723953</v>
      </c>
      <c r="DG80" s="38" t="str">
        <f t="shared" si="187"/>
        <v>nie</v>
      </c>
      <c r="DH80" s="38">
        <f t="shared" si="188"/>
        <v>7</v>
      </c>
      <c r="DI80" s="38">
        <f t="shared" si="189"/>
        <v>1144.7896067066401</v>
      </c>
      <c r="DJ80" s="38">
        <f t="shared" si="70"/>
        <v>0</v>
      </c>
      <c r="DK80" s="48">
        <f t="shared" si="190"/>
        <v>0.04</v>
      </c>
      <c r="DL80" s="38">
        <f t="shared" si="191"/>
        <v>0</v>
      </c>
      <c r="DM80" s="38">
        <f t="shared" si="192"/>
        <v>1144.7896067066401</v>
      </c>
      <c r="DN80" s="22"/>
      <c r="DO80" s="46">
        <f t="shared" si="119"/>
        <v>10</v>
      </c>
      <c r="DP80" s="38">
        <f t="shared" si="120"/>
        <v>1000</v>
      </c>
      <c r="DQ80" s="38">
        <f t="shared" si="111"/>
        <v>1000</v>
      </c>
      <c r="DR80" s="38">
        <f t="shared" si="214"/>
        <v>1198.2178538701173</v>
      </c>
      <c r="DS80" s="48">
        <f t="shared" si="193"/>
        <v>2.7500000000000004E-2</v>
      </c>
      <c r="DT80" s="38">
        <f t="shared" si="194"/>
        <v>1200.9637697852363</v>
      </c>
      <c r="DU80" s="38" t="str">
        <f t="shared" si="195"/>
        <v>nie</v>
      </c>
      <c r="DV80" s="38">
        <f t="shared" si="196"/>
        <v>20</v>
      </c>
      <c r="DW80" s="38">
        <f t="shared" si="78"/>
        <v>1146.5806535260415</v>
      </c>
      <c r="DX80" s="38">
        <f t="shared" si="79"/>
        <v>0</v>
      </c>
      <c r="DY80" s="48">
        <f t="shared" si="197"/>
        <v>0.04</v>
      </c>
      <c r="DZ80" s="38">
        <f t="shared" si="198"/>
        <v>0</v>
      </c>
      <c r="EA80" s="38">
        <f t="shared" si="199"/>
        <v>1146.5806535260415</v>
      </c>
    </row>
    <row r="81" spans="1:131" s="23" customFormat="1" ht="14.25">
      <c r="A81" s="22"/>
      <c r="B81" s="217"/>
      <c r="C81" s="55">
        <f t="shared" si="224"/>
        <v>46</v>
      </c>
      <c r="D81" s="38">
        <f t="shared" si="151"/>
        <v>1139.1782079864593</v>
      </c>
      <c r="E81" s="38">
        <f t="shared" si="152"/>
        <v>1134.8053504919787</v>
      </c>
      <c r="F81" s="38">
        <f t="shared" si="153"/>
        <v>1226.0068152520282</v>
      </c>
      <c r="G81" s="38">
        <f t="shared" si="225"/>
        <v>1103.806576664362</v>
      </c>
      <c r="H81" s="38">
        <f t="shared" si="226"/>
        <v>1099.0872436005857</v>
      </c>
      <c r="I81" s="38">
        <f t="shared" si="227"/>
        <v>1115.6145062499997</v>
      </c>
      <c r="J81" s="39">
        <f t="shared" si="228"/>
        <v>1114.167040732422</v>
      </c>
      <c r="K81" s="39">
        <f t="shared" si="229"/>
        <v>1132.0528106338033</v>
      </c>
      <c r="L81" s="38">
        <f t="shared" si="230"/>
        <v>1038.8868416666667</v>
      </c>
      <c r="M81" s="22"/>
      <c r="N81" s="69"/>
      <c r="O81" s="53">
        <f t="shared" si="231"/>
        <v>46</v>
      </c>
      <c r="P81" s="41">
        <f t="shared" si="148"/>
        <v>0.13917820798645919</v>
      </c>
      <c r="Q81" s="41">
        <f t="shared" si="149"/>
        <v>0.13480535049197884</v>
      </c>
      <c r="R81" s="41">
        <f t="shared" si="150"/>
        <v>0.22600681525202826</v>
      </c>
      <c r="S81" s="41">
        <f t="shared" si="218"/>
        <v>0.10380657666436188</v>
      </c>
      <c r="T81" s="41">
        <f t="shared" si="219"/>
        <v>9.9087243600585628E-2</v>
      </c>
      <c r="U81" s="41">
        <f t="shared" si="220"/>
        <v>0.1156145062499998</v>
      </c>
      <c r="V81" s="41">
        <f t="shared" si="221"/>
        <v>0.11416704073242201</v>
      </c>
      <c r="W81" s="41">
        <f t="shared" si="222"/>
        <v>0.13205281063380325</v>
      </c>
      <c r="X81" s="41">
        <f t="shared" si="223"/>
        <v>3.8886841666666561E-2</v>
      </c>
      <c r="Y81" s="22"/>
      <c r="Z81" s="35">
        <f t="shared" si="83"/>
        <v>62</v>
      </c>
      <c r="AA81" s="38">
        <f t="shared" si="154"/>
        <v>1052.7617335168334</v>
      </c>
      <c r="AB81" s="35">
        <f t="shared" si="84"/>
        <v>62</v>
      </c>
      <c r="AC81" s="48">
        <f t="shared" si="200"/>
        <v>0.04</v>
      </c>
      <c r="AD81" s="46">
        <f t="shared" si="201"/>
        <v>10</v>
      </c>
      <c r="AE81" s="38">
        <f t="shared" si="202"/>
        <v>999</v>
      </c>
      <c r="AF81" s="38">
        <f t="shared" si="113"/>
        <v>1000</v>
      </c>
      <c r="AG81" s="38">
        <f t="shared" si="88"/>
        <v>1000</v>
      </c>
      <c r="AH81" s="48">
        <f t="shared" si="155"/>
        <v>0.04</v>
      </c>
      <c r="AI81" s="38">
        <f t="shared" si="156"/>
        <v>1003.3333333333334</v>
      </c>
      <c r="AJ81" s="38" t="str">
        <f t="shared" si="157"/>
        <v>nie</v>
      </c>
      <c r="AK81" s="38">
        <f t="shared" si="158"/>
        <v>5</v>
      </c>
      <c r="AL81" s="38">
        <f t="shared" si="124"/>
        <v>998.65</v>
      </c>
      <c r="AM81" s="38">
        <f t="shared" si="159"/>
        <v>2.7000000000000308</v>
      </c>
      <c r="AN81" s="48">
        <f t="shared" si="30"/>
        <v>0.04</v>
      </c>
      <c r="AO81" s="38">
        <f t="shared" si="31"/>
        <v>199.45608528289685</v>
      </c>
      <c r="AP81" s="38">
        <f t="shared" si="128"/>
        <v>1195.4060852828968</v>
      </c>
      <c r="AQ81" s="22"/>
      <c r="AR81" s="35">
        <f t="shared" si="89"/>
        <v>62</v>
      </c>
      <c r="AS81" s="48">
        <f t="shared" si="203"/>
        <v>0.04</v>
      </c>
      <c r="AT81" s="46">
        <f t="shared" si="204"/>
        <v>10</v>
      </c>
      <c r="AU81" s="38">
        <f t="shared" si="205"/>
        <v>999</v>
      </c>
      <c r="AV81" s="38">
        <f t="shared" si="114"/>
        <v>1000</v>
      </c>
      <c r="AW81" s="38">
        <f t="shared" si="93"/>
        <v>1000</v>
      </c>
      <c r="AX81" s="48">
        <f t="shared" si="160"/>
        <v>4.1000000000000002E-2</v>
      </c>
      <c r="AY81" s="38">
        <f t="shared" si="161"/>
        <v>1003.4166666666666</v>
      </c>
      <c r="AZ81" s="38" t="str">
        <f t="shared" si="162"/>
        <v>nie</v>
      </c>
      <c r="BA81" s="38">
        <f t="shared" si="163"/>
        <v>7</v>
      </c>
      <c r="BB81" s="38">
        <f t="shared" si="125"/>
        <v>997.09749999999997</v>
      </c>
      <c r="BC81" s="38">
        <f t="shared" si="164"/>
        <v>2.7674999999999694</v>
      </c>
      <c r="BD81" s="48">
        <f t="shared" si="38"/>
        <v>0.04</v>
      </c>
      <c r="BE81" s="38">
        <f t="shared" si="95"/>
        <v>194.81734436440792</v>
      </c>
      <c r="BF81" s="38">
        <f t="shared" si="126"/>
        <v>1189.1473443644079</v>
      </c>
      <c r="BG81" s="22"/>
      <c r="BH81" s="35">
        <f t="shared" si="96"/>
        <v>62</v>
      </c>
      <c r="BI81" s="48">
        <f t="shared" si="215"/>
        <v>0.04</v>
      </c>
      <c r="BJ81" s="46">
        <f t="shared" si="206"/>
        <v>11</v>
      </c>
      <c r="BK81" s="38">
        <f t="shared" si="207"/>
        <v>1098.9000000000001</v>
      </c>
      <c r="BL81" s="38">
        <f t="shared" si="115"/>
        <v>1100</v>
      </c>
      <c r="BM81" s="38">
        <f t="shared" si="99"/>
        <v>1255.8614749999999</v>
      </c>
      <c r="BN81" s="48">
        <f t="shared" si="165"/>
        <v>6.8500000000000005E-2</v>
      </c>
      <c r="BO81" s="38">
        <f t="shared" si="100"/>
        <v>1270.1992268395832</v>
      </c>
      <c r="BP81" s="38" t="str">
        <f t="shared" si="166"/>
        <v>nie</v>
      </c>
      <c r="BQ81" s="38">
        <f t="shared" si="167"/>
        <v>7.6999999999999993</v>
      </c>
      <c r="BR81" s="38">
        <f t="shared" si="127"/>
        <v>1231.6243737400623</v>
      </c>
      <c r="BS81" s="38">
        <f t="shared" si="101"/>
        <v>0</v>
      </c>
      <c r="BT81" s="48">
        <f t="shared" si="44"/>
        <v>0.04</v>
      </c>
      <c r="BU81" s="38">
        <f t="shared" si="45"/>
        <v>84.970390499462624</v>
      </c>
      <c r="BV81" s="38">
        <f t="shared" si="216"/>
        <v>1316.5947642395249</v>
      </c>
      <c r="BW81" s="22"/>
      <c r="BX81" s="48">
        <f t="shared" si="217"/>
        <v>0.01</v>
      </c>
      <c r="BY81" s="46">
        <f t="shared" si="208"/>
        <v>10</v>
      </c>
      <c r="BZ81" s="38">
        <f t="shared" si="209"/>
        <v>999</v>
      </c>
      <c r="CA81" s="38">
        <f t="shared" si="116"/>
        <v>1000</v>
      </c>
      <c r="CB81" s="38">
        <f t="shared" si="104"/>
        <v>1000</v>
      </c>
      <c r="CC81" s="48">
        <f t="shared" si="168"/>
        <v>0.02</v>
      </c>
      <c r="CD81" s="38">
        <f t="shared" si="169"/>
        <v>1003.3333333333334</v>
      </c>
      <c r="CE81" s="38" t="str">
        <f t="shared" si="170"/>
        <v>nie</v>
      </c>
      <c r="CF81" s="38">
        <f t="shared" si="171"/>
        <v>7</v>
      </c>
      <c r="CG81" s="38">
        <f t="shared" si="172"/>
        <v>997.03000000000009</v>
      </c>
      <c r="CH81" s="38">
        <f t="shared" si="173"/>
        <v>0</v>
      </c>
      <c r="CI81" s="48">
        <f t="shared" si="174"/>
        <v>0.04</v>
      </c>
      <c r="CJ81" s="38">
        <f t="shared" si="175"/>
        <v>175.07608013122993</v>
      </c>
      <c r="CK81" s="38">
        <f t="shared" si="176"/>
        <v>1172.1060801312301</v>
      </c>
      <c r="CL81" s="22"/>
      <c r="CM81" s="46">
        <f t="shared" si="210"/>
        <v>10</v>
      </c>
      <c r="CN81" s="38">
        <f t="shared" si="211"/>
        <v>1000</v>
      </c>
      <c r="CO81" s="38">
        <f t="shared" si="107"/>
        <v>1000</v>
      </c>
      <c r="CP81" s="38">
        <f t="shared" si="212"/>
        <v>1172.3318594012692</v>
      </c>
      <c r="CQ81" s="48">
        <f t="shared" si="177"/>
        <v>2.2499999999999999E-2</v>
      </c>
      <c r="CR81" s="38">
        <f t="shared" si="178"/>
        <v>1176.7281038740239</v>
      </c>
      <c r="CS81" s="38" t="str">
        <f t="shared" si="179"/>
        <v>nie</v>
      </c>
      <c r="CT81" s="38">
        <f t="shared" si="180"/>
        <v>20</v>
      </c>
      <c r="CU81" s="38">
        <f t="shared" si="181"/>
        <v>1126.9497641379594</v>
      </c>
      <c r="CV81" s="38">
        <f t="shared" si="61"/>
        <v>0</v>
      </c>
      <c r="CW81" s="48">
        <f t="shared" si="182"/>
        <v>0.04</v>
      </c>
      <c r="CX81" s="38">
        <f t="shared" si="183"/>
        <v>0</v>
      </c>
      <c r="CY81" s="38">
        <f t="shared" si="184"/>
        <v>1126.9497641379594</v>
      </c>
      <c r="DA81" s="46">
        <f t="shared" si="117"/>
        <v>10</v>
      </c>
      <c r="DB81" s="38">
        <f t="shared" si="118"/>
        <v>1000</v>
      </c>
      <c r="DC81" s="38">
        <f t="shared" si="109"/>
        <v>1000</v>
      </c>
      <c r="DD81" s="38">
        <f t="shared" si="213"/>
        <v>1183.2874187499995</v>
      </c>
      <c r="DE81" s="48">
        <f t="shared" si="185"/>
        <v>2.5000000000000001E-2</v>
      </c>
      <c r="DF81" s="38">
        <f t="shared" si="186"/>
        <v>1188.2177829947912</v>
      </c>
      <c r="DG81" s="38" t="str">
        <f t="shared" si="187"/>
        <v>nie</v>
      </c>
      <c r="DH81" s="38">
        <f t="shared" si="188"/>
        <v>7</v>
      </c>
      <c r="DI81" s="38">
        <f t="shared" si="189"/>
        <v>1146.7864042257809</v>
      </c>
      <c r="DJ81" s="38">
        <f t="shared" si="70"/>
        <v>0</v>
      </c>
      <c r="DK81" s="48">
        <f t="shared" si="190"/>
        <v>0.04</v>
      </c>
      <c r="DL81" s="38">
        <f t="shared" si="191"/>
        <v>0</v>
      </c>
      <c r="DM81" s="38">
        <f t="shared" si="192"/>
        <v>1146.7864042257809</v>
      </c>
      <c r="DN81" s="22"/>
      <c r="DO81" s="46">
        <f t="shared" si="119"/>
        <v>10</v>
      </c>
      <c r="DP81" s="38">
        <f t="shared" si="120"/>
        <v>1000</v>
      </c>
      <c r="DQ81" s="38">
        <f t="shared" si="111"/>
        <v>1000</v>
      </c>
      <c r="DR81" s="38">
        <f t="shared" si="214"/>
        <v>1198.2178538701173</v>
      </c>
      <c r="DS81" s="48">
        <f t="shared" si="193"/>
        <v>2.7500000000000004E-2</v>
      </c>
      <c r="DT81" s="38">
        <f t="shared" si="194"/>
        <v>1203.7096857003555</v>
      </c>
      <c r="DU81" s="38" t="str">
        <f t="shared" si="195"/>
        <v>nie</v>
      </c>
      <c r="DV81" s="38">
        <f t="shared" si="196"/>
        <v>20</v>
      </c>
      <c r="DW81" s="38">
        <f t="shared" si="78"/>
        <v>1148.8048454172879</v>
      </c>
      <c r="DX81" s="38">
        <f t="shared" si="79"/>
        <v>0</v>
      </c>
      <c r="DY81" s="48">
        <f t="shared" si="197"/>
        <v>0.04</v>
      </c>
      <c r="DZ81" s="38">
        <f t="shared" si="198"/>
        <v>0</v>
      </c>
      <c r="EA81" s="38">
        <f t="shared" si="199"/>
        <v>1148.8048454172879</v>
      </c>
    </row>
    <row r="82" spans="1:131" s="23" customFormat="1" ht="14.1" customHeight="1">
      <c r="A82" s="22"/>
      <c r="B82" s="217"/>
      <c r="C82" s="55">
        <f t="shared" si="224"/>
        <v>47</v>
      </c>
      <c r="D82" s="38">
        <f t="shared" si="151"/>
        <v>1142.2649241480226</v>
      </c>
      <c r="E82" s="38">
        <f t="shared" si="152"/>
        <v>1137.952133938307</v>
      </c>
      <c r="F82" s="38">
        <f t="shared" si="153"/>
        <v>1231.3126731782086</v>
      </c>
      <c r="G82" s="38">
        <f t="shared" si="225"/>
        <v>1105.4157134213558</v>
      </c>
      <c r="H82" s="38">
        <f t="shared" si="226"/>
        <v>1100.7902262575192</v>
      </c>
      <c r="I82" s="38">
        <f t="shared" si="227"/>
        <v>1117.5150868749997</v>
      </c>
      <c r="J82" s="39">
        <f t="shared" si="228"/>
        <v>1116.273769336914</v>
      </c>
      <c r="K82" s="39">
        <f t="shared" si="229"/>
        <v>1135.1093532225145</v>
      </c>
      <c r="L82" s="38">
        <f t="shared" si="230"/>
        <v>1039.7454258333335</v>
      </c>
      <c r="M82" s="22"/>
      <c r="N82" s="69"/>
      <c r="O82" s="53">
        <f t="shared" si="231"/>
        <v>47</v>
      </c>
      <c r="P82" s="41">
        <f t="shared" si="148"/>
        <v>0.1422649241480225</v>
      </c>
      <c r="Q82" s="41">
        <f t="shared" si="149"/>
        <v>0.13795213393830696</v>
      </c>
      <c r="R82" s="41">
        <f t="shared" si="150"/>
        <v>0.23131267317820847</v>
      </c>
      <c r="S82" s="41">
        <f t="shared" si="218"/>
        <v>0.10541571342135581</v>
      </c>
      <c r="T82" s="41">
        <f t="shared" si="219"/>
        <v>0.1007902262575191</v>
      </c>
      <c r="U82" s="41">
        <f t="shared" si="220"/>
        <v>0.11751508687499967</v>
      </c>
      <c r="V82" s="41">
        <f t="shared" si="221"/>
        <v>0.11627376933691402</v>
      </c>
      <c r="W82" s="41">
        <f t="shared" si="222"/>
        <v>0.13510935322251449</v>
      </c>
      <c r="X82" s="41">
        <f t="shared" si="223"/>
        <v>3.9745425833333403E-2</v>
      </c>
      <c r="Y82" s="22"/>
      <c r="Z82" s="35">
        <f t="shared" si="83"/>
        <v>63</v>
      </c>
      <c r="AA82" s="38">
        <f t="shared" si="154"/>
        <v>1053.63757522525</v>
      </c>
      <c r="AB82" s="35">
        <f t="shared" si="84"/>
        <v>63</v>
      </c>
      <c r="AC82" s="48">
        <f t="shared" si="200"/>
        <v>0.04</v>
      </c>
      <c r="AD82" s="46">
        <f t="shared" si="201"/>
        <v>10</v>
      </c>
      <c r="AE82" s="38">
        <f t="shared" si="202"/>
        <v>999</v>
      </c>
      <c r="AF82" s="38">
        <f t="shared" si="113"/>
        <v>1000</v>
      </c>
      <c r="AG82" s="38">
        <f t="shared" si="88"/>
        <v>1000</v>
      </c>
      <c r="AH82" s="48">
        <f t="shared" si="155"/>
        <v>0.04</v>
      </c>
      <c r="AI82" s="38">
        <f t="shared" si="156"/>
        <v>1003.3333333333334</v>
      </c>
      <c r="AJ82" s="38" t="str">
        <f t="shared" si="157"/>
        <v>nie</v>
      </c>
      <c r="AK82" s="38">
        <f t="shared" si="158"/>
        <v>5</v>
      </c>
      <c r="AL82" s="38">
        <f t="shared" si="124"/>
        <v>998.65</v>
      </c>
      <c r="AM82" s="38">
        <f t="shared" si="159"/>
        <v>2.7000000000000308</v>
      </c>
      <c r="AN82" s="48">
        <f t="shared" si="30"/>
        <v>0.04</v>
      </c>
      <c r="AO82" s="38">
        <f t="shared" si="31"/>
        <v>202.69461671316068</v>
      </c>
      <c r="AP82" s="38">
        <f t="shared" si="128"/>
        <v>1198.6446167131608</v>
      </c>
      <c r="AQ82" s="22"/>
      <c r="AR82" s="35">
        <f t="shared" si="89"/>
        <v>63</v>
      </c>
      <c r="AS82" s="48">
        <f t="shared" si="203"/>
        <v>0.04</v>
      </c>
      <c r="AT82" s="46">
        <f t="shared" si="204"/>
        <v>10</v>
      </c>
      <c r="AU82" s="38">
        <f t="shared" si="205"/>
        <v>999</v>
      </c>
      <c r="AV82" s="38">
        <f t="shared" si="114"/>
        <v>1000</v>
      </c>
      <c r="AW82" s="38">
        <f t="shared" si="93"/>
        <v>1000</v>
      </c>
      <c r="AX82" s="48">
        <f t="shared" si="160"/>
        <v>4.1000000000000002E-2</v>
      </c>
      <c r="AY82" s="38">
        <f t="shared" si="161"/>
        <v>1003.4166666666666</v>
      </c>
      <c r="AZ82" s="38" t="str">
        <f t="shared" si="162"/>
        <v>nie</v>
      </c>
      <c r="BA82" s="38">
        <f t="shared" si="163"/>
        <v>7</v>
      </c>
      <c r="BB82" s="38">
        <f t="shared" si="125"/>
        <v>997.09749999999997</v>
      </c>
      <c r="BC82" s="38">
        <f t="shared" si="164"/>
        <v>2.7674999999999694</v>
      </c>
      <c r="BD82" s="48">
        <f t="shared" si="38"/>
        <v>0.04</v>
      </c>
      <c r="BE82" s="38">
        <f t="shared" si="95"/>
        <v>198.11085119419175</v>
      </c>
      <c r="BF82" s="38">
        <f t="shared" si="126"/>
        <v>1192.4408511941917</v>
      </c>
      <c r="BG82" s="22"/>
      <c r="BH82" s="35">
        <f t="shared" si="96"/>
        <v>63</v>
      </c>
      <c r="BI82" s="48">
        <f t="shared" si="215"/>
        <v>0.04</v>
      </c>
      <c r="BJ82" s="46">
        <f t="shared" si="206"/>
        <v>11</v>
      </c>
      <c r="BK82" s="38">
        <f t="shared" si="207"/>
        <v>1098.9000000000001</v>
      </c>
      <c r="BL82" s="38">
        <f t="shared" si="115"/>
        <v>1100</v>
      </c>
      <c r="BM82" s="38">
        <f t="shared" si="99"/>
        <v>1255.8614749999999</v>
      </c>
      <c r="BN82" s="48">
        <f t="shared" si="165"/>
        <v>6.8500000000000005E-2</v>
      </c>
      <c r="BO82" s="38">
        <f t="shared" si="100"/>
        <v>1277.368102759375</v>
      </c>
      <c r="BP82" s="38" t="str">
        <f t="shared" si="166"/>
        <v>nie</v>
      </c>
      <c r="BQ82" s="38">
        <f t="shared" si="167"/>
        <v>7.6999999999999993</v>
      </c>
      <c r="BR82" s="38">
        <f t="shared" si="127"/>
        <v>1237.4311632350937</v>
      </c>
      <c r="BS82" s="38">
        <f t="shared" si="101"/>
        <v>0</v>
      </c>
      <c r="BT82" s="48">
        <f t="shared" si="44"/>
        <v>0.04</v>
      </c>
      <c r="BU82" s="38">
        <f t="shared" si="45"/>
        <v>85.199810553811162</v>
      </c>
      <c r="BV82" s="38">
        <f t="shared" si="216"/>
        <v>1322.6309737889048</v>
      </c>
      <c r="BW82" s="22"/>
      <c r="BX82" s="48">
        <f t="shared" si="217"/>
        <v>0.01</v>
      </c>
      <c r="BY82" s="46">
        <f t="shared" si="208"/>
        <v>10</v>
      </c>
      <c r="BZ82" s="38">
        <f t="shared" si="209"/>
        <v>999</v>
      </c>
      <c r="CA82" s="38">
        <f t="shared" si="116"/>
        <v>1000</v>
      </c>
      <c r="CB82" s="38">
        <f t="shared" si="104"/>
        <v>1000</v>
      </c>
      <c r="CC82" s="48">
        <f t="shared" si="168"/>
        <v>0.02</v>
      </c>
      <c r="CD82" s="38">
        <f t="shared" si="169"/>
        <v>1004.9999999999999</v>
      </c>
      <c r="CE82" s="38" t="str">
        <f t="shared" si="170"/>
        <v>nie</v>
      </c>
      <c r="CF82" s="38">
        <f t="shared" si="171"/>
        <v>7</v>
      </c>
      <c r="CG82" s="38">
        <f t="shared" si="172"/>
        <v>998.37999999999988</v>
      </c>
      <c r="CH82" s="38">
        <f t="shared" si="173"/>
        <v>0</v>
      </c>
      <c r="CI82" s="48">
        <f t="shared" si="174"/>
        <v>0.04</v>
      </c>
      <c r="CJ82" s="38">
        <f t="shared" si="175"/>
        <v>175.54878554758423</v>
      </c>
      <c r="CK82" s="38">
        <f t="shared" si="176"/>
        <v>1173.9287855475841</v>
      </c>
      <c r="CL82" s="22"/>
      <c r="CM82" s="46">
        <f t="shared" si="210"/>
        <v>10</v>
      </c>
      <c r="CN82" s="38">
        <f t="shared" si="211"/>
        <v>1000</v>
      </c>
      <c r="CO82" s="38">
        <f t="shared" si="107"/>
        <v>1000</v>
      </c>
      <c r="CP82" s="38">
        <f t="shared" si="212"/>
        <v>1172.3318594012692</v>
      </c>
      <c r="CQ82" s="48">
        <f t="shared" si="177"/>
        <v>2.2499999999999999E-2</v>
      </c>
      <c r="CR82" s="38">
        <f t="shared" si="178"/>
        <v>1178.9262261104013</v>
      </c>
      <c r="CS82" s="38" t="str">
        <f t="shared" si="179"/>
        <v>nie</v>
      </c>
      <c r="CT82" s="38">
        <f t="shared" si="180"/>
        <v>20</v>
      </c>
      <c r="CU82" s="38">
        <f t="shared" si="181"/>
        <v>1128.7302431494252</v>
      </c>
      <c r="CV82" s="38">
        <f t="shared" si="61"/>
        <v>0</v>
      </c>
      <c r="CW82" s="48">
        <f t="shared" si="182"/>
        <v>0.04</v>
      </c>
      <c r="CX82" s="38">
        <f t="shared" si="183"/>
        <v>0</v>
      </c>
      <c r="CY82" s="38">
        <f t="shared" si="184"/>
        <v>1128.7302431494252</v>
      </c>
      <c r="DA82" s="46">
        <f t="shared" si="117"/>
        <v>10</v>
      </c>
      <c r="DB82" s="38">
        <f t="shared" si="118"/>
        <v>1000</v>
      </c>
      <c r="DC82" s="38">
        <f t="shared" si="109"/>
        <v>1000</v>
      </c>
      <c r="DD82" s="38">
        <f t="shared" si="213"/>
        <v>1183.2874187499995</v>
      </c>
      <c r="DE82" s="48">
        <f t="shared" si="185"/>
        <v>2.5000000000000001E-2</v>
      </c>
      <c r="DF82" s="38">
        <f t="shared" si="186"/>
        <v>1190.682965117187</v>
      </c>
      <c r="DG82" s="38" t="str">
        <f t="shared" si="187"/>
        <v>nie</v>
      </c>
      <c r="DH82" s="38">
        <f t="shared" si="188"/>
        <v>7</v>
      </c>
      <c r="DI82" s="38">
        <f t="shared" si="189"/>
        <v>1148.7832017449214</v>
      </c>
      <c r="DJ82" s="38">
        <f t="shared" si="70"/>
        <v>0</v>
      </c>
      <c r="DK82" s="48">
        <f t="shared" si="190"/>
        <v>0.04</v>
      </c>
      <c r="DL82" s="38">
        <f t="shared" si="191"/>
        <v>0</v>
      </c>
      <c r="DM82" s="38">
        <f t="shared" si="192"/>
        <v>1148.7832017449214</v>
      </c>
      <c r="DN82" s="22"/>
      <c r="DO82" s="46">
        <f t="shared" si="119"/>
        <v>10</v>
      </c>
      <c r="DP82" s="38">
        <f t="shared" si="120"/>
        <v>1000</v>
      </c>
      <c r="DQ82" s="38">
        <f t="shared" si="111"/>
        <v>1000</v>
      </c>
      <c r="DR82" s="38">
        <f t="shared" si="214"/>
        <v>1198.2178538701173</v>
      </c>
      <c r="DS82" s="48">
        <f t="shared" si="193"/>
        <v>2.7500000000000004E-2</v>
      </c>
      <c r="DT82" s="38">
        <f t="shared" si="194"/>
        <v>1206.4556016154743</v>
      </c>
      <c r="DU82" s="38" t="str">
        <f t="shared" si="195"/>
        <v>nie</v>
      </c>
      <c r="DV82" s="38">
        <f t="shared" si="196"/>
        <v>20</v>
      </c>
      <c r="DW82" s="38">
        <f t="shared" si="78"/>
        <v>1151.0290373085343</v>
      </c>
      <c r="DX82" s="38">
        <f t="shared" si="79"/>
        <v>0</v>
      </c>
      <c r="DY82" s="48">
        <f t="shared" si="197"/>
        <v>0.04</v>
      </c>
      <c r="DZ82" s="38">
        <f t="shared" si="198"/>
        <v>0</v>
      </c>
      <c r="EA82" s="38">
        <f t="shared" si="199"/>
        <v>1151.0290373085343</v>
      </c>
    </row>
    <row r="83" spans="1:131" s="23" customFormat="1" ht="14.25">
      <c r="A83" s="22"/>
      <c r="B83" s="218"/>
      <c r="C83" s="55">
        <f t="shared" si="224"/>
        <v>48</v>
      </c>
      <c r="D83" s="38">
        <f t="shared" si="151"/>
        <v>1149.4099744432224</v>
      </c>
      <c r="E83" s="38">
        <f t="shared" si="152"/>
        <v>1146.7774136999403</v>
      </c>
      <c r="F83" s="38">
        <f t="shared" si="153"/>
        <v>1236.6191243832898</v>
      </c>
      <c r="G83" s="38">
        <f t="shared" si="225"/>
        <v>1112.6955498475936</v>
      </c>
      <c r="H83" s="38">
        <f t="shared" si="226"/>
        <v>1102.4932089144529</v>
      </c>
      <c r="I83" s="38">
        <f t="shared" si="227"/>
        <v>1119.4156674999997</v>
      </c>
      <c r="J83" s="39">
        <f t="shared" si="228"/>
        <v>1118.3804979414062</v>
      </c>
      <c r="K83" s="39">
        <f t="shared" si="229"/>
        <v>1138.1741484762151</v>
      </c>
      <c r="L83" s="38">
        <f t="shared" si="230"/>
        <v>1040.60401</v>
      </c>
      <c r="M83" s="22"/>
      <c r="N83" s="69"/>
      <c r="O83" s="53">
        <f t="shared" si="231"/>
        <v>48</v>
      </c>
      <c r="P83" s="41">
        <f t="shared" si="148"/>
        <v>0.14940997444322246</v>
      </c>
      <c r="Q83" s="41">
        <f t="shared" si="149"/>
        <v>0.14677741369994024</v>
      </c>
      <c r="R83" s="41">
        <f t="shared" si="150"/>
        <v>0.2366191243832898</v>
      </c>
      <c r="S83" s="41">
        <f t="shared" si="218"/>
        <v>0.11269554984759367</v>
      </c>
      <c r="T83" s="41">
        <f t="shared" si="219"/>
        <v>0.10249320891445302</v>
      </c>
      <c r="U83" s="41">
        <f t="shared" si="220"/>
        <v>0.11941566749999977</v>
      </c>
      <c r="V83" s="41">
        <f t="shared" si="221"/>
        <v>0.11838049794140626</v>
      </c>
      <c r="W83" s="41">
        <f t="shared" si="222"/>
        <v>0.13817414847621512</v>
      </c>
      <c r="X83" s="41">
        <f t="shared" si="223"/>
        <v>4.0604010000000024E-2</v>
      </c>
      <c r="Y83" s="22"/>
      <c r="Z83" s="35">
        <f t="shared" si="83"/>
        <v>64</v>
      </c>
      <c r="AA83" s="38">
        <f t="shared" si="154"/>
        <v>1054.5134169336668</v>
      </c>
      <c r="AB83" s="35">
        <f t="shared" si="84"/>
        <v>64</v>
      </c>
      <c r="AC83" s="48">
        <f t="shared" si="200"/>
        <v>0.04</v>
      </c>
      <c r="AD83" s="46">
        <f t="shared" si="201"/>
        <v>10</v>
      </c>
      <c r="AE83" s="38">
        <f t="shared" si="202"/>
        <v>999</v>
      </c>
      <c r="AF83" s="38">
        <f t="shared" si="113"/>
        <v>1000</v>
      </c>
      <c r="AG83" s="38">
        <f t="shared" si="88"/>
        <v>1000</v>
      </c>
      <c r="AH83" s="48">
        <f t="shared" si="155"/>
        <v>0.04</v>
      </c>
      <c r="AI83" s="38">
        <f t="shared" si="156"/>
        <v>1003.3333333333334</v>
      </c>
      <c r="AJ83" s="38" t="str">
        <f t="shared" si="157"/>
        <v>nie</v>
      </c>
      <c r="AK83" s="38">
        <f t="shared" si="158"/>
        <v>5</v>
      </c>
      <c r="AL83" s="38">
        <f t="shared" si="124"/>
        <v>998.65</v>
      </c>
      <c r="AM83" s="38">
        <f t="shared" si="159"/>
        <v>2.7000000000000308</v>
      </c>
      <c r="AN83" s="48">
        <f t="shared" si="30"/>
        <v>0.04</v>
      </c>
      <c r="AO83" s="38">
        <f t="shared" si="31"/>
        <v>205.94189217828622</v>
      </c>
      <c r="AP83" s="38">
        <f t="shared" si="128"/>
        <v>1201.8918921782861</v>
      </c>
      <c r="AQ83" s="22"/>
      <c r="AR83" s="35">
        <f t="shared" si="89"/>
        <v>64</v>
      </c>
      <c r="AS83" s="48">
        <f t="shared" si="203"/>
        <v>0.04</v>
      </c>
      <c r="AT83" s="46">
        <f t="shared" si="204"/>
        <v>10</v>
      </c>
      <c r="AU83" s="38">
        <f t="shared" si="205"/>
        <v>999</v>
      </c>
      <c r="AV83" s="38">
        <f t="shared" si="114"/>
        <v>1000</v>
      </c>
      <c r="AW83" s="38">
        <f t="shared" si="93"/>
        <v>1000</v>
      </c>
      <c r="AX83" s="48">
        <f t="shared" si="160"/>
        <v>4.1000000000000002E-2</v>
      </c>
      <c r="AY83" s="38">
        <f t="shared" si="161"/>
        <v>1003.4166666666666</v>
      </c>
      <c r="AZ83" s="38" t="str">
        <f t="shared" si="162"/>
        <v>nie</v>
      </c>
      <c r="BA83" s="38">
        <f t="shared" si="163"/>
        <v>7</v>
      </c>
      <c r="BB83" s="38">
        <f t="shared" si="125"/>
        <v>997.09749999999997</v>
      </c>
      <c r="BC83" s="38">
        <f t="shared" si="164"/>
        <v>2.7674999999999694</v>
      </c>
      <c r="BD83" s="48">
        <f t="shared" si="38"/>
        <v>0.04</v>
      </c>
      <c r="BE83" s="38">
        <f t="shared" si="95"/>
        <v>201.41325049241601</v>
      </c>
      <c r="BF83" s="38">
        <f t="shared" si="126"/>
        <v>1195.7432504924161</v>
      </c>
      <c r="BG83" s="22"/>
      <c r="BH83" s="35">
        <f t="shared" si="96"/>
        <v>64</v>
      </c>
      <c r="BI83" s="48">
        <f t="shared" si="215"/>
        <v>0.04</v>
      </c>
      <c r="BJ83" s="46">
        <f t="shared" si="206"/>
        <v>11</v>
      </c>
      <c r="BK83" s="38">
        <f t="shared" si="207"/>
        <v>1098.9000000000001</v>
      </c>
      <c r="BL83" s="38">
        <f t="shared" si="115"/>
        <v>1100</v>
      </c>
      <c r="BM83" s="38">
        <f t="shared" si="99"/>
        <v>1255.8614749999999</v>
      </c>
      <c r="BN83" s="48">
        <f t="shared" si="165"/>
        <v>6.8500000000000005E-2</v>
      </c>
      <c r="BO83" s="38">
        <f t="shared" si="100"/>
        <v>1284.5369786791664</v>
      </c>
      <c r="BP83" s="38" t="str">
        <f t="shared" si="166"/>
        <v>nie</v>
      </c>
      <c r="BQ83" s="38">
        <f t="shared" si="167"/>
        <v>7.6999999999999993</v>
      </c>
      <c r="BR83" s="38">
        <f t="shared" si="127"/>
        <v>1243.2379527301248</v>
      </c>
      <c r="BS83" s="38">
        <f t="shared" si="101"/>
        <v>0</v>
      </c>
      <c r="BT83" s="48">
        <f t="shared" si="44"/>
        <v>0.04</v>
      </c>
      <c r="BU83" s="38">
        <f t="shared" si="45"/>
        <v>85.429850042306441</v>
      </c>
      <c r="BV83" s="38">
        <f t="shared" si="216"/>
        <v>1328.6678027724313</v>
      </c>
      <c r="BW83" s="22"/>
      <c r="BX83" s="48">
        <f t="shared" si="217"/>
        <v>0.01</v>
      </c>
      <c r="BY83" s="46">
        <f t="shared" si="208"/>
        <v>10</v>
      </c>
      <c r="BZ83" s="38">
        <f t="shared" si="209"/>
        <v>999</v>
      </c>
      <c r="CA83" s="38">
        <f t="shared" si="116"/>
        <v>1000</v>
      </c>
      <c r="CB83" s="38">
        <f t="shared" si="104"/>
        <v>1000</v>
      </c>
      <c r="CC83" s="48">
        <f t="shared" si="168"/>
        <v>0.02</v>
      </c>
      <c r="CD83" s="38">
        <f t="shared" si="169"/>
        <v>1006.6666666666666</v>
      </c>
      <c r="CE83" s="38" t="str">
        <f t="shared" si="170"/>
        <v>nie</v>
      </c>
      <c r="CF83" s="38">
        <f t="shared" si="171"/>
        <v>7</v>
      </c>
      <c r="CG83" s="38">
        <f t="shared" si="172"/>
        <v>999.73</v>
      </c>
      <c r="CH83" s="38">
        <f t="shared" si="173"/>
        <v>0</v>
      </c>
      <c r="CI83" s="48">
        <f t="shared" si="174"/>
        <v>0.04</v>
      </c>
      <c r="CJ83" s="38">
        <f t="shared" si="175"/>
        <v>176.02276726856269</v>
      </c>
      <c r="CK83" s="38">
        <f t="shared" si="176"/>
        <v>1175.7527672685628</v>
      </c>
      <c r="CL83" s="22"/>
      <c r="CM83" s="46">
        <f t="shared" si="210"/>
        <v>10</v>
      </c>
      <c r="CN83" s="38">
        <f t="shared" si="211"/>
        <v>1000</v>
      </c>
      <c r="CO83" s="38">
        <f t="shared" si="107"/>
        <v>1000</v>
      </c>
      <c r="CP83" s="38">
        <f t="shared" si="212"/>
        <v>1172.3318594012692</v>
      </c>
      <c r="CQ83" s="48">
        <f t="shared" si="177"/>
        <v>2.2499999999999999E-2</v>
      </c>
      <c r="CR83" s="38">
        <f t="shared" si="178"/>
        <v>1181.1243483467788</v>
      </c>
      <c r="CS83" s="38" t="str">
        <f t="shared" si="179"/>
        <v>nie</v>
      </c>
      <c r="CT83" s="38">
        <f t="shared" si="180"/>
        <v>20</v>
      </c>
      <c r="CU83" s="38">
        <f t="shared" si="181"/>
        <v>1130.5107221608907</v>
      </c>
      <c r="CV83" s="38">
        <f t="shared" si="61"/>
        <v>0</v>
      </c>
      <c r="CW83" s="48">
        <f t="shared" si="182"/>
        <v>0.04</v>
      </c>
      <c r="CX83" s="38">
        <f t="shared" si="183"/>
        <v>0</v>
      </c>
      <c r="CY83" s="38">
        <f t="shared" si="184"/>
        <v>1130.5107221608907</v>
      </c>
      <c r="DA83" s="46">
        <f t="shared" si="117"/>
        <v>10</v>
      </c>
      <c r="DB83" s="38">
        <f t="shared" si="118"/>
        <v>1000</v>
      </c>
      <c r="DC83" s="38">
        <f t="shared" si="109"/>
        <v>1000</v>
      </c>
      <c r="DD83" s="38">
        <f t="shared" si="213"/>
        <v>1183.2874187499995</v>
      </c>
      <c r="DE83" s="48">
        <f t="shared" si="185"/>
        <v>2.5000000000000001E-2</v>
      </c>
      <c r="DF83" s="38">
        <f t="shared" si="186"/>
        <v>1193.1481472395828</v>
      </c>
      <c r="DG83" s="38" t="str">
        <f t="shared" si="187"/>
        <v>nie</v>
      </c>
      <c r="DH83" s="38">
        <f t="shared" si="188"/>
        <v>7</v>
      </c>
      <c r="DI83" s="38">
        <f t="shared" si="189"/>
        <v>1150.7799992640621</v>
      </c>
      <c r="DJ83" s="38">
        <f t="shared" si="70"/>
        <v>0</v>
      </c>
      <c r="DK83" s="48">
        <f t="shared" si="190"/>
        <v>0.04</v>
      </c>
      <c r="DL83" s="38">
        <f t="shared" si="191"/>
        <v>0</v>
      </c>
      <c r="DM83" s="38">
        <f t="shared" si="192"/>
        <v>1150.7799992640621</v>
      </c>
      <c r="DN83" s="22"/>
      <c r="DO83" s="46">
        <f t="shared" si="119"/>
        <v>10</v>
      </c>
      <c r="DP83" s="38">
        <f t="shared" si="120"/>
        <v>1000</v>
      </c>
      <c r="DQ83" s="38">
        <f t="shared" si="111"/>
        <v>1000</v>
      </c>
      <c r="DR83" s="38">
        <f t="shared" si="214"/>
        <v>1198.2178538701173</v>
      </c>
      <c r="DS83" s="48">
        <f t="shared" si="193"/>
        <v>2.7500000000000004E-2</v>
      </c>
      <c r="DT83" s="38">
        <f t="shared" si="194"/>
        <v>1209.2015175305935</v>
      </c>
      <c r="DU83" s="38" t="str">
        <f t="shared" si="195"/>
        <v>nie</v>
      </c>
      <c r="DV83" s="38">
        <f t="shared" si="196"/>
        <v>20</v>
      </c>
      <c r="DW83" s="38">
        <f t="shared" si="78"/>
        <v>1153.2532291997807</v>
      </c>
      <c r="DX83" s="38">
        <f t="shared" si="79"/>
        <v>0</v>
      </c>
      <c r="DY83" s="48">
        <f t="shared" si="197"/>
        <v>0.04</v>
      </c>
      <c r="DZ83" s="38">
        <f t="shared" si="198"/>
        <v>0</v>
      </c>
      <c r="EA83" s="38">
        <f t="shared" si="199"/>
        <v>1153.2532291997807</v>
      </c>
    </row>
    <row r="84" spans="1:131" s="23" customFormat="1" ht="14.25">
      <c r="A84" s="22"/>
      <c r="B84" s="216">
        <f>ROUNDUP(C95/12,0)</f>
        <v>5</v>
      </c>
      <c r="C84" s="55">
        <f t="shared" si="224"/>
        <v>49</v>
      </c>
      <c r="D84" s="38">
        <f t="shared" si="151"/>
        <v>1151.3223313742189</v>
      </c>
      <c r="E84" s="38">
        <f t="shared" si="152"/>
        <v>1148.1764127169304</v>
      </c>
      <c r="F84" s="38">
        <f t="shared" si="153"/>
        <v>1242.2745700316245</v>
      </c>
      <c r="G84" s="38">
        <f t="shared" si="225"/>
        <v>1114.0025278321821</v>
      </c>
      <c r="H84" s="38">
        <f t="shared" si="226"/>
        <v>1104.2345086811674</v>
      </c>
      <c r="I84" s="38">
        <f t="shared" si="227"/>
        <v>1121.3637626406248</v>
      </c>
      <c r="J84" s="39">
        <f t="shared" si="228"/>
        <v>1120.545161582522</v>
      </c>
      <c r="K84" s="39">
        <f t="shared" si="229"/>
        <v>1141.2472186771008</v>
      </c>
      <c r="L84" s="38">
        <f t="shared" si="230"/>
        <v>1041.4711800083332</v>
      </c>
      <c r="M84" s="22"/>
      <c r="N84" s="69"/>
      <c r="O84" s="53">
        <f t="shared" si="231"/>
        <v>49</v>
      </c>
      <c r="P84" s="41">
        <f t="shared" si="148"/>
        <v>0.15132233137421891</v>
      </c>
      <c r="Q84" s="41">
        <f t="shared" si="149"/>
        <v>0.14817641271693027</v>
      </c>
      <c r="R84" s="41">
        <f t="shared" si="150"/>
        <v>0.24227457003162445</v>
      </c>
      <c r="S84" s="41">
        <f t="shared" si="218"/>
        <v>0.11400252783218212</v>
      </c>
      <c r="T84" s="41">
        <f t="shared" si="219"/>
        <v>0.10423450868116735</v>
      </c>
      <c r="U84" s="41">
        <f t="shared" si="220"/>
        <v>0.12136376264062476</v>
      </c>
      <c r="V84" s="41">
        <f t="shared" si="221"/>
        <v>0.12054516158252193</v>
      </c>
      <c r="W84" s="41">
        <f t="shared" si="222"/>
        <v>0.14124721867710077</v>
      </c>
      <c r="X84" s="41">
        <f t="shared" si="223"/>
        <v>4.1471180008333164E-2</v>
      </c>
      <c r="Y84" s="22"/>
      <c r="Z84" s="35">
        <f t="shared" si="83"/>
        <v>65</v>
      </c>
      <c r="AA84" s="38">
        <f t="shared" ref="AA84:AA115" si="232">zakup_domyslny_wartosc*IFERROR((INDEX(scenariusz_I_inflacja_skumulowana,MATCH(ROUNDDOWN(Z84/12,0),scenariusz_I_rok,0))+1),1)
*(1+MOD(Z84,12)*INDEX(scenariusz_I_inflacja,MATCH(ROUNDUP(Z84/12,0),scenariusz_I_rok,0))/12)</f>
        <v>1055.3892586420832</v>
      </c>
      <c r="AB84" s="35">
        <f t="shared" si="84"/>
        <v>65</v>
      </c>
      <c r="AC84" s="48">
        <f t="shared" si="200"/>
        <v>0.04</v>
      </c>
      <c r="AD84" s="46">
        <f t="shared" si="201"/>
        <v>10</v>
      </c>
      <c r="AE84" s="38">
        <f t="shared" si="202"/>
        <v>999</v>
      </c>
      <c r="AF84" s="38">
        <f t="shared" si="113"/>
        <v>1000</v>
      </c>
      <c r="AG84" s="38">
        <f t="shared" si="88"/>
        <v>1000</v>
      </c>
      <c r="AH84" s="48">
        <f t="shared" ref="AH84:AH115" si="233">IF(AND(MOD($Z84,zapadalnosc_ROR)&lt;=zmiana_oprocentowania_co_ile_mc_ROR,MOD($Z84,zapadalnosc_ROR)&lt;&gt;0),proc_I_okres_ROR,(marza_ROR+AC84))</f>
        <v>0.04</v>
      </c>
      <c r="AI84" s="38">
        <f t="shared" ref="AI84:AI115" si="234">AG84*(1+AH84*IF(MOD($Z84,wyplata_odsetek_ROR)&lt;&gt;0,MOD($Z84,wyplata_odsetek_ROR),wyplata_odsetek_ROR)/12)</f>
        <v>1003.3333333333334</v>
      </c>
      <c r="AJ84" s="38" t="str">
        <f t="shared" ref="AJ84:AJ115" si="235">IF(MOD($Z84,zapadalnosc_ROR)=0,"tak","nie")</f>
        <v>nie</v>
      </c>
      <c r="AK84" s="38">
        <f t="shared" ref="AK84:AK115" si="236">IF(MOD($Z84,zapadalnosc_ROR)=0,0,
IF(AND(MOD($Z84,zapadalnosc_ROR)&lt;zapadalnosc_ROR,MOD($Z84,zapadalnosc_ROR)&lt;=koszt_wczesniejszy_wykup_ochrona_ROR),
MIN(AI84-AF84,AD84*koszt_wczesniejszy_wykup_ROR),AD84*koszt_wczesniejszy_wykup_ROR))</f>
        <v>5</v>
      </c>
      <c r="AL84" s="38">
        <f t="shared" si="124"/>
        <v>998.65</v>
      </c>
      <c r="AM84" s="38">
        <f t="shared" ref="AM84:AM115" si="237">IF(MOD($Z84,wyplata_odsetek_ROR)=0, (AI84-AF84)*(1-podatek_Belki),0)
-IF(AND(AJ84="tak",AE85&lt;&gt;""),AE85-AF84,0)</f>
        <v>2.7000000000000308</v>
      </c>
      <c r="AN84" s="48">
        <f t="shared" ref="AN84:AN147" si="238">INDEX(scenariusz_I_konto,MATCH(ROUNDUP($Z84/12,0),scenariusz_I_rok,0))</f>
        <v>0.04</v>
      </c>
      <c r="AO84" s="38">
        <f t="shared" ref="AO84:AO147" si="239">AO83*(1+AN84/12*(1-podatek_Belki))+AM84</f>
        <v>209.19793528716761</v>
      </c>
      <c r="AP84" s="38">
        <f t="shared" si="128"/>
        <v>1205.1479352871675</v>
      </c>
      <c r="AQ84" s="22"/>
      <c r="AR84" s="35">
        <f t="shared" si="89"/>
        <v>65</v>
      </c>
      <c r="AS84" s="48">
        <f t="shared" si="203"/>
        <v>0.04</v>
      </c>
      <c r="AT84" s="46">
        <f t="shared" si="204"/>
        <v>10</v>
      </c>
      <c r="AU84" s="38">
        <f t="shared" si="205"/>
        <v>999</v>
      </c>
      <c r="AV84" s="38">
        <f t="shared" si="114"/>
        <v>1000</v>
      </c>
      <c r="AW84" s="38">
        <f t="shared" si="93"/>
        <v>1000</v>
      </c>
      <c r="AX84" s="48">
        <f t="shared" ref="AX84:AX115" si="240">IF(AND(MOD($Z84,zapadalnosc_DOR)&lt;=zmiana_oprocentowania_co_ile_mc_DOR,MOD($Z84,zapadalnosc_DOR)&lt;&gt;0),proc_I_okres_DOR,(marza_DOR+AS84))</f>
        <v>4.1000000000000002E-2</v>
      </c>
      <c r="AY84" s="38">
        <f t="shared" ref="AY84:AY115" si="241">AW84*(1+AX84*IF(MOD($Z84,wyplata_odsetek_DOR)&lt;&gt;0,MOD($Z84,wyplata_odsetek_DOR),wyplata_odsetek_DOR)/12)</f>
        <v>1003.4166666666666</v>
      </c>
      <c r="AZ84" s="38" t="str">
        <f t="shared" ref="AZ84:AZ115" si="242">IF(MOD($Z84,zapadalnosc_DOR)=0,"tak","nie")</f>
        <v>nie</v>
      </c>
      <c r="BA84" s="38">
        <f t="shared" ref="BA84:BA115" si="243">IF(MOD($Z84,zapadalnosc_DOR)=0,0,
IF(AND(MOD($Z84,zapadalnosc_DOR)&lt;zapadalnosc_DOR,MOD($Z84,zapadalnosc_DOR)&lt;=koszt_wczesniejszy_wykup_ochrona_DOR),
MIN(AY84-AV84,AT84*koszt_wczesniejszy_wykup_DOR),AT84*koszt_wczesniejszy_wykup_DOR))</f>
        <v>7</v>
      </c>
      <c r="BB84" s="38">
        <f t="shared" si="125"/>
        <v>997.09749999999997</v>
      </c>
      <c r="BC84" s="38">
        <f t="shared" ref="BC84:BC115" si="244">IF(MOD($Z84,wyplata_odsetek_DOR)=0, (AY84-AV84)*(1-podatek_Belki),0)
-IF(AND(AZ84="tak",AU85&lt;&gt;""),AU85-AV84,0)</f>
        <v>2.7674999999999694</v>
      </c>
      <c r="BD84" s="48">
        <f t="shared" ref="BD84:BD147" si="245">INDEX(scenariusz_I_konto,MATCH(ROUNDUP($Z84/12,0),scenariusz_I_rok,0))</f>
        <v>0.04</v>
      </c>
      <c r="BE84" s="38">
        <f t="shared" ref="BE84:BE147" si="246">BE83*(1+BD84/12*(1-podatek_Belki))+BC84</f>
        <v>204.72456626874546</v>
      </c>
      <c r="BF84" s="38">
        <f t="shared" si="126"/>
        <v>1199.0545662687455</v>
      </c>
      <c r="BG84" s="22"/>
      <c r="BH84" s="35">
        <f t="shared" si="96"/>
        <v>65</v>
      </c>
      <c r="BI84" s="48">
        <f t="shared" si="215"/>
        <v>0.04</v>
      </c>
      <c r="BJ84" s="46">
        <f t="shared" si="206"/>
        <v>11</v>
      </c>
      <c r="BK84" s="38">
        <f t="shared" si="207"/>
        <v>1098.9000000000001</v>
      </c>
      <c r="BL84" s="38">
        <f t="shared" si="115"/>
        <v>1100</v>
      </c>
      <c r="BM84" s="38">
        <f t="shared" si="99"/>
        <v>1255.8614749999999</v>
      </c>
      <c r="BN84" s="48">
        <f t="shared" ref="BN84:BN115" si="247">IF(AND(MOD($Z84,zapadalnosc_TOS)&lt;=12,MOD($Z84,zapadalnosc_TOS)&lt;&gt;0),proc_I_okres_TOS,(marza_TOS+proc_I_okres_TOS))</f>
        <v>6.8500000000000005E-2</v>
      </c>
      <c r="BO84" s="38">
        <f t="shared" si="100"/>
        <v>1291.7058545989582</v>
      </c>
      <c r="BP84" s="38" t="str">
        <f t="shared" ref="BP84:BP115" si="248">IF(MOD($Z84,zapadalnosc_TOS)=0,"tak","nie")</f>
        <v>nie</v>
      </c>
      <c r="BQ84" s="38">
        <f t="shared" ref="BQ84:BQ115" si="249">IF(MOD($Z84,zapadalnosc_TOS)=0,0,
IF(AND(MOD($Z84,zapadalnosc_TOS)&lt;zapadalnosc_TOS,MOD($Z84,zapadalnosc_TOS)&lt;=koszt_wczesniejszy_wykup_ochrona_TOS),
MIN(BO84-BL84,BJ84*koszt_wczesniejszy_wykup_TOS),BJ84*koszt_wczesniejszy_wykup_TOS))</f>
        <v>7.6999999999999993</v>
      </c>
      <c r="BR84" s="38">
        <f t="shared" si="127"/>
        <v>1249.0447422251561</v>
      </c>
      <c r="BS84" s="38">
        <f t="shared" si="101"/>
        <v>0</v>
      </c>
      <c r="BT84" s="48">
        <f t="shared" ref="BT84:BT147" si="250">INDEX(scenariusz_I_konto,MATCH(ROUNDUP($Z84/12,0),scenariusz_I_rok,0))</f>
        <v>0.04</v>
      </c>
      <c r="BU84" s="38">
        <f t="shared" ref="BU84:BU147" si="251">BU83*(1+BT84/12*(1-podatek_Belki))+BS84</f>
        <v>85.660510637420657</v>
      </c>
      <c r="BV84" s="38">
        <f t="shared" si="216"/>
        <v>1334.7052528625768</v>
      </c>
      <c r="BW84" s="22"/>
      <c r="BX84" s="48">
        <f t="shared" si="217"/>
        <v>0.01</v>
      </c>
      <c r="BY84" s="46">
        <f t="shared" si="208"/>
        <v>10</v>
      </c>
      <c r="BZ84" s="38">
        <f t="shared" si="209"/>
        <v>999</v>
      </c>
      <c r="CA84" s="38">
        <f t="shared" si="116"/>
        <v>1000</v>
      </c>
      <c r="CB84" s="38">
        <f t="shared" si="104"/>
        <v>1000</v>
      </c>
      <c r="CC84" s="48">
        <f t="shared" ref="CC84:CC115" si="252">IF(AND(MOD($Z84,zapadalnosc_COI)&lt;=zmiana_oprocentowania_co_ile_mc_COI,MOD($Z84,zapadalnosc_COI)&lt;&gt;0),proc_I_okres_COI,(marza_COI+$BX84))</f>
        <v>0.02</v>
      </c>
      <c r="CD84" s="38">
        <f t="shared" ref="CD84:CD115" si="253">CB84*(1+CC84*IF(MOD($Z84,wyplata_odsetek_COI)&lt;&gt;0,MOD($Z84,wyplata_odsetek_COI),wyplata_odsetek_COI)/12)</f>
        <v>1008.3333333333333</v>
      </c>
      <c r="CE84" s="38" t="str">
        <f t="shared" ref="CE84:CE115" si="254">IF(MOD($Z84,zapadalnosc_COI)=0,"tak","nie")</f>
        <v>nie</v>
      </c>
      <c r="CF84" s="38">
        <f t="shared" ref="CF84:CF115" si="255">IF(MOD($Z84,zapadalnosc_COI)=0,0,
IF(AND(MOD($Z84,zapadalnosc_COI)&lt;zapadalnosc_COI,MOD($Z84,zapadalnosc_COI)&lt;=koszt_wczesniejszy_wykup_ochrona_COI),
MIN(CD84-CA84,BY84*koszt_wczesniejszy_wykup_COI),BY84*koszt_wczesniejszy_wykup_COI))</f>
        <v>7</v>
      </c>
      <c r="CG84" s="38">
        <f t="shared" ref="CG84:CG115" si="256">CD84-CF84
-(CD84-CA84-CF84)*podatek_Belki</f>
        <v>1001.0799999999999</v>
      </c>
      <c r="CH84" s="38">
        <f t="shared" ref="CH84:CH115" si="257">IF(MOD($Z84,wyplata_odsetek_COI)=0, (CD84-CA84)*(1-podatek_Belki),0)
-IF(AND(CE84="tak",BZ85&lt;&gt;""),BZ85-CA84,0)</f>
        <v>0</v>
      </c>
      <c r="CI84" s="48">
        <f t="shared" ref="CI84:CI115" si="258">INDEX(scenariusz_I_konto,MATCH(ROUNDUP($Z84/12,0),scenariusz_I_rok,0))</f>
        <v>0.04</v>
      </c>
      <c r="CJ84" s="38">
        <f t="shared" ref="CJ84:CJ115" si="259">CJ83*(1+CI84/12*(1-podatek_Belki))+CH84</f>
        <v>176.49802874018781</v>
      </c>
      <c r="CK84" s="38">
        <f t="shared" ref="CK84:CK115" si="260">CJ83*(1+CI84/12*(1-podatek_Belki))+CG84</f>
        <v>1177.5780287401876</v>
      </c>
      <c r="CL84" s="22"/>
      <c r="CM84" s="46">
        <f t="shared" si="210"/>
        <v>10</v>
      </c>
      <c r="CN84" s="38">
        <f t="shared" si="211"/>
        <v>1000</v>
      </c>
      <c r="CO84" s="38">
        <f t="shared" si="107"/>
        <v>1000</v>
      </c>
      <c r="CP84" s="38">
        <f t="shared" si="212"/>
        <v>1172.3318594012692</v>
      </c>
      <c r="CQ84" s="48">
        <f t="shared" ref="CQ84:CQ115" si="261">IF(AND(MOD($Z84,zapadalnosc_EDO)&lt;=12,MOD($Z84,zapadalnosc_EDO)&lt;&gt;0),proc_I_okres_EDO,(marza_EDO+$BX84))</f>
        <v>2.2499999999999999E-2</v>
      </c>
      <c r="CR84" s="38">
        <f t="shared" ref="CR84:CR115" si="262">CP84*(1+CQ84*IF(MOD($Z84,12)&lt;&gt;0,MOD($Z84,12),12)/12)</f>
        <v>1183.322470583156</v>
      </c>
      <c r="CS84" s="38" t="str">
        <f t="shared" ref="CS84:CS115" si="263">IF(MOD($Z84,zapadalnosc_EDO)=0,"tak","nie")</f>
        <v>nie</v>
      </c>
      <c r="CT84" s="38">
        <f t="shared" ref="CT84:CT115" si="264">IF(AND(MOD($Z84,zapadalnosc_EDO)&lt;zapadalnosc_EDO,MOD($Z84,zapadalnosc_EDO)&lt;&gt;0),MIN(CR84-CO84,CM84*koszt_wczesniejszy_wykup_EDO),0)</f>
        <v>20</v>
      </c>
      <c r="CU84" s="38">
        <f t="shared" ref="CU84:CU115" si="265">CR84-CT84
-(CR84-CO84-CT84)*podatek_Belki</f>
        <v>1132.2912011723563</v>
      </c>
      <c r="CV84" s="38">
        <f t="shared" ref="CV84:CV138" si="266">IF(AND(CS84="tak",CN85&lt;&gt;""),
 CU84-CN85,
0)</f>
        <v>0</v>
      </c>
      <c r="CW84" s="48">
        <f t="shared" ref="CW84:CW115" si="267">INDEX(scenariusz_I_konto,MATCH(ROUNDUP($Z84/12,0),scenariusz_I_rok,0))</f>
        <v>0.04</v>
      </c>
      <c r="CX84" s="38">
        <f t="shared" ref="CX84:CX115" si="268">CX83*(1+CW84/12*(1-podatek_Belki))+CV84</f>
        <v>0</v>
      </c>
      <c r="CY84" s="38">
        <f t="shared" ref="CY84:CY115" si="269">CX83*(1+CW84/12*(1-podatek_Belki))+CU84</f>
        <v>1132.2912011723563</v>
      </c>
      <c r="DA84" s="46">
        <f t="shared" si="117"/>
        <v>10</v>
      </c>
      <c r="DB84" s="38">
        <f t="shared" si="118"/>
        <v>1000</v>
      </c>
      <c r="DC84" s="38">
        <f t="shared" si="109"/>
        <v>1000</v>
      </c>
      <c r="DD84" s="38">
        <f t="shared" si="213"/>
        <v>1183.2874187499995</v>
      </c>
      <c r="DE84" s="48">
        <f t="shared" ref="DE84:DE115" si="270">IF(AND(MOD($Z84,zapadalnosc_ROS)&lt;=12,MOD($Z84,zapadalnosc_ROS)&lt;&gt;0),proc_I_okres_ROS,(marza_ROS+$BX84))</f>
        <v>2.5000000000000001E-2</v>
      </c>
      <c r="DF84" s="38">
        <f t="shared" ref="DF84:DF115" si="271">DD84*(1+DE84*IF(MOD($Z84,12)&lt;&gt;0,MOD($Z84,12),12)/12)</f>
        <v>1195.6133293619787</v>
      </c>
      <c r="DG84" s="38" t="str">
        <f t="shared" ref="DG84:DG115" si="272">IF(MOD($Z84,zapadalnosc_ROS)=0,"tak","nie")</f>
        <v>nie</v>
      </c>
      <c r="DH84" s="38">
        <f t="shared" ref="DH84:DH115" si="273">IF(AND(MOD($Z84,zapadalnosc_ROS)&lt;zapadalnosc_ROS,MOD($Z84,zapadalnosc_ROS)&lt;&gt;0),MIN(DF84-DC84,DA84*koszt_wczesniejszy_wykup_ROS),0)</f>
        <v>7</v>
      </c>
      <c r="DI84" s="38">
        <f t="shared" ref="DI84:DI91" si="274">DF84-DH84
-(DF84-DC84-DH84)*podatek_Belki</f>
        <v>1152.7767967832028</v>
      </c>
      <c r="DJ84" s="38">
        <f t="shared" ref="DJ84:DJ138" si="275">IF(AND(DG84="tak",DB85&lt;&gt;""),
 DI84-DB85,
0)</f>
        <v>0</v>
      </c>
      <c r="DK84" s="48">
        <f t="shared" ref="DK84:DK115" si="276">INDEX(scenariusz_I_konto,MATCH(ROUNDUP($Z84/12,0),scenariusz_I_rok,0))</f>
        <v>0.04</v>
      </c>
      <c r="DL84" s="38">
        <f t="shared" ref="DL84:DL115" si="277">DL83*(1+DK84/12*(1-podatek_Belki))+DJ84</f>
        <v>0</v>
      </c>
      <c r="DM84" s="38">
        <f t="shared" ref="DM84:DM115" si="278">DL83*(1+DK84/12*(1-podatek_Belki))+DI84</f>
        <v>1152.7767967832028</v>
      </c>
      <c r="DN84" s="22"/>
      <c r="DO84" s="46">
        <f t="shared" si="119"/>
        <v>10</v>
      </c>
      <c r="DP84" s="38">
        <f t="shared" si="120"/>
        <v>1000</v>
      </c>
      <c r="DQ84" s="38">
        <f t="shared" si="111"/>
        <v>1000</v>
      </c>
      <c r="DR84" s="38">
        <f t="shared" si="214"/>
        <v>1198.2178538701173</v>
      </c>
      <c r="DS84" s="48">
        <f t="shared" ref="DS84:DS115" si="279">IF(AND(MOD($Z84,zapadalnosc_ROD)&lt;=12,MOD($Z84,zapadalnosc_ROD)&lt;&gt;0),proc_I_okres_ROD,(marza_ROD+$BX84))</f>
        <v>2.7500000000000004E-2</v>
      </c>
      <c r="DT84" s="38">
        <f t="shared" ref="DT84:DT115" si="280">DR84*(1+DS84*IF(MOD($Z84,12)&lt;&gt;0,MOD($Z84,12),12)/12)</f>
        <v>1211.9474334457125</v>
      </c>
      <c r="DU84" s="38" t="str">
        <f t="shared" ref="DU84:DU115" si="281">IF(MOD($Z84,zapadalnosc_ROD)=0,"tak","nie")</f>
        <v>nie</v>
      </c>
      <c r="DV84" s="38">
        <f t="shared" ref="DV84:DV115" si="282">IF(AND(MOD($Z84,zapadalnosc_ROD)&lt;zapadalnosc_ROD,MOD($Z84,zapadalnosc_ROD)&lt;&gt;0),MIN(DT84-DQ84,DO84*koszt_wczesniejszy_wykup_ROD),0)</f>
        <v>20</v>
      </c>
      <c r="DW84" s="38">
        <f t="shared" ref="DW84:DW147" si="283">DT84-DV84
-(DT84-DQ84-DV84)*podatek_Belki</f>
        <v>1155.4774210910271</v>
      </c>
      <c r="DX84" s="38">
        <f t="shared" ref="DX84:DX138" si="284">IF(AND(DU84="tak",DP85&lt;&gt;""),
 DW84-DP85,
0)</f>
        <v>0</v>
      </c>
      <c r="DY84" s="48">
        <f t="shared" ref="DY84:DY115" si="285">INDEX(scenariusz_I_konto,MATCH(ROUNDUP($Z84/12,0),scenariusz_I_rok,0))</f>
        <v>0.04</v>
      </c>
      <c r="DZ84" s="38">
        <f t="shared" ref="DZ84:DZ115" si="286">DZ83*(1+DY84/12*(1-podatek_Belki))+DX84</f>
        <v>0</v>
      </c>
      <c r="EA84" s="38">
        <f t="shared" ref="EA84:EA115" si="287">DZ83*(1+DY84/12*(1-podatek_Belki))+DW84</f>
        <v>1155.4774210910271</v>
      </c>
    </row>
    <row r="85" spans="1:131" s="23" customFormat="1" ht="14.25">
      <c r="A85" s="22"/>
      <c r="B85" s="217"/>
      <c r="C85" s="55">
        <f t="shared" si="224"/>
        <v>50</v>
      </c>
      <c r="D85" s="38">
        <f t="shared" si="151"/>
        <v>1154.4418366689295</v>
      </c>
      <c r="E85" s="38">
        <f t="shared" si="152"/>
        <v>1150.3102231562659</v>
      </c>
      <c r="F85" s="38">
        <f t="shared" si="153"/>
        <v>1247.9306121668913</v>
      </c>
      <c r="G85" s="38">
        <f t="shared" si="225"/>
        <v>1118.0903346573289</v>
      </c>
      <c r="H85" s="38">
        <f t="shared" si="226"/>
        <v>1105.9758084478819</v>
      </c>
      <c r="I85" s="38">
        <f t="shared" si="227"/>
        <v>1123.3118577812497</v>
      </c>
      <c r="J85" s="39">
        <f t="shared" si="228"/>
        <v>1122.7098252236376</v>
      </c>
      <c r="K85" s="39">
        <f t="shared" si="229"/>
        <v>1144.328586167529</v>
      </c>
      <c r="L85" s="38">
        <f t="shared" si="230"/>
        <v>1042.3383500166667</v>
      </c>
      <c r="M85" s="22"/>
      <c r="N85" s="69"/>
      <c r="O85" s="53">
        <f t="shared" si="231"/>
        <v>50</v>
      </c>
      <c r="P85" s="41">
        <f t="shared" si="148"/>
        <v>0.15444183666892952</v>
      </c>
      <c r="Q85" s="41">
        <f t="shared" si="149"/>
        <v>0.15031022315626585</v>
      </c>
      <c r="R85" s="41">
        <f t="shared" si="150"/>
        <v>0.24793061216689116</v>
      </c>
      <c r="S85" s="41">
        <f t="shared" si="218"/>
        <v>0.11809033465732877</v>
      </c>
      <c r="T85" s="41">
        <f t="shared" si="219"/>
        <v>0.1059758084478819</v>
      </c>
      <c r="U85" s="41">
        <f t="shared" si="220"/>
        <v>0.12331185778124976</v>
      </c>
      <c r="V85" s="41">
        <f t="shared" si="221"/>
        <v>0.1227098252236376</v>
      </c>
      <c r="W85" s="41">
        <f t="shared" si="222"/>
        <v>0.14432858616752897</v>
      </c>
      <c r="X85" s="41">
        <f t="shared" si="223"/>
        <v>4.2338350016666748E-2</v>
      </c>
      <c r="Y85" s="22"/>
      <c r="Z85" s="35">
        <f t="shared" ref="Z85:Z148" si="288">Z84+1</f>
        <v>66</v>
      </c>
      <c r="AA85" s="38">
        <f t="shared" si="232"/>
        <v>1056.2651003504998</v>
      </c>
      <c r="AB85" s="35">
        <f t="shared" ref="AB85:AB148" si="289">AB84+1</f>
        <v>66</v>
      </c>
      <c r="AC85" s="48">
        <f t="shared" ref="AC85:AC116" si="290">MAX(INDEX(scenariusz_I_stopa_NBP,MATCH(ROUNDUP(AB85/12,0),scenariusz_I_rok,0)),0)</f>
        <v>0.04</v>
      </c>
      <c r="AD85" s="46">
        <f t="shared" ref="AD85:AD116" si="291">IF(AJ84="tak",
ROUNDDOWN(AL84/zamiana_ROR,0),
AD84)</f>
        <v>10</v>
      </c>
      <c r="AE85" s="38">
        <f t="shared" ref="AE85:AE116" si="292">IF(AJ84="tak",
AD85*zamiana_ROR,
AE84)</f>
        <v>999</v>
      </c>
      <c r="AF85" s="38">
        <f t="shared" si="113"/>
        <v>1000</v>
      </c>
      <c r="AG85" s="38">
        <f t="shared" ref="AG85:AG92" si="293">AF85</f>
        <v>1000</v>
      </c>
      <c r="AH85" s="48">
        <f t="shared" si="233"/>
        <v>0.04</v>
      </c>
      <c r="AI85" s="38">
        <f t="shared" si="234"/>
        <v>1003.3333333333334</v>
      </c>
      <c r="AJ85" s="38" t="str">
        <f t="shared" si="235"/>
        <v>nie</v>
      </c>
      <c r="AK85" s="38">
        <f t="shared" si="236"/>
        <v>5</v>
      </c>
      <c r="AL85" s="38">
        <f t="shared" si="124"/>
        <v>998.65</v>
      </c>
      <c r="AM85" s="38">
        <f t="shared" si="237"/>
        <v>2.7000000000000308</v>
      </c>
      <c r="AN85" s="48">
        <f t="shared" si="238"/>
        <v>0.04</v>
      </c>
      <c r="AO85" s="38">
        <f t="shared" si="239"/>
        <v>212.46276971244296</v>
      </c>
      <c r="AP85" s="38">
        <f t="shared" si="128"/>
        <v>1208.4127697124429</v>
      </c>
      <c r="AQ85" s="22"/>
      <c r="AR85" s="35">
        <f t="shared" ref="AR85:AR148" si="294">AR84+1</f>
        <v>66</v>
      </c>
      <c r="AS85" s="48">
        <f t="shared" ref="AS85:AS116" si="295">MAX(INDEX(scenariusz_I_stopa_NBP,MATCH(ROUNDUP(AR85/12,0),scenariusz_I_rok,0)),0)</f>
        <v>0.04</v>
      </c>
      <c r="AT85" s="46">
        <f t="shared" ref="AT85:AT116" si="296">IF(AZ84="tak",
ROUNDDOWN(BB84/zamiana_DOR,0),
AT84)</f>
        <v>10</v>
      </c>
      <c r="AU85" s="38">
        <f t="shared" ref="AU85:AU116" si="297">IF(AZ84="tak",
AT85*zamiana_DOR,
AU84)</f>
        <v>999</v>
      </c>
      <c r="AV85" s="38">
        <f t="shared" si="114"/>
        <v>1000</v>
      </c>
      <c r="AW85" s="38">
        <f t="shared" ref="AW85:AW92" si="298">AV85</f>
        <v>1000</v>
      </c>
      <c r="AX85" s="48">
        <f t="shared" si="240"/>
        <v>4.1000000000000002E-2</v>
      </c>
      <c r="AY85" s="38">
        <f t="shared" si="241"/>
        <v>1003.4166666666666</v>
      </c>
      <c r="AZ85" s="38" t="str">
        <f t="shared" si="242"/>
        <v>nie</v>
      </c>
      <c r="BA85" s="38">
        <f t="shared" si="243"/>
        <v>7</v>
      </c>
      <c r="BB85" s="38">
        <f t="shared" si="125"/>
        <v>997.09749999999997</v>
      </c>
      <c r="BC85" s="38">
        <f t="shared" si="244"/>
        <v>2.7674999999999694</v>
      </c>
      <c r="BD85" s="48">
        <f t="shared" si="245"/>
        <v>0.04</v>
      </c>
      <c r="BE85" s="38">
        <f t="shared" si="246"/>
        <v>208.04482259767101</v>
      </c>
      <c r="BF85" s="38">
        <f t="shared" si="126"/>
        <v>1202.374822597671</v>
      </c>
      <c r="BG85" s="22"/>
      <c r="BH85" s="35">
        <f t="shared" ref="BH85:BH148" si="299">BH84+1</f>
        <v>66</v>
      </c>
      <c r="BI85" s="48">
        <f t="shared" si="215"/>
        <v>0.04</v>
      </c>
      <c r="BJ85" s="46">
        <f t="shared" ref="BJ85:BJ116" si="300">IF(BP84="tak",
ROUNDDOWN(BR84/zamiana_TOS,0),
BJ84)</f>
        <v>11</v>
      </c>
      <c r="BK85" s="38">
        <f t="shared" ref="BK85:BK116" si="301">IF(BP84="tak",
BJ85*zamiana_TOS,
BK84)</f>
        <v>1098.9000000000001</v>
      </c>
      <c r="BL85" s="38">
        <f t="shared" si="115"/>
        <v>1100</v>
      </c>
      <c r="BM85" s="38">
        <f t="shared" ref="BM85:BM148" si="302">IF(BP84="tak",
 BL85,
IF(MOD($Z85,kapitalizacja_odsetek_mc_ROS)&lt;&gt;1,BM84,BO84))</f>
        <v>1255.8614749999999</v>
      </c>
      <c r="BN85" s="48">
        <f t="shared" si="247"/>
        <v>6.8500000000000005E-2</v>
      </c>
      <c r="BO85" s="38">
        <f t="shared" ref="BO85:BO148" si="303">BM85*(1+BN85*IF(MOD($Z85,12)&lt;&gt;0,MOD($Z85,12),12)/12)</f>
        <v>1298.8747305187501</v>
      </c>
      <c r="BP85" s="38" t="str">
        <f t="shared" si="248"/>
        <v>nie</v>
      </c>
      <c r="BQ85" s="38">
        <f t="shared" si="249"/>
        <v>7.6999999999999993</v>
      </c>
      <c r="BR85" s="38">
        <f t="shared" si="127"/>
        <v>1254.8515317201875</v>
      </c>
      <c r="BS85" s="38">
        <f t="shared" ref="BS85:BS91" si="304">IF(AND(BP85="tak",BK86&lt;&gt;""),
 BR85-BK86,
0)</f>
        <v>0</v>
      </c>
      <c r="BT85" s="48">
        <f t="shared" si="250"/>
        <v>0.04</v>
      </c>
      <c r="BU85" s="38">
        <f t="shared" si="251"/>
        <v>85.891794016141688</v>
      </c>
      <c r="BV85" s="38">
        <f t="shared" si="216"/>
        <v>1340.7433257363291</v>
      </c>
      <c r="BW85" s="22"/>
      <c r="BX85" s="48">
        <f t="shared" si="217"/>
        <v>0.01</v>
      </c>
      <c r="BY85" s="46">
        <f t="shared" ref="BY85:BY116" si="305">IF(CE84="tak",
ROUNDDOWN(CG84/zamiana_COI,0),
BY84)</f>
        <v>10</v>
      </c>
      <c r="BZ85" s="38">
        <f t="shared" ref="BZ85:BZ116" si="306">IF(CE84="tak",
BY85*zamiana_COI,
BZ84)</f>
        <v>999</v>
      </c>
      <c r="CA85" s="38">
        <f t="shared" si="116"/>
        <v>1000</v>
      </c>
      <c r="CB85" s="38">
        <f t="shared" ref="CB85:CB148" si="307">CA85</f>
        <v>1000</v>
      </c>
      <c r="CC85" s="48">
        <f t="shared" si="252"/>
        <v>0.02</v>
      </c>
      <c r="CD85" s="38">
        <f t="shared" si="253"/>
        <v>1010</v>
      </c>
      <c r="CE85" s="38" t="str">
        <f t="shared" si="254"/>
        <v>nie</v>
      </c>
      <c r="CF85" s="38">
        <f t="shared" si="255"/>
        <v>7</v>
      </c>
      <c r="CG85" s="38">
        <f t="shared" si="256"/>
        <v>1002.43</v>
      </c>
      <c r="CH85" s="38">
        <f t="shared" si="257"/>
        <v>0</v>
      </c>
      <c r="CI85" s="48">
        <f t="shared" si="258"/>
        <v>0.04</v>
      </c>
      <c r="CJ85" s="38">
        <f t="shared" si="259"/>
        <v>176.9745734177863</v>
      </c>
      <c r="CK85" s="38">
        <f t="shared" si="260"/>
        <v>1179.4045734177862</v>
      </c>
      <c r="CL85" s="22"/>
      <c r="CM85" s="46">
        <f t="shared" ref="CM85:CM116" si="308">IF(CS84="tak",
ROUNDDOWN(CU84/zamiana_EDO,0),
CM84)</f>
        <v>10</v>
      </c>
      <c r="CN85" s="38">
        <f t="shared" ref="CN85:CN116" si="309">IF(CS84="tak",
CM85*zamiana_EDO,
CN84)</f>
        <v>1000</v>
      </c>
      <c r="CO85" s="38">
        <f t="shared" ref="CO85:CO148" si="310">IF(CS84="tak",
CM85*100,
CO84)</f>
        <v>1000</v>
      </c>
      <c r="CP85" s="38">
        <f t="shared" ref="CP85:CP116" si="311">IF(CS84="tak",
 CO85,
IF(MOD($Z85,kapitalizacja_odsetek_mc_EDO)&lt;&gt;1,CP84,CR84))</f>
        <v>1172.3318594012692</v>
      </c>
      <c r="CQ85" s="48">
        <f t="shared" si="261"/>
        <v>2.2499999999999999E-2</v>
      </c>
      <c r="CR85" s="38">
        <f t="shared" si="262"/>
        <v>1185.5205928195335</v>
      </c>
      <c r="CS85" s="38" t="str">
        <f t="shared" si="263"/>
        <v>nie</v>
      </c>
      <c r="CT85" s="38">
        <f t="shared" si="264"/>
        <v>20</v>
      </c>
      <c r="CU85" s="38">
        <f t="shared" si="265"/>
        <v>1134.0716801838221</v>
      </c>
      <c r="CV85" s="38">
        <f t="shared" si="266"/>
        <v>0</v>
      </c>
      <c r="CW85" s="48">
        <f t="shared" si="267"/>
        <v>0.04</v>
      </c>
      <c r="CX85" s="38">
        <f t="shared" si="268"/>
        <v>0</v>
      </c>
      <c r="CY85" s="38">
        <f t="shared" si="269"/>
        <v>1134.0716801838221</v>
      </c>
      <c r="DA85" s="46">
        <f t="shared" si="117"/>
        <v>10</v>
      </c>
      <c r="DB85" s="38">
        <f t="shared" si="118"/>
        <v>1000</v>
      </c>
      <c r="DC85" s="38">
        <f t="shared" ref="DC85:DC148" si="312">IF(DG84="tak",
DA85*100,
DC84)</f>
        <v>1000</v>
      </c>
      <c r="DD85" s="38">
        <f t="shared" ref="DD85:DD116" si="313">IF(DG84="tak",
 DC85,
IF(MOD($Z85,kapitalizacja_odsetek_mc_ROS)&lt;&gt;1,DD84,DF84))</f>
        <v>1183.2874187499995</v>
      </c>
      <c r="DE85" s="48">
        <f t="shared" si="270"/>
        <v>2.5000000000000001E-2</v>
      </c>
      <c r="DF85" s="38">
        <f t="shared" si="271"/>
        <v>1198.0785114843743</v>
      </c>
      <c r="DG85" s="38" t="str">
        <f t="shared" si="272"/>
        <v>nie</v>
      </c>
      <c r="DH85" s="38">
        <f t="shared" si="273"/>
        <v>7</v>
      </c>
      <c r="DI85" s="38">
        <f t="shared" si="274"/>
        <v>1154.7735943023431</v>
      </c>
      <c r="DJ85" s="38">
        <f t="shared" si="275"/>
        <v>0</v>
      </c>
      <c r="DK85" s="48">
        <f t="shared" si="276"/>
        <v>0.04</v>
      </c>
      <c r="DL85" s="38">
        <f t="shared" si="277"/>
        <v>0</v>
      </c>
      <c r="DM85" s="38">
        <f t="shared" si="278"/>
        <v>1154.7735943023431</v>
      </c>
      <c r="DN85" s="22"/>
      <c r="DO85" s="46">
        <f t="shared" si="119"/>
        <v>10</v>
      </c>
      <c r="DP85" s="38">
        <f t="shared" si="120"/>
        <v>1000</v>
      </c>
      <c r="DQ85" s="38">
        <f t="shared" ref="DQ85:DQ148" si="314">IF(DU84="tak",
DO85*100,
DQ84)</f>
        <v>1000</v>
      </c>
      <c r="DR85" s="38">
        <f t="shared" ref="DR85:DR116" si="315">IF(DU84="tak",
 DQ85,
IF(MOD($Z85,kapitalizacja_odsetek_mc_ROD)&lt;&gt;1,DR84,DT84))</f>
        <v>1198.2178538701173</v>
      </c>
      <c r="DS85" s="48">
        <f t="shared" si="279"/>
        <v>2.7500000000000004E-2</v>
      </c>
      <c r="DT85" s="38">
        <f t="shared" si="280"/>
        <v>1214.6933493608315</v>
      </c>
      <c r="DU85" s="38" t="str">
        <f t="shared" si="281"/>
        <v>nie</v>
      </c>
      <c r="DV85" s="38">
        <f t="shared" si="282"/>
        <v>20</v>
      </c>
      <c r="DW85" s="38">
        <f t="shared" si="283"/>
        <v>1157.7016129822734</v>
      </c>
      <c r="DX85" s="38">
        <f t="shared" si="284"/>
        <v>0</v>
      </c>
      <c r="DY85" s="48">
        <f t="shared" si="285"/>
        <v>0.04</v>
      </c>
      <c r="DZ85" s="38">
        <f t="shared" si="286"/>
        <v>0</v>
      </c>
      <c r="EA85" s="38">
        <f t="shared" si="287"/>
        <v>1157.7016129822734</v>
      </c>
    </row>
    <row r="86" spans="1:131" s="23" customFormat="1" ht="14.25">
      <c r="A86" s="22"/>
      <c r="B86" s="217"/>
      <c r="C86" s="55">
        <f t="shared" si="224"/>
        <v>51</v>
      </c>
      <c r="D86" s="38">
        <f t="shared" si="151"/>
        <v>1157.5697646279355</v>
      </c>
      <c r="E86" s="38">
        <f t="shared" si="152"/>
        <v>1153.4988697587878</v>
      </c>
      <c r="F86" s="38">
        <f t="shared" si="153"/>
        <v>1253.5872523996043</v>
      </c>
      <c r="G86" s="38">
        <f t="shared" si="225"/>
        <v>1123.1239725609037</v>
      </c>
      <c r="H86" s="38">
        <f t="shared" si="226"/>
        <v>1107.7171082145965</v>
      </c>
      <c r="I86" s="38">
        <f t="shared" si="227"/>
        <v>1125.2599529218749</v>
      </c>
      <c r="J86" s="39">
        <f t="shared" si="228"/>
        <v>1124.8744888647534</v>
      </c>
      <c r="K86" s="39">
        <f t="shared" si="229"/>
        <v>1147.4182733501812</v>
      </c>
      <c r="L86" s="38">
        <f t="shared" si="230"/>
        <v>1043.2055200249999</v>
      </c>
      <c r="M86" s="22"/>
      <c r="N86" s="69"/>
      <c r="O86" s="53">
        <f t="shared" si="231"/>
        <v>51</v>
      </c>
      <c r="P86" s="41">
        <f t="shared" si="148"/>
        <v>0.15756976462793548</v>
      </c>
      <c r="Q86" s="41">
        <f t="shared" si="149"/>
        <v>0.15349886975878779</v>
      </c>
      <c r="R86" s="41">
        <f t="shared" si="150"/>
        <v>0.25358725239960433</v>
      </c>
      <c r="S86" s="41">
        <f t="shared" si="218"/>
        <v>0.12312397256090368</v>
      </c>
      <c r="T86" s="41">
        <f t="shared" si="219"/>
        <v>0.10771710821459646</v>
      </c>
      <c r="U86" s="41">
        <f t="shared" si="220"/>
        <v>0.12525995292187475</v>
      </c>
      <c r="V86" s="41">
        <f t="shared" si="221"/>
        <v>0.1248744888647535</v>
      </c>
      <c r="W86" s="41">
        <f t="shared" si="222"/>
        <v>0.14741827335018121</v>
      </c>
      <c r="X86" s="41">
        <f t="shared" si="223"/>
        <v>4.3205520024999888E-2</v>
      </c>
      <c r="Y86" s="22"/>
      <c r="Z86" s="35">
        <f t="shared" si="288"/>
        <v>67</v>
      </c>
      <c r="AA86" s="38">
        <f t="shared" si="232"/>
        <v>1057.1409420589166</v>
      </c>
      <c r="AB86" s="35">
        <f t="shared" si="289"/>
        <v>67</v>
      </c>
      <c r="AC86" s="48">
        <f t="shared" si="290"/>
        <v>0.04</v>
      </c>
      <c r="AD86" s="46">
        <f t="shared" si="291"/>
        <v>10</v>
      </c>
      <c r="AE86" s="38">
        <f t="shared" si="292"/>
        <v>999</v>
      </c>
      <c r="AF86" s="38">
        <f t="shared" ref="AF86:AF149" si="316">IF(AJ85="tak",
AD86*100,
AF85)</f>
        <v>1000</v>
      </c>
      <c r="AG86" s="38">
        <f t="shared" si="293"/>
        <v>1000</v>
      </c>
      <c r="AH86" s="48">
        <f t="shared" si="233"/>
        <v>0.04</v>
      </c>
      <c r="AI86" s="38">
        <f t="shared" si="234"/>
        <v>1003.3333333333334</v>
      </c>
      <c r="AJ86" s="38" t="str">
        <f t="shared" si="235"/>
        <v>nie</v>
      </c>
      <c r="AK86" s="38">
        <f t="shared" si="236"/>
        <v>5</v>
      </c>
      <c r="AL86" s="38">
        <f t="shared" si="124"/>
        <v>998.65</v>
      </c>
      <c r="AM86" s="38">
        <f t="shared" si="237"/>
        <v>2.7000000000000308</v>
      </c>
      <c r="AN86" s="48">
        <f t="shared" si="238"/>
        <v>0.04</v>
      </c>
      <c r="AO86" s="38">
        <f t="shared" si="239"/>
        <v>215.73641919066657</v>
      </c>
      <c r="AP86" s="38">
        <f t="shared" si="128"/>
        <v>1211.6864191906666</v>
      </c>
      <c r="AQ86" s="22"/>
      <c r="AR86" s="35">
        <f t="shared" si="294"/>
        <v>67</v>
      </c>
      <c r="AS86" s="48">
        <f t="shared" si="295"/>
        <v>0.04</v>
      </c>
      <c r="AT86" s="46">
        <f t="shared" si="296"/>
        <v>10</v>
      </c>
      <c r="AU86" s="38">
        <f t="shared" si="297"/>
        <v>999</v>
      </c>
      <c r="AV86" s="38">
        <f t="shared" ref="AV86:AV149" si="317">IF(AZ85="tak",
AT86*100,
AV85)</f>
        <v>1000</v>
      </c>
      <c r="AW86" s="38">
        <f t="shared" si="298"/>
        <v>1000</v>
      </c>
      <c r="AX86" s="48">
        <f t="shared" si="240"/>
        <v>4.1000000000000002E-2</v>
      </c>
      <c r="AY86" s="38">
        <f t="shared" si="241"/>
        <v>1003.4166666666666</v>
      </c>
      <c r="AZ86" s="38" t="str">
        <f t="shared" si="242"/>
        <v>nie</v>
      </c>
      <c r="BA86" s="38">
        <f t="shared" si="243"/>
        <v>7</v>
      </c>
      <c r="BB86" s="38">
        <f t="shared" si="125"/>
        <v>997.09749999999997</v>
      </c>
      <c r="BC86" s="38">
        <f t="shared" si="244"/>
        <v>2.7674999999999694</v>
      </c>
      <c r="BD86" s="48">
        <f t="shared" si="245"/>
        <v>0.04</v>
      </c>
      <c r="BE86" s="38">
        <f t="shared" si="246"/>
        <v>211.37404361868468</v>
      </c>
      <c r="BF86" s="38">
        <f t="shared" si="126"/>
        <v>1205.7040436186846</v>
      </c>
      <c r="BG86" s="22"/>
      <c r="BH86" s="35">
        <f t="shared" si="299"/>
        <v>67</v>
      </c>
      <c r="BI86" s="48">
        <f t="shared" si="215"/>
        <v>0.04</v>
      </c>
      <c r="BJ86" s="46">
        <f>IF(BP85="tak",
ROUNDDOWN(BR85/zamiana_TOS,0),
BJ85)</f>
        <v>11</v>
      </c>
      <c r="BK86" s="38">
        <f t="shared" si="301"/>
        <v>1098.9000000000001</v>
      </c>
      <c r="BL86" s="38">
        <f t="shared" ref="BL86:BL149" si="318">IF(BP85="tak",
BJ86*100,
BL85)</f>
        <v>1100</v>
      </c>
      <c r="BM86" s="38">
        <f t="shared" si="302"/>
        <v>1255.8614749999999</v>
      </c>
      <c r="BN86" s="48">
        <f t="shared" si="247"/>
        <v>6.8500000000000005E-2</v>
      </c>
      <c r="BO86" s="38">
        <f t="shared" si="303"/>
        <v>1306.0436064385415</v>
      </c>
      <c r="BP86" s="38" t="str">
        <f t="shared" si="248"/>
        <v>nie</v>
      </c>
      <c r="BQ86" s="38">
        <f t="shared" si="249"/>
        <v>7.6999999999999993</v>
      </c>
      <c r="BR86" s="38">
        <f t="shared" si="127"/>
        <v>1260.6583212152186</v>
      </c>
      <c r="BS86" s="38">
        <f t="shared" si="304"/>
        <v>0</v>
      </c>
      <c r="BT86" s="48">
        <f t="shared" si="250"/>
        <v>0.04</v>
      </c>
      <c r="BU86" s="38">
        <f t="shared" si="251"/>
        <v>86.12370185998526</v>
      </c>
      <c r="BV86" s="38">
        <f t="shared" si="216"/>
        <v>1346.7820230752038</v>
      </c>
      <c r="BW86" s="22"/>
      <c r="BX86" s="48">
        <f t="shared" si="217"/>
        <v>0.01</v>
      </c>
      <c r="BY86" s="46">
        <f t="shared" si="305"/>
        <v>10</v>
      </c>
      <c r="BZ86" s="38">
        <f t="shared" si="306"/>
        <v>999</v>
      </c>
      <c r="CA86" s="38">
        <f t="shared" ref="CA86:CA149" si="319">IF(CE85="tak",
BY86*100,
CA85)</f>
        <v>1000</v>
      </c>
      <c r="CB86" s="38">
        <f t="shared" si="307"/>
        <v>1000</v>
      </c>
      <c r="CC86" s="48">
        <f t="shared" si="252"/>
        <v>0.02</v>
      </c>
      <c r="CD86" s="38">
        <f t="shared" si="253"/>
        <v>1011.6666666666667</v>
      </c>
      <c r="CE86" s="38" t="str">
        <f t="shared" si="254"/>
        <v>nie</v>
      </c>
      <c r="CF86" s="38">
        <f t="shared" si="255"/>
        <v>7</v>
      </c>
      <c r="CG86" s="38">
        <f t="shared" si="256"/>
        <v>1003.7800000000001</v>
      </c>
      <c r="CH86" s="38">
        <f t="shared" si="257"/>
        <v>0</v>
      </c>
      <c r="CI86" s="48">
        <f t="shared" si="258"/>
        <v>0.04</v>
      </c>
      <c r="CJ86" s="38">
        <f t="shared" si="259"/>
        <v>177.45240476601433</v>
      </c>
      <c r="CK86" s="38">
        <f t="shared" si="260"/>
        <v>1181.2324047660145</v>
      </c>
      <c r="CL86" s="22"/>
      <c r="CM86" s="46">
        <f t="shared" si="308"/>
        <v>10</v>
      </c>
      <c r="CN86" s="38">
        <f t="shared" si="309"/>
        <v>1000</v>
      </c>
      <c r="CO86" s="38">
        <f t="shared" si="310"/>
        <v>1000</v>
      </c>
      <c r="CP86" s="38">
        <f t="shared" si="311"/>
        <v>1172.3318594012692</v>
      </c>
      <c r="CQ86" s="48">
        <f t="shared" si="261"/>
        <v>2.2499999999999999E-2</v>
      </c>
      <c r="CR86" s="38">
        <f t="shared" si="262"/>
        <v>1187.7187150559109</v>
      </c>
      <c r="CS86" s="38" t="str">
        <f t="shared" si="263"/>
        <v>nie</v>
      </c>
      <c r="CT86" s="38">
        <f t="shared" si="264"/>
        <v>20</v>
      </c>
      <c r="CU86" s="38">
        <f t="shared" si="265"/>
        <v>1135.8521591952879</v>
      </c>
      <c r="CV86" s="38">
        <f t="shared" si="266"/>
        <v>0</v>
      </c>
      <c r="CW86" s="48">
        <f t="shared" si="267"/>
        <v>0.04</v>
      </c>
      <c r="CX86" s="38">
        <f t="shared" si="268"/>
        <v>0</v>
      </c>
      <c r="CY86" s="38">
        <f t="shared" si="269"/>
        <v>1135.8521591952879</v>
      </c>
      <c r="DA86" s="46">
        <f t="shared" ref="DA86:DA149" si="320">IF(DG85="tak",
ROUNDDOWN(DI85/100,0),
DA85)</f>
        <v>10</v>
      </c>
      <c r="DB86" s="38">
        <f t="shared" ref="DB86:DB149" si="321">IF(DG85="tak",
DA86*100,
DB85)</f>
        <v>1000</v>
      </c>
      <c r="DC86" s="38">
        <f t="shared" si="312"/>
        <v>1000</v>
      </c>
      <c r="DD86" s="38">
        <f t="shared" si="313"/>
        <v>1183.2874187499995</v>
      </c>
      <c r="DE86" s="48">
        <f t="shared" si="270"/>
        <v>2.5000000000000001E-2</v>
      </c>
      <c r="DF86" s="38">
        <f t="shared" si="271"/>
        <v>1200.5436936067704</v>
      </c>
      <c r="DG86" s="38" t="str">
        <f t="shared" si="272"/>
        <v>nie</v>
      </c>
      <c r="DH86" s="38">
        <f t="shared" si="273"/>
        <v>7</v>
      </c>
      <c r="DI86" s="38">
        <f t="shared" si="274"/>
        <v>1156.7703918214841</v>
      </c>
      <c r="DJ86" s="38">
        <f t="shared" si="275"/>
        <v>0</v>
      </c>
      <c r="DK86" s="48">
        <f t="shared" si="276"/>
        <v>0.04</v>
      </c>
      <c r="DL86" s="38">
        <f t="shared" si="277"/>
        <v>0</v>
      </c>
      <c r="DM86" s="38">
        <f t="shared" si="278"/>
        <v>1156.7703918214841</v>
      </c>
      <c r="DN86" s="22"/>
      <c r="DO86" s="46">
        <f t="shared" ref="DO86:DO149" si="322">IF(DU85="tak",
ROUNDDOWN(DW85/100,0),
DO85)</f>
        <v>10</v>
      </c>
      <c r="DP86" s="38">
        <f t="shared" ref="DP86:DP149" si="323">IF(DU85="tak",
DO86*100,
DP85)</f>
        <v>1000</v>
      </c>
      <c r="DQ86" s="38">
        <f t="shared" si="314"/>
        <v>1000</v>
      </c>
      <c r="DR86" s="38">
        <f t="shared" si="315"/>
        <v>1198.2178538701173</v>
      </c>
      <c r="DS86" s="48">
        <f t="shared" si="279"/>
        <v>2.7500000000000004E-2</v>
      </c>
      <c r="DT86" s="38">
        <f t="shared" si="280"/>
        <v>1217.4392652759504</v>
      </c>
      <c r="DU86" s="38" t="str">
        <f t="shared" si="281"/>
        <v>nie</v>
      </c>
      <c r="DV86" s="38">
        <f t="shared" si="282"/>
        <v>20</v>
      </c>
      <c r="DW86" s="38">
        <f t="shared" si="283"/>
        <v>1159.9258048735198</v>
      </c>
      <c r="DX86" s="38">
        <f t="shared" si="284"/>
        <v>0</v>
      </c>
      <c r="DY86" s="48">
        <f t="shared" si="285"/>
        <v>0.04</v>
      </c>
      <c r="DZ86" s="38">
        <f t="shared" si="286"/>
        <v>0</v>
      </c>
      <c r="EA86" s="38">
        <f t="shared" si="287"/>
        <v>1159.9258048735198</v>
      </c>
    </row>
    <row r="87" spans="1:131" s="23" customFormat="1" ht="14.25">
      <c r="A87" s="22"/>
      <c r="B87" s="217"/>
      <c r="C87" s="55">
        <f t="shared" si="224"/>
        <v>52</v>
      </c>
      <c r="D87" s="38">
        <f t="shared" si="151"/>
        <v>1160.706137992431</v>
      </c>
      <c r="E87" s="38">
        <f t="shared" si="152"/>
        <v>1156.6961257071364</v>
      </c>
      <c r="F87" s="38">
        <f t="shared" si="153"/>
        <v>1259.2444923446269</v>
      </c>
      <c r="G87" s="38">
        <f t="shared" si="225"/>
        <v>1128.1584437868182</v>
      </c>
      <c r="H87" s="38">
        <f t="shared" si="226"/>
        <v>1109.4584079813112</v>
      </c>
      <c r="I87" s="38">
        <f t="shared" si="227"/>
        <v>1127.2080480624995</v>
      </c>
      <c r="J87" s="39">
        <f t="shared" si="228"/>
        <v>1127.0391525058692</v>
      </c>
      <c r="K87" s="39">
        <f t="shared" si="229"/>
        <v>1150.5163026882265</v>
      </c>
      <c r="L87" s="38">
        <f t="shared" si="230"/>
        <v>1044.0726900333334</v>
      </c>
      <c r="M87" s="22"/>
      <c r="N87" s="69"/>
      <c r="O87" s="53">
        <f t="shared" si="231"/>
        <v>52</v>
      </c>
      <c r="P87" s="41">
        <f t="shared" si="148"/>
        <v>0.16070613799243105</v>
      </c>
      <c r="Q87" s="41">
        <f t="shared" si="149"/>
        <v>0.15669612570713642</v>
      </c>
      <c r="R87" s="41">
        <f t="shared" si="150"/>
        <v>0.25924449234462688</v>
      </c>
      <c r="S87" s="41">
        <f t="shared" si="218"/>
        <v>0.12815844378681818</v>
      </c>
      <c r="T87" s="41">
        <f t="shared" si="219"/>
        <v>0.10945840798131123</v>
      </c>
      <c r="U87" s="41">
        <f t="shared" si="220"/>
        <v>0.12720804806249952</v>
      </c>
      <c r="V87" s="41">
        <f t="shared" si="221"/>
        <v>0.12703915250586917</v>
      </c>
      <c r="W87" s="41">
        <f t="shared" si="222"/>
        <v>0.15051630268822636</v>
      </c>
      <c r="X87" s="41">
        <f t="shared" si="223"/>
        <v>4.4072690033333473E-2</v>
      </c>
      <c r="Y87" s="22"/>
      <c r="Z87" s="35">
        <f t="shared" si="288"/>
        <v>68</v>
      </c>
      <c r="AA87" s="38">
        <f t="shared" si="232"/>
        <v>1058.0167837673332</v>
      </c>
      <c r="AB87" s="35">
        <f t="shared" si="289"/>
        <v>68</v>
      </c>
      <c r="AC87" s="48">
        <f t="shared" si="290"/>
        <v>0.04</v>
      </c>
      <c r="AD87" s="46">
        <f t="shared" si="291"/>
        <v>10</v>
      </c>
      <c r="AE87" s="38">
        <f t="shared" si="292"/>
        <v>999</v>
      </c>
      <c r="AF87" s="38">
        <f t="shared" si="316"/>
        <v>1000</v>
      </c>
      <c r="AG87" s="38">
        <f t="shared" si="293"/>
        <v>1000</v>
      </c>
      <c r="AH87" s="48">
        <f t="shared" si="233"/>
        <v>0.04</v>
      </c>
      <c r="AI87" s="38">
        <f t="shared" si="234"/>
        <v>1003.3333333333334</v>
      </c>
      <c r="AJ87" s="38" t="str">
        <f t="shared" si="235"/>
        <v>nie</v>
      </c>
      <c r="AK87" s="38">
        <f t="shared" si="236"/>
        <v>5</v>
      </c>
      <c r="AL87" s="38">
        <f t="shared" si="124"/>
        <v>998.65</v>
      </c>
      <c r="AM87" s="38">
        <f t="shared" si="237"/>
        <v>2.7000000000000308</v>
      </c>
      <c r="AN87" s="48">
        <f t="shared" si="238"/>
        <v>0.04</v>
      </c>
      <c r="AO87" s="38">
        <f t="shared" si="239"/>
        <v>219.01890752248136</v>
      </c>
      <c r="AP87" s="38">
        <f t="shared" si="128"/>
        <v>1214.9689075224812</v>
      </c>
      <c r="AQ87" s="22"/>
      <c r="AR87" s="35">
        <f t="shared" si="294"/>
        <v>68</v>
      </c>
      <c r="AS87" s="48">
        <f t="shared" si="295"/>
        <v>0.04</v>
      </c>
      <c r="AT87" s="46">
        <f t="shared" si="296"/>
        <v>10</v>
      </c>
      <c r="AU87" s="38">
        <f t="shared" si="297"/>
        <v>999</v>
      </c>
      <c r="AV87" s="38">
        <f t="shared" si="317"/>
        <v>1000</v>
      </c>
      <c r="AW87" s="38">
        <f t="shared" si="298"/>
        <v>1000</v>
      </c>
      <c r="AX87" s="48">
        <f t="shared" si="240"/>
        <v>4.1000000000000002E-2</v>
      </c>
      <c r="AY87" s="38">
        <f t="shared" si="241"/>
        <v>1003.4166666666666</v>
      </c>
      <c r="AZ87" s="38" t="str">
        <f t="shared" si="242"/>
        <v>nie</v>
      </c>
      <c r="BA87" s="38">
        <f t="shared" si="243"/>
        <v>7</v>
      </c>
      <c r="BB87" s="38">
        <f t="shared" si="125"/>
        <v>997.09749999999997</v>
      </c>
      <c r="BC87" s="38">
        <f t="shared" si="244"/>
        <v>2.7674999999999694</v>
      </c>
      <c r="BD87" s="48">
        <f t="shared" si="245"/>
        <v>0.04</v>
      </c>
      <c r="BE87" s="38">
        <f t="shared" si="246"/>
        <v>214.71225353645508</v>
      </c>
      <c r="BF87" s="38">
        <f t="shared" si="126"/>
        <v>1209.0422535364551</v>
      </c>
      <c r="BG87" s="22"/>
      <c r="BH87" s="35">
        <f t="shared" si="299"/>
        <v>68</v>
      </c>
      <c r="BI87" s="48">
        <f t="shared" si="215"/>
        <v>0.04</v>
      </c>
      <c r="BJ87" s="46">
        <f t="shared" si="300"/>
        <v>11</v>
      </c>
      <c r="BK87" s="38">
        <f t="shared" si="301"/>
        <v>1098.9000000000001</v>
      </c>
      <c r="BL87" s="38">
        <f t="shared" si="318"/>
        <v>1100</v>
      </c>
      <c r="BM87" s="38">
        <f t="shared" si="302"/>
        <v>1255.8614749999999</v>
      </c>
      <c r="BN87" s="48">
        <f t="shared" si="247"/>
        <v>6.8500000000000005E-2</v>
      </c>
      <c r="BO87" s="38">
        <f t="shared" si="303"/>
        <v>1313.2124823583333</v>
      </c>
      <c r="BP87" s="38" t="str">
        <f t="shared" si="248"/>
        <v>nie</v>
      </c>
      <c r="BQ87" s="38">
        <f t="shared" si="249"/>
        <v>7.6999999999999993</v>
      </c>
      <c r="BR87" s="38">
        <f t="shared" si="127"/>
        <v>1266.46511071025</v>
      </c>
      <c r="BS87" s="38">
        <f t="shared" si="304"/>
        <v>0</v>
      </c>
      <c r="BT87" s="48">
        <f t="shared" si="250"/>
        <v>0.04</v>
      </c>
      <c r="BU87" s="38">
        <f t="shared" si="251"/>
        <v>86.356235855007213</v>
      </c>
      <c r="BV87" s="38">
        <f t="shared" si="216"/>
        <v>1352.8213465652573</v>
      </c>
      <c r="BW87" s="22"/>
      <c r="BX87" s="48">
        <f t="shared" si="217"/>
        <v>0.01</v>
      </c>
      <c r="BY87" s="46">
        <f t="shared" si="305"/>
        <v>10</v>
      </c>
      <c r="BZ87" s="38">
        <f t="shared" si="306"/>
        <v>999</v>
      </c>
      <c r="CA87" s="38">
        <f t="shared" si="319"/>
        <v>1000</v>
      </c>
      <c r="CB87" s="38">
        <f t="shared" si="307"/>
        <v>1000</v>
      </c>
      <c r="CC87" s="48">
        <f t="shared" si="252"/>
        <v>0.02</v>
      </c>
      <c r="CD87" s="38">
        <f t="shared" si="253"/>
        <v>1013.3333333333334</v>
      </c>
      <c r="CE87" s="38" t="str">
        <f t="shared" si="254"/>
        <v>nie</v>
      </c>
      <c r="CF87" s="38">
        <f t="shared" si="255"/>
        <v>7</v>
      </c>
      <c r="CG87" s="38">
        <f t="shared" si="256"/>
        <v>1005.13</v>
      </c>
      <c r="CH87" s="38">
        <f t="shared" si="257"/>
        <v>0</v>
      </c>
      <c r="CI87" s="48">
        <f t="shared" si="258"/>
        <v>0.04</v>
      </c>
      <c r="CJ87" s="38">
        <f t="shared" si="259"/>
        <v>177.93152625888254</v>
      </c>
      <c r="CK87" s="38">
        <f t="shared" si="260"/>
        <v>1183.0615262588826</v>
      </c>
      <c r="CL87" s="22"/>
      <c r="CM87" s="46">
        <f t="shared" si="308"/>
        <v>10</v>
      </c>
      <c r="CN87" s="38">
        <f t="shared" si="309"/>
        <v>1000</v>
      </c>
      <c r="CO87" s="38">
        <f t="shared" si="310"/>
        <v>1000</v>
      </c>
      <c r="CP87" s="38">
        <f t="shared" si="311"/>
        <v>1172.3318594012692</v>
      </c>
      <c r="CQ87" s="48">
        <f t="shared" si="261"/>
        <v>2.2499999999999999E-2</v>
      </c>
      <c r="CR87" s="38">
        <f t="shared" si="262"/>
        <v>1189.9168372922882</v>
      </c>
      <c r="CS87" s="38" t="str">
        <f t="shared" si="263"/>
        <v>nie</v>
      </c>
      <c r="CT87" s="38">
        <f t="shared" si="264"/>
        <v>20</v>
      </c>
      <c r="CU87" s="38">
        <f t="shared" si="265"/>
        <v>1137.6326382067534</v>
      </c>
      <c r="CV87" s="38">
        <f t="shared" si="266"/>
        <v>0</v>
      </c>
      <c r="CW87" s="48">
        <f t="shared" si="267"/>
        <v>0.04</v>
      </c>
      <c r="CX87" s="38">
        <f t="shared" si="268"/>
        <v>0</v>
      </c>
      <c r="CY87" s="38">
        <f t="shared" si="269"/>
        <v>1137.6326382067534</v>
      </c>
      <c r="DA87" s="46">
        <f t="shared" si="320"/>
        <v>10</v>
      </c>
      <c r="DB87" s="38">
        <f t="shared" si="321"/>
        <v>1000</v>
      </c>
      <c r="DC87" s="38">
        <f t="shared" si="312"/>
        <v>1000</v>
      </c>
      <c r="DD87" s="38">
        <f t="shared" si="313"/>
        <v>1183.2874187499995</v>
      </c>
      <c r="DE87" s="48">
        <f t="shared" si="270"/>
        <v>2.5000000000000001E-2</v>
      </c>
      <c r="DF87" s="38">
        <f t="shared" si="271"/>
        <v>1203.008875729166</v>
      </c>
      <c r="DG87" s="38" t="str">
        <f t="shared" si="272"/>
        <v>nie</v>
      </c>
      <c r="DH87" s="38">
        <f t="shared" si="273"/>
        <v>7</v>
      </c>
      <c r="DI87" s="38">
        <f t="shared" si="274"/>
        <v>1158.7671893406246</v>
      </c>
      <c r="DJ87" s="38">
        <f t="shared" si="275"/>
        <v>0</v>
      </c>
      <c r="DK87" s="48">
        <f t="shared" si="276"/>
        <v>0.04</v>
      </c>
      <c r="DL87" s="38">
        <f t="shared" si="277"/>
        <v>0</v>
      </c>
      <c r="DM87" s="38">
        <f t="shared" si="278"/>
        <v>1158.7671893406246</v>
      </c>
      <c r="DN87" s="22"/>
      <c r="DO87" s="46">
        <f t="shared" si="322"/>
        <v>10</v>
      </c>
      <c r="DP87" s="38">
        <f t="shared" si="323"/>
        <v>1000</v>
      </c>
      <c r="DQ87" s="38">
        <f t="shared" si="314"/>
        <v>1000</v>
      </c>
      <c r="DR87" s="38">
        <f t="shared" si="315"/>
        <v>1198.2178538701173</v>
      </c>
      <c r="DS87" s="48">
        <f t="shared" si="279"/>
        <v>2.7500000000000004E-2</v>
      </c>
      <c r="DT87" s="38">
        <f t="shared" si="280"/>
        <v>1220.1851811910694</v>
      </c>
      <c r="DU87" s="38" t="str">
        <f t="shared" si="281"/>
        <v>nie</v>
      </c>
      <c r="DV87" s="38">
        <f t="shared" si="282"/>
        <v>20</v>
      </c>
      <c r="DW87" s="38">
        <f t="shared" si="283"/>
        <v>1162.1499967647662</v>
      </c>
      <c r="DX87" s="38">
        <f t="shared" si="284"/>
        <v>0</v>
      </c>
      <c r="DY87" s="48">
        <f t="shared" si="285"/>
        <v>0.04</v>
      </c>
      <c r="DZ87" s="38">
        <f t="shared" si="286"/>
        <v>0</v>
      </c>
      <c r="EA87" s="38">
        <f t="shared" si="287"/>
        <v>1162.1499967647662</v>
      </c>
    </row>
    <row r="88" spans="1:131" s="23" customFormat="1" ht="14.25">
      <c r="A88" s="22"/>
      <c r="B88" s="217"/>
      <c r="C88" s="55">
        <f t="shared" si="224"/>
        <v>53</v>
      </c>
      <c r="D88" s="38">
        <f t="shared" si="151"/>
        <v>1163.8509795650104</v>
      </c>
      <c r="E88" s="38">
        <f t="shared" si="152"/>
        <v>1159.9020142465456</v>
      </c>
      <c r="F88" s="38">
        <f t="shared" si="153"/>
        <v>1264.9023336211824</v>
      </c>
      <c r="G88" s="38">
        <f t="shared" si="225"/>
        <v>1133.1937505850424</v>
      </c>
      <c r="H88" s="38">
        <f t="shared" si="226"/>
        <v>1111.1997077480257</v>
      </c>
      <c r="I88" s="38">
        <f t="shared" si="227"/>
        <v>1129.1561432031247</v>
      </c>
      <c r="J88" s="39">
        <f t="shared" si="228"/>
        <v>1129.2038161469848</v>
      </c>
      <c r="K88" s="39">
        <f t="shared" si="229"/>
        <v>1153.6226967054845</v>
      </c>
      <c r="L88" s="38">
        <f t="shared" si="230"/>
        <v>1044.9398600416666</v>
      </c>
      <c r="M88" s="22"/>
      <c r="N88" s="69"/>
      <c r="O88" s="53">
        <f t="shared" si="231"/>
        <v>53</v>
      </c>
      <c r="P88" s="41">
        <f t="shared" si="148"/>
        <v>0.16385097956501049</v>
      </c>
      <c r="Q88" s="41">
        <f t="shared" si="149"/>
        <v>0.15990201424654571</v>
      </c>
      <c r="R88" s="41">
        <f t="shared" si="150"/>
        <v>0.26490233362118243</v>
      </c>
      <c r="S88" s="41">
        <f t="shared" si="218"/>
        <v>0.13319375058504246</v>
      </c>
      <c r="T88" s="41">
        <f t="shared" si="219"/>
        <v>0.11119970774802579</v>
      </c>
      <c r="U88" s="41">
        <f t="shared" si="220"/>
        <v>0.12915614320312474</v>
      </c>
      <c r="V88" s="41">
        <f t="shared" si="221"/>
        <v>0.12920381614698484</v>
      </c>
      <c r="W88" s="41">
        <f t="shared" si="222"/>
        <v>0.15362269670548456</v>
      </c>
      <c r="X88" s="41">
        <f t="shared" si="223"/>
        <v>4.4939860041666613E-2</v>
      </c>
      <c r="Y88" s="22"/>
      <c r="Z88" s="35">
        <f t="shared" si="288"/>
        <v>69</v>
      </c>
      <c r="AA88" s="38">
        <f t="shared" si="232"/>
        <v>1058.89262547575</v>
      </c>
      <c r="AB88" s="35">
        <f t="shared" si="289"/>
        <v>69</v>
      </c>
      <c r="AC88" s="48">
        <f t="shared" si="290"/>
        <v>0.04</v>
      </c>
      <c r="AD88" s="46">
        <f t="shared" si="291"/>
        <v>10</v>
      </c>
      <c r="AE88" s="38">
        <f t="shared" si="292"/>
        <v>999</v>
      </c>
      <c r="AF88" s="38">
        <f t="shared" si="316"/>
        <v>1000</v>
      </c>
      <c r="AG88" s="38">
        <f t="shared" si="293"/>
        <v>1000</v>
      </c>
      <c r="AH88" s="48">
        <f t="shared" si="233"/>
        <v>0.04</v>
      </c>
      <c r="AI88" s="38">
        <f t="shared" si="234"/>
        <v>1003.3333333333334</v>
      </c>
      <c r="AJ88" s="38" t="str">
        <f t="shared" si="235"/>
        <v>nie</v>
      </c>
      <c r="AK88" s="38">
        <f t="shared" si="236"/>
        <v>5</v>
      </c>
      <c r="AL88" s="38">
        <f t="shared" si="124"/>
        <v>998.65</v>
      </c>
      <c r="AM88" s="38">
        <f t="shared" si="237"/>
        <v>2.7000000000000308</v>
      </c>
      <c r="AN88" s="48">
        <f t="shared" si="238"/>
        <v>0.04</v>
      </c>
      <c r="AO88" s="38">
        <f t="shared" si="239"/>
        <v>222.31025857279207</v>
      </c>
      <c r="AP88" s="38">
        <f t="shared" si="128"/>
        <v>1218.2602585727921</v>
      </c>
      <c r="AQ88" s="22"/>
      <c r="AR88" s="35">
        <f t="shared" si="294"/>
        <v>69</v>
      </c>
      <c r="AS88" s="48">
        <f t="shared" si="295"/>
        <v>0.04</v>
      </c>
      <c r="AT88" s="46">
        <f t="shared" si="296"/>
        <v>10</v>
      </c>
      <c r="AU88" s="38">
        <f t="shared" si="297"/>
        <v>999</v>
      </c>
      <c r="AV88" s="38">
        <f t="shared" si="317"/>
        <v>1000</v>
      </c>
      <c r="AW88" s="38">
        <f t="shared" si="298"/>
        <v>1000</v>
      </c>
      <c r="AX88" s="48">
        <f t="shared" si="240"/>
        <v>4.1000000000000002E-2</v>
      </c>
      <c r="AY88" s="38">
        <f t="shared" si="241"/>
        <v>1003.4166666666666</v>
      </c>
      <c r="AZ88" s="38" t="str">
        <f t="shared" si="242"/>
        <v>nie</v>
      </c>
      <c r="BA88" s="38">
        <f t="shared" si="243"/>
        <v>7</v>
      </c>
      <c r="BB88" s="38">
        <f t="shared" si="125"/>
        <v>997.09749999999997</v>
      </c>
      <c r="BC88" s="38">
        <f t="shared" si="244"/>
        <v>2.7674999999999694</v>
      </c>
      <c r="BD88" s="48">
        <f t="shared" si="245"/>
        <v>0.04</v>
      </c>
      <c r="BE88" s="38">
        <f t="shared" si="246"/>
        <v>218.05947662100345</v>
      </c>
      <c r="BF88" s="38">
        <f t="shared" si="126"/>
        <v>1212.3894766210035</v>
      </c>
      <c r="BG88" s="22"/>
      <c r="BH88" s="35">
        <f t="shared" si="299"/>
        <v>69</v>
      </c>
      <c r="BI88" s="48">
        <f t="shared" si="215"/>
        <v>0.04</v>
      </c>
      <c r="BJ88" s="46">
        <f t="shared" si="300"/>
        <v>11</v>
      </c>
      <c r="BK88" s="38">
        <f t="shared" si="301"/>
        <v>1098.9000000000001</v>
      </c>
      <c r="BL88" s="38">
        <f t="shared" si="318"/>
        <v>1100</v>
      </c>
      <c r="BM88" s="38">
        <f t="shared" si="302"/>
        <v>1255.8614749999999</v>
      </c>
      <c r="BN88" s="48">
        <f t="shared" si="247"/>
        <v>6.8500000000000005E-2</v>
      </c>
      <c r="BO88" s="38">
        <f t="shared" si="303"/>
        <v>1320.3813582781249</v>
      </c>
      <c r="BP88" s="38" t="str">
        <f t="shared" si="248"/>
        <v>nie</v>
      </c>
      <c r="BQ88" s="38">
        <f t="shared" si="249"/>
        <v>7.6999999999999993</v>
      </c>
      <c r="BR88" s="38">
        <f t="shared" si="127"/>
        <v>1272.2719002052811</v>
      </c>
      <c r="BS88" s="38">
        <f t="shared" si="304"/>
        <v>0</v>
      </c>
      <c r="BT88" s="48">
        <f t="shared" si="250"/>
        <v>0.04</v>
      </c>
      <c r="BU88" s="38">
        <f t="shared" si="251"/>
        <v>86.589397691815719</v>
      </c>
      <c r="BV88" s="38">
        <f t="shared" si="216"/>
        <v>1358.8612978970968</v>
      </c>
      <c r="BW88" s="22"/>
      <c r="BX88" s="48">
        <f t="shared" si="217"/>
        <v>0.01</v>
      </c>
      <c r="BY88" s="46">
        <f t="shared" si="305"/>
        <v>10</v>
      </c>
      <c r="BZ88" s="38">
        <f t="shared" si="306"/>
        <v>999</v>
      </c>
      <c r="CA88" s="38">
        <f t="shared" si="319"/>
        <v>1000</v>
      </c>
      <c r="CB88" s="38">
        <f t="shared" si="307"/>
        <v>1000</v>
      </c>
      <c r="CC88" s="48">
        <f t="shared" si="252"/>
        <v>0.02</v>
      </c>
      <c r="CD88" s="38">
        <f t="shared" si="253"/>
        <v>1014.9999999999999</v>
      </c>
      <c r="CE88" s="38" t="str">
        <f t="shared" si="254"/>
        <v>nie</v>
      </c>
      <c r="CF88" s="38">
        <f t="shared" si="255"/>
        <v>7</v>
      </c>
      <c r="CG88" s="38">
        <f t="shared" si="256"/>
        <v>1006.4799999999999</v>
      </c>
      <c r="CH88" s="38">
        <f t="shared" si="257"/>
        <v>0</v>
      </c>
      <c r="CI88" s="48">
        <f t="shared" si="258"/>
        <v>0.04</v>
      </c>
      <c r="CJ88" s="38">
        <f t="shared" si="259"/>
        <v>178.41194137978152</v>
      </c>
      <c r="CK88" s="38">
        <f t="shared" si="260"/>
        <v>1184.8919413797814</v>
      </c>
      <c r="CL88" s="22"/>
      <c r="CM88" s="46">
        <f t="shared" si="308"/>
        <v>10</v>
      </c>
      <c r="CN88" s="38">
        <f t="shared" si="309"/>
        <v>1000</v>
      </c>
      <c r="CO88" s="38">
        <f t="shared" si="310"/>
        <v>1000</v>
      </c>
      <c r="CP88" s="38">
        <f t="shared" si="311"/>
        <v>1172.3318594012692</v>
      </c>
      <c r="CQ88" s="48">
        <f t="shared" si="261"/>
        <v>2.2499999999999999E-2</v>
      </c>
      <c r="CR88" s="38">
        <f t="shared" si="262"/>
        <v>1192.1149595286656</v>
      </c>
      <c r="CS88" s="38" t="str">
        <f t="shared" si="263"/>
        <v>nie</v>
      </c>
      <c r="CT88" s="38">
        <f t="shared" si="264"/>
        <v>20</v>
      </c>
      <c r="CU88" s="38">
        <f t="shared" si="265"/>
        <v>1139.4131172182192</v>
      </c>
      <c r="CV88" s="38">
        <f t="shared" si="266"/>
        <v>0</v>
      </c>
      <c r="CW88" s="48">
        <f t="shared" si="267"/>
        <v>0.04</v>
      </c>
      <c r="CX88" s="38">
        <f t="shared" si="268"/>
        <v>0</v>
      </c>
      <c r="CY88" s="38">
        <f t="shared" si="269"/>
        <v>1139.4131172182192</v>
      </c>
      <c r="DA88" s="46">
        <f t="shared" si="320"/>
        <v>10</v>
      </c>
      <c r="DB88" s="38">
        <f t="shared" si="321"/>
        <v>1000</v>
      </c>
      <c r="DC88" s="38">
        <f t="shared" si="312"/>
        <v>1000</v>
      </c>
      <c r="DD88" s="38">
        <f t="shared" si="313"/>
        <v>1183.2874187499995</v>
      </c>
      <c r="DE88" s="48">
        <f t="shared" si="270"/>
        <v>2.5000000000000001E-2</v>
      </c>
      <c r="DF88" s="38">
        <f t="shared" si="271"/>
        <v>1205.4740578515621</v>
      </c>
      <c r="DG88" s="38" t="str">
        <f t="shared" si="272"/>
        <v>nie</v>
      </c>
      <c r="DH88" s="38">
        <f t="shared" si="273"/>
        <v>7</v>
      </c>
      <c r="DI88" s="38">
        <f t="shared" si="274"/>
        <v>1160.7639868597653</v>
      </c>
      <c r="DJ88" s="38">
        <f t="shared" si="275"/>
        <v>0</v>
      </c>
      <c r="DK88" s="48">
        <f t="shared" si="276"/>
        <v>0.04</v>
      </c>
      <c r="DL88" s="38">
        <f t="shared" si="277"/>
        <v>0</v>
      </c>
      <c r="DM88" s="38">
        <f t="shared" si="278"/>
        <v>1160.7639868597653</v>
      </c>
      <c r="DN88" s="22"/>
      <c r="DO88" s="46">
        <f t="shared" si="322"/>
        <v>10</v>
      </c>
      <c r="DP88" s="38">
        <f t="shared" si="323"/>
        <v>1000</v>
      </c>
      <c r="DQ88" s="38">
        <f t="shared" si="314"/>
        <v>1000</v>
      </c>
      <c r="DR88" s="38">
        <f t="shared" si="315"/>
        <v>1198.2178538701173</v>
      </c>
      <c r="DS88" s="48">
        <f t="shared" si="279"/>
        <v>2.7500000000000004E-2</v>
      </c>
      <c r="DT88" s="38">
        <f t="shared" si="280"/>
        <v>1222.9310971061884</v>
      </c>
      <c r="DU88" s="38" t="str">
        <f t="shared" si="281"/>
        <v>nie</v>
      </c>
      <c r="DV88" s="38">
        <f t="shared" si="282"/>
        <v>20</v>
      </c>
      <c r="DW88" s="38">
        <f t="shared" si="283"/>
        <v>1164.3741886560126</v>
      </c>
      <c r="DX88" s="38">
        <f t="shared" si="284"/>
        <v>0</v>
      </c>
      <c r="DY88" s="48">
        <f t="shared" si="285"/>
        <v>0.04</v>
      </c>
      <c r="DZ88" s="38">
        <f t="shared" si="286"/>
        <v>0</v>
      </c>
      <c r="EA88" s="38">
        <f t="shared" si="287"/>
        <v>1164.3741886560126</v>
      </c>
    </row>
    <row r="89" spans="1:131" s="23" customFormat="1" ht="14.25">
      <c r="A89" s="22"/>
      <c r="B89" s="217"/>
      <c r="C89" s="55">
        <f t="shared" si="224"/>
        <v>54</v>
      </c>
      <c r="D89" s="38">
        <f t="shared" si="151"/>
        <v>1167.0043122098359</v>
      </c>
      <c r="E89" s="38">
        <f t="shared" si="152"/>
        <v>1163.1165586850113</v>
      </c>
      <c r="F89" s="38">
        <f t="shared" si="153"/>
        <v>1270.5607778528661</v>
      </c>
      <c r="G89" s="38">
        <f t="shared" si="225"/>
        <v>1138.2298952116221</v>
      </c>
      <c r="H89" s="38">
        <f t="shared" si="226"/>
        <v>1112.9410075147402</v>
      </c>
      <c r="I89" s="38">
        <f t="shared" si="227"/>
        <v>1131.1042383437498</v>
      </c>
      <c r="J89" s="39">
        <f t="shared" si="228"/>
        <v>1131.3684797881006</v>
      </c>
      <c r="K89" s="39">
        <f t="shared" si="229"/>
        <v>1156.7374779865893</v>
      </c>
      <c r="L89" s="38">
        <f t="shared" si="230"/>
        <v>1045.8070300499999</v>
      </c>
      <c r="M89" s="22"/>
      <c r="N89" s="69"/>
      <c r="O89" s="53">
        <f t="shared" si="231"/>
        <v>54</v>
      </c>
      <c r="P89" s="41">
        <f t="shared" si="148"/>
        <v>0.16700431220983591</v>
      </c>
      <c r="Q89" s="41">
        <f t="shared" si="149"/>
        <v>0.1631165586850114</v>
      </c>
      <c r="R89" s="41">
        <f t="shared" si="150"/>
        <v>0.27056077785286603</v>
      </c>
      <c r="S89" s="41">
        <f t="shared" si="218"/>
        <v>0.1382298952116221</v>
      </c>
      <c r="T89" s="41">
        <f t="shared" si="219"/>
        <v>0.11294100751474034</v>
      </c>
      <c r="U89" s="41">
        <f t="shared" si="220"/>
        <v>0.13110423834374973</v>
      </c>
      <c r="V89" s="41">
        <f t="shared" si="221"/>
        <v>0.13136847978810051</v>
      </c>
      <c r="W89" s="41">
        <f t="shared" si="222"/>
        <v>0.15673747798658932</v>
      </c>
      <c r="X89" s="41">
        <f t="shared" si="223"/>
        <v>4.5807030049999975E-2</v>
      </c>
      <c r="Y89" s="22"/>
      <c r="Z89" s="35">
        <f t="shared" si="288"/>
        <v>70</v>
      </c>
      <c r="AA89" s="38">
        <f t="shared" si="232"/>
        <v>1059.7684671841666</v>
      </c>
      <c r="AB89" s="35">
        <f t="shared" si="289"/>
        <v>70</v>
      </c>
      <c r="AC89" s="48">
        <f t="shared" si="290"/>
        <v>0.04</v>
      </c>
      <c r="AD89" s="46">
        <f t="shared" si="291"/>
        <v>10</v>
      </c>
      <c r="AE89" s="38">
        <f t="shared" si="292"/>
        <v>999</v>
      </c>
      <c r="AF89" s="38">
        <f t="shared" si="316"/>
        <v>1000</v>
      </c>
      <c r="AG89" s="38">
        <f t="shared" si="293"/>
        <v>1000</v>
      </c>
      <c r="AH89" s="48">
        <f t="shared" si="233"/>
        <v>0.04</v>
      </c>
      <c r="AI89" s="38">
        <f t="shared" si="234"/>
        <v>1003.3333333333334</v>
      </c>
      <c r="AJ89" s="38" t="str">
        <f t="shared" si="235"/>
        <v>nie</v>
      </c>
      <c r="AK89" s="38">
        <f t="shared" si="236"/>
        <v>5</v>
      </c>
      <c r="AL89" s="38">
        <f t="shared" si="124"/>
        <v>998.65</v>
      </c>
      <c r="AM89" s="38">
        <f t="shared" si="237"/>
        <v>2.7000000000000308</v>
      </c>
      <c r="AN89" s="48">
        <f t="shared" si="238"/>
        <v>0.04</v>
      </c>
      <c r="AO89" s="38">
        <f t="shared" si="239"/>
        <v>225.6104962709386</v>
      </c>
      <c r="AP89" s="38">
        <f t="shared" si="128"/>
        <v>1221.5604962709385</v>
      </c>
      <c r="AQ89" s="22"/>
      <c r="AR89" s="35">
        <f t="shared" si="294"/>
        <v>70</v>
      </c>
      <c r="AS89" s="48">
        <f t="shared" si="295"/>
        <v>0.04</v>
      </c>
      <c r="AT89" s="46">
        <f t="shared" si="296"/>
        <v>10</v>
      </c>
      <c r="AU89" s="38">
        <f t="shared" si="297"/>
        <v>999</v>
      </c>
      <c r="AV89" s="38">
        <f t="shared" si="317"/>
        <v>1000</v>
      </c>
      <c r="AW89" s="38">
        <f t="shared" si="298"/>
        <v>1000</v>
      </c>
      <c r="AX89" s="48">
        <f t="shared" si="240"/>
        <v>4.1000000000000002E-2</v>
      </c>
      <c r="AY89" s="38">
        <f t="shared" si="241"/>
        <v>1003.4166666666666</v>
      </c>
      <c r="AZ89" s="38" t="str">
        <f t="shared" si="242"/>
        <v>nie</v>
      </c>
      <c r="BA89" s="38">
        <f t="shared" si="243"/>
        <v>7</v>
      </c>
      <c r="BB89" s="38">
        <f t="shared" si="125"/>
        <v>997.09749999999997</v>
      </c>
      <c r="BC89" s="38">
        <f t="shared" si="244"/>
        <v>2.7674999999999694</v>
      </c>
      <c r="BD89" s="48">
        <f t="shared" si="245"/>
        <v>0.04</v>
      </c>
      <c r="BE89" s="38">
        <f t="shared" si="246"/>
        <v>221.41573720788011</v>
      </c>
      <c r="BF89" s="38">
        <f t="shared" si="126"/>
        <v>1215.7457372078802</v>
      </c>
      <c r="BG89" s="22"/>
      <c r="BH89" s="35">
        <f t="shared" si="299"/>
        <v>70</v>
      </c>
      <c r="BI89" s="48">
        <f t="shared" si="215"/>
        <v>0.04</v>
      </c>
      <c r="BJ89" s="46">
        <f t="shared" si="300"/>
        <v>11</v>
      </c>
      <c r="BK89" s="38">
        <f t="shared" si="301"/>
        <v>1098.9000000000001</v>
      </c>
      <c r="BL89" s="38">
        <f t="shared" si="318"/>
        <v>1100</v>
      </c>
      <c r="BM89" s="38">
        <f t="shared" si="302"/>
        <v>1255.8614749999999</v>
      </c>
      <c r="BN89" s="48">
        <f t="shared" si="247"/>
        <v>6.8500000000000005E-2</v>
      </c>
      <c r="BO89" s="38">
        <f t="shared" si="303"/>
        <v>1327.5502341979166</v>
      </c>
      <c r="BP89" s="38" t="str">
        <f t="shared" si="248"/>
        <v>nie</v>
      </c>
      <c r="BQ89" s="38">
        <f t="shared" si="249"/>
        <v>7.6999999999999993</v>
      </c>
      <c r="BR89" s="38">
        <f t="shared" si="127"/>
        <v>1278.0786897003125</v>
      </c>
      <c r="BS89" s="38">
        <f t="shared" si="304"/>
        <v>0</v>
      </c>
      <c r="BT89" s="48">
        <f t="shared" si="250"/>
        <v>0.04</v>
      </c>
      <c r="BU89" s="38">
        <f t="shared" si="251"/>
        <v>86.82318906558362</v>
      </c>
      <c r="BV89" s="38">
        <f t="shared" si="216"/>
        <v>1364.9018787658961</v>
      </c>
      <c r="BW89" s="22"/>
      <c r="BX89" s="48">
        <f t="shared" si="217"/>
        <v>0.01</v>
      </c>
      <c r="BY89" s="46">
        <f t="shared" si="305"/>
        <v>10</v>
      </c>
      <c r="BZ89" s="38">
        <f t="shared" si="306"/>
        <v>999</v>
      </c>
      <c r="CA89" s="38">
        <f t="shared" si="319"/>
        <v>1000</v>
      </c>
      <c r="CB89" s="38">
        <f t="shared" si="307"/>
        <v>1000</v>
      </c>
      <c r="CC89" s="48">
        <f t="shared" si="252"/>
        <v>0.02</v>
      </c>
      <c r="CD89" s="38">
        <f t="shared" si="253"/>
        <v>1016.6666666666666</v>
      </c>
      <c r="CE89" s="38" t="str">
        <f t="shared" si="254"/>
        <v>nie</v>
      </c>
      <c r="CF89" s="38">
        <f t="shared" si="255"/>
        <v>7</v>
      </c>
      <c r="CG89" s="38">
        <f t="shared" si="256"/>
        <v>1007.8299999999999</v>
      </c>
      <c r="CH89" s="38">
        <f t="shared" si="257"/>
        <v>0</v>
      </c>
      <c r="CI89" s="48">
        <f t="shared" si="258"/>
        <v>0.04</v>
      </c>
      <c r="CJ89" s="38">
        <f t="shared" si="259"/>
        <v>178.89365362150693</v>
      </c>
      <c r="CK89" s="38">
        <f t="shared" si="260"/>
        <v>1186.7236536215069</v>
      </c>
      <c r="CL89" s="22"/>
      <c r="CM89" s="46">
        <f t="shared" si="308"/>
        <v>10</v>
      </c>
      <c r="CN89" s="38">
        <f t="shared" si="309"/>
        <v>1000</v>
      </c>
      <c r="CO89" s="38">
        <f t="shared" si="310"/>
        <v>1000</v>
      </c>
      <c r="CP89" s="38">
        <f t="shared" si="311"/>
        <v>1172.3318594012692</v>
      </c>
      <c r="CQ89" s="48">
        <f t="shared" si="261"/>
        <v>2.2499999999999999E-2</v>
      </c>
      <c r="CR89" s="38">
        <f t="shared" si="262"/>
        <v>1194.3130817650431</v>
      </c>
      <c r="CS89" s="38" t="str">
        <f t="shared" si="263"/>
        <v>nie</v>
      </c>
      <c r="CT89" s="38">
        <f t="shared" si="264"/>
        <v>20</v>
      </c>
      <c r="CU89" s="38">
        <f t="shared" si="265"/>
        <v>1141.193596229685</v>
      </c>
      <c r="CV89" s="38">
        <f t="shared" si="266"/>
        <v>0</v>
      </c>
      <c r="CW89" s="48">
        <f t="shared" si="267"/>
        <v>0.04</v>
      </c>
      <c r="CX89" s="38">
        <f t="shared" si="268"/>
        <v>0</v>
      </c>
      <c r="CY89" s="38">
        <f t="shared" si="269"/>
        <v>1141.193596229685</v>
      </c>
      <c r="DA89" s="46">
        <f t="shared" si="320"/>
        <v>10</v>
      </c>
      <c r="DB89" s="38">
        <f t="shared" si="321"/>
        <v>1000</v>
      </c>
      <c r="DC89" s="38">
        <f t="shared" si="312"/>
        <v>1000</v>
      </c>
      <c r="DD89" s="38">
        <f t="shared" si="313"/>
        <v>1183.2874187499995</v>
      </c>
      <c r="DE89" s="48">
        <f t="shared" si="270"/>
        <v>2.5000000000000001E-2</v>
      </c>
      <c r="DF89" s="38">
        <f t="shared" si="271"/>
        <v>1207.9392399739577</v>
      </c>
      <c r="DG89" s="38" t="str">
        <f t="shared" si="272"/>
        <v>nie</v>
      </c>
      <c r="DH89" s="38">
        <f t="shared" si="273"/>
        <v>7</v>
      </c>
      <c r="DI89" s="38">
        <f t="shared" si="274"/>
        <v>1162.7607843789058</v>
      </c>
      <c r="DJ89" s="38">
        <f t="shared" si="275"/>
        <v>0</v>
      </c>
      <c r="DK89" s="48">
        <f t="shared" si="276"/>
        <v>0.04</v>
      </c>
      <c r="DL89" s="38">
        <f t="shared" si="277"/>
        <v>0</v>
      </c>
      <c r="DM89" s="38">
        <f t="shared" si="278"/>
        <v>1162.7607843789058</v>
      </c>
      <c r="DN89" s="22"/>
      <c r="DO89" s="46">
        <f t="shared" si="322"/>
        <v>10</v>
      </c>
      <c r="DP89" s="38">
        <f t="shared" si="323"/>
        <v>1000</v>
      </c>
      <c r="DQ89" s="38">
        <f t="shared" si="314"/>
        <v>1000</v>
      </c>
      <c r="DR89" s="38">
        <f t="shared" si="315"/>
        <v>1198.2178538701173</v>
      </c>
      <c r="DS89" s="48">
        <f t="shared" si="279"/>
        <v>2.7500000000000004E-2</v>
      </c>
      <c r="DT89" s="38">
        <f t="shared" si="280"/>
        <v>1225.6770130213076</v>
      </c>
      <c r="DU89" s="38" t="str">
        <f t="shared" si="281"/>
        <v>nie</v>
      </c>
      <c r="DV89" s="38">
        <f t="shared" si="282"/>
        <v>20</v>
      </c>
      <c r="DW89" s="38">
        <f t="shared" si="283"/>
        <v>1166.5983805472592</v>
      </c>
      <c r="DX89" s="38">
        <f t="shared" si="284"/>
        <v>0</v>
      </c>
      <c r="DY89" s="48">
        <f t="shared" si="285"/>
        <v>0.04</v>
      </c>
      <c r="DZ89" s="38">
        <f t="shared" si="286"/>
        <v>0</v>
      </c>
      <c r="EA89" s="38">
        <f t="shared" si="287"/>
        <v>1166.5983805472592</v>
      </c>
    </row>
    <row r="90" spans="1:131" s="23" customFormat="1" ht="14.25">
      <c r="A90" s="22"/>
      <c r="B90" s="217"/>
      <c r="C90" s="55">
        <f t="shared" si="224"/>
        <v>55</v>
      </c>
      <c r="D90" s="38">
        <f t="shared" si="151"/>
        <v>1170.1661588528025</v>
      </c>
      <c r="E90" s="38">
        <f t="shared" si="152"/>
        <v>1166.3397823934608</v>
      </c>
      <c r="F90" s="38">
        <f t="shared" si="153"/>
        <v>1276.2198266676562</v>
      </c>
      <c r="G90" s="38">
        <f t="shared" si="225"/>
        <v>1143.2668799286935</v>
      </c>
      <c r="H90" s="38">
        <f t="shared" si="226"/>
        <v>1114.682307281455</v>
      </c>
      <c r="I90" s="38">
        <f t="shared" si="227"/>
        <v>1133.0523334843747</v>
      </c>
      <c r="J90" s="39">
        <f t="shared" si="228"/>
        <v>1133.5331434292164</v>
      </c>
      <c r="K90" s="39">
        <f t="shared" si="229"/>
        <v>1159.8606691771529</v>
      </c>
      <c r="L90" s="38">
        <f t="shared" si="230"/>
        <v>1046.6742000583333</v>
      </c>
      <c r="M90" s="22"/>
      <c r="N90" s="69"/>
      <c r="O90" s="53">
        <f t="shared" si="231"/>
        <v>55</v>
      </c>
      <c r="P90" s="41">
        <f t="shared" si="148"/>
        <v>0.17016615885280251</v>
      </c>
      <c r="Q90" s="41">
        <f t="shared" si="149"/>
        <v>0.16633978239346092</v>
      </c>
      <c r="R90" s="41">
        <f t="shared" si="150"/>
        <v>0.2762198266676561</v>
      </c>
      <c r="S90" s="41">
        <f t="shared" si="218"/>
        <v>0.14326687992869358</v>
      </c>
      <c r="T90" s="41">
        <f t="shared" si="219"/>
        <v>0.1146823072814549</v>
      </c>
      <c r="U90" s="41">
        <f t="shared" si="220"/>
        <v>0.13305233348437473</v>
      </c>
      <c r="V90" s="41">
        <f t="shared" si="221"/>
        <v>0.13353314342921641</v>
      </c>
      <c r="W90" s="41">
        <f t="shared" si="222"/>
        <v>0.15986066917715291</v>
      </c>
      <c r="X90" s="41">
        <f t="shared" si="223"/>
        <v>4.6674200058333337E-2</v>
      </c>
      <c r="Y90" s="22"/>
      <c r="Z90" s="35">
        <f t="shared" si="288"/>
        <v>71</v>
      </c>
      <c r="AA90" s="38">
        <f t="shared" si="232"/>
        <v>1060.6443088925835</v>
      </c>
      <c r="AB90" s="35">
        <f t="shared" si="289"/>
        <v>71</v>
      </c>
      <c r="AC90" s="48">
        <f t="shared" si="290"/>
        <v>0.04</v>
      </c>
      <c r="AD90" s="46">
        <f t="shared" si="291"/>
        <v>10</v>
      </c>
      <c r="AE90" s="38">
        <f t="shared" si="292"/>
        <v>999</v>
      </c>
      <c r="AF90" s="38">
        <f t="shared" si="316"/>
        <v>1000</v>
      </c>
      <c r="AG90" s="38">
        <f t="shared" si="293"/>
        <v>1000</v>
      </c>
      <c r="AH90" s="48">
        <f t="shared" si="233"/>
        <v>0.04</v>
      </c>
      <c r="AI90" s="38">
        <f t="shared" si="234"/>
        <v>1003.3333333333334</v>
      </c>
      <c r="AJ90" s="38" t="str">
        <f t="shared" si="235"/>
        <v>nie</v>
      </c>
      <c r="AK90" s="38">
        <f t="shared" si="236"/>
        <v>5</v>
      </c>
      <c r="AL90" s="38">
        <f t="shared" si="124"/>
        <v>998.65</v>
      </c>
      <c r="AM90" s="38">
        <f t="shared" si="237"/>
        <v>2.7000000000000308</v>
      </c>
      <c r="AN90" s="48">
        <f t="shared" si="238"/>
        <v>0.04</v>
      </c>
      <c r="AO90" s="38">
        <f t="shared" si="239"/>
        <v>228.91964461087014</v>
      </c>
      <c r="AP90" s="38">
        <f t="shared" si="128"/>
        <v>1224.8696446108702</v>
      </c>
      <c r="AQ90" s="22"/>
      <c r="AR90" s="35">
        <f t="shared" si="294"/>
        <v>71</v>
      </c>
      <c r="AS90" s="48">
        <f t="shared" si="295"/>
        <v>0.04</v>
      </c>
      <c r="AT90" s="46">
        <f t="shared" si="296"/>
        <v>10</v>
      </c>
      <c r="AU90" s="38">
        <f t="shared" si="297"/>
        <v>999</v>
      </c>
      <c r="AV90" s="38">
        <f t="shared" si="317"/>
        <v>1000</v>
      </c>
      <c r="AW90" s="38">
        <f t="shared" si="298"/>
        <v>1000</v>
      </c>
      <c r="AX90" s="48">
        <f t="shared" si="240"/>
        <v>4.1000000000000002E-2</v>
      </c>
      <c r="AY90" s="38">
        <f t="shared" si="241"/>
        <v>1003.4166666666666</v>
      </c>
      <c r="AZ90" s="38" t="str">
        <f t="shared" si="242"/>
        <v>nie</v>
      </c>
      <c r="BA90" s="38">
        <f t="shared" si="243"/>
        <v>7</v>
      </c>
      <c r="BB90" s="38">
        <f t="shared" si="125"/>
        <v>997.09749999999997</v>
      </c>
      <c r="BC90" s="38">
        <f t="shared" si="244"/>
        <v>2.7674999999999694</v>
      </c>
      <c r="BD90" s="48">
        <f t="shared" si="245"/>
        <v>0.04</v>
      </c>
      <c r="BE90" s="38">
        <f t="shared" si="246"/>
        <v>224.78105969834132</v>
      </c>
      <c r="BF90" s="38">
        <f t="shared" si="126"/>
        <v>1219.1110596983413</v>
      </c>
      <c r="BG90" s="22"/>
      <c r="BH90" s="35">
        <f t="shared" si="299"/>
        <v>71</v>
      </c>
      <c r="BI90" s="48">
        <f t="shared" ref="BI90:BI121" si="324">MAX(INDEX(scenariusz_I_WIBOR6M,MATCH(ROUNDUP(BH90/12,0),scenariusz_I_rok,0)),0)</f>
        <v>0.04</v>
      </c>
      <c r="BJ90" s="46">
        <f t="shared" si="300"/>
        <v>11</v>
      </c>
      <c r="BK90" s="38">
        <f t="shared" si="301"/>
        <v>1098.9000000000001</v>
      </c>
      <c r="BL90" s="38">
        <f t="shared" si="318"/>
        <v>1100</v>
      </c>
      <c r="BM90" s="38">
        <f t="shared" si="302"/>
        <v>1255.8614749999999</v>
      </c>
      <c r="BN90" s="48">
        <f t="shared" si="247"/>
        <v>6.8500000000000005E-2</v>
      </c>
      <c r="BO90" s="38">
        <f t="shared" si="303"/>
        <v>1334.7191101177082</v>
      </c>
      <c r="BP90" s="38" t="str">
        <f t="shared" si="248"/>
        <v>nie</v>
      </c>
      <c r="BQ90" s="38">
        <f t="shared" si="249"/>
        <v>7.6999999999999993</v>
      </c>
      <c r="BR90" s="38">
        <f t="shared" si="127"/>
        <v>1283.8854791953436</v>
      </c>
      <c r="BS90" s="38">
        <f t="shared" si="304"/>
        <v>0</v>
      </c>
      <c r="BT90" s="48">
        <f t="shared" si="250"/>
        <v>0.04</v>
      </c>
      <c r="BU90" s="38">
        <f t="shared" si="251"/>
        <v>87.057611676060688</v>
      </c>
      <c r="BV90" s="38">
        <f t="shared" si="216"/>
        <v>1370.9430908714044</v>
      </c>
      <c r="BW90" s="22"/>
      <c r="BX90" s="48">
        <f t="shared" si="217"/>
        <v>0.01</v>
      </c>
      <c r="BY90" s="46">
        <f t="shared" si="305"/>
        <v>10</v>
      </c>
      <c r="BZ90" s="38">
        <f t="shared" si="306"/>
        <v>999</v>
      </c>
      <c r="CA90" s="38">
        <f t="shared" si="319"/>
        <v>1000</v>
      </c>
      <c r="CB90" s="38">
        <f t="shared" si="307"/>
        <v>1000</v>
      </c>
      <c r="CC90" s="48">
        <f t="shared" si="252"/>
        <v>0.02</v>
      </c>
      <c r="CD90" s="38">
        <f t="shared" si="253"/>
        <v>1018.3333333333333</v>
      </c>
      <c r="CE90" s="38" t="str">
        <f t="shared" si="254"/>
        <v>nie</v>
      </c>
      <c r="CF90" s="38">
        <f t="shared" si="255"/>
        <v>7</v>
      </c>
      <c r="CG90" s="38">
        <f t="shared" si="256"/>
        <v>1009.18</v>
      </c>
      <c r="CH90" s="38">
        <f t="shared" si="257"/>
        <v>0</v>
      </c>
      <c r="CI90" s="48">
        <f t="shared" si="258"/>
        <v>0.04</v>
      </c>
      <c r="CJ90" s="38">
        <f t="shared" si="259"/>
        <v>179.37666648628499</v>
      </c>
      <c r="CK90" s="38">
        <f t="shared" si="260"/>
        <v>1188.5566664862849</v>
      </c>
      <c r="CL90" s="22"/>
      <c r="CM90" s="46">
        <f t="shared" si="308"/>
        <v>10</v>
      </c>
      <c r="CN90" s="38">
        <f t="shared" si="309"/>
        <v>1000</v>
      </c>
      <c r="CO90" s="38">
        <f t="shared" si="310"/>
        <v>1000</v>
      </c>
      <c r="CP90" s="38">
        <f t="shared" si="311"/>
        <v>1172.3318594012692</v>
      </c>
      <c r="CQ90" s="48">
        <f t="shared" si="261"/>
        <v>2.2499999999999999E-2</v>
      </c>
      <c r="CR90" s="38">
        <f t="shared" si="262"/>
        <v>1196.5112040014203</v>
      </c>
      <c r="CS90" s="38" t="str">
        <f t="shared" si="263"/>
        <v>nie</v>
      </c>
      <c r="CT90" s="38">
        <f t="shared" si="264"/>
        <v>20</v>
      </c>
      <c r="CU90" s="38">
        <f t="shared" si="265"/>
        <v>1142.9740752411506</v>
      </c>
      <c r="CV90" s="38">
        <f t="shared" si="266"/>
        <v>0</v>
      </c>
      <c r="CW90" s="48">
        <f t="shared" si="267"/>
        <v>0.04</v>
      </c>
      <c r="CX90" s="38">
        <f t="shared" si="268"/>
        <v>0</v>
      </c>
      <c r="CY90" s="38">
        <f t="shared" si="269"/>
        <v>1142.9740752411506</v>
      </c>
      <c r="DA90" s="46">
        <f t="shared" si="320"/>
        <v>10</v>
      </c>
      <c r="DB90" s="38">
        <f t="shared" si="321"/>
        <v>1000</v>
      </c>
      <c r="DC90" s="38">
        <f t="shared" si="312"/>
        <v>1000</v>
      </c>
      <c r="DD90" s="38">
        <f t="shared" si="313"/>
        <v>1183.2874187499995</v>
      </c>
      <c r="DE90" s="48">
        <f t="shared" si="270"/>
        <v>2.5000000000000001E-2</v>
      </c>
      <c r="DF90" s="38">
        <f t="shared" si="271"/>
        <v>1210.4044220963538</v>
      </c>
      <c r="DG90" s="38" t="str">
        <f t="shared" si="272"/>
        <v>nie</v>
      </c>
      <c r="DH90" s="38">
        <f t="shared" si="273"/>
        <v>7</v>
      </c>
      <c r="DI90" s="38">
        <f t="shared" si="274"/>
        <v>1164.7575818980465</v>
      </c>
      <c r="DJ90" s="38">
        <f t="shared" si="275"/>
        <v>0</v>
      </c>
      <c r="DK90" s="48">
        <f t="shared" si="276"/>
        <v>0.04</v>
      </c>
      <c r="DL90" s="38">
        <f t="shared" si="277"/>
        <v>0</v>
      </c>
      <c r="DM90" s="38">
        <f t="shared" si="278"/>
        <v>1164.7575818980465</v>
      </c>
      <c r="DN90" s="22"/>
      <c r="DO90" s="46">
        <f t="shared" si="322"/>
        <v>10</v>
      </c>
      <c r="DP90" s="38">
        <f t="shared" si="323"/>
        <v>1000</v>
      </c>
      <c r="DQ90" s="38">
        <f t="shared" si="314"/>
        <v>1000</v>
      </c>
      <c r="DR90" s="38">
        <f t="shared" si="315"/>
        <v>1198.2178538701173</v>
      </c>
      <c r="DS90" s="48">
        <f t="shared" si="279"/>
        <v>2.7500000000000004E-2</v>
      </c>
      <c r="DT90" s="38">
        <f t="shared" si="280"/>
        <v>1228.4229289364264</v>
      </c>
      <c r="DU90" s="38" t="str">
        <f t="shared" si="281"/>
        <v>nie</v>
      </c>
      <c r="DV90" s="38">
        <f t="shared" si="282"/>
        <v>20</v>
      </c>
      <c r="DW90" s="38">
        <f t="shared" si="283"/>
        <v>1168.8225724385054</v>
      </c>
      <c r="DX90" s="38">
        <f t="shared" si="284"/>
        <v>0</v>
      </c>
      <c r="DY90" s="48">
        <f t="shared" si="285"/>
        <v>0.04</v>
      </c>
      <c r="DZ90" s="38">
        <f t="shared" si="286"/>
        <v>0</v>
      </c>
      <c r="EA90" s="38">
        <f t="shared" si="287"/>
        <v>1168.8225724385054</v>
      </c>
    </row>
    <row r="91" spans="1:131" s="23" customFormat="1" ht="14.25">
      <c r="A91" s="22"/>
      <c r="B91" s="217"/>
      <c r="C91" s="55">
        <f t="shared" si="224"/>
        <v>56</v>
      </c>
      <c r="D91" s="38">
        <f t="shared" si="151"/>
        <v>1173.3365424817052</v>
      </c>
      <c r="E91" s="38">
        <f t="shared" si="152"/>
        <v>1169.571708805923</v>
      </c>
      <c r="F91" s="38">
        <f t="shared" si="153"/>
        <v>1281.8794816979275</v>
      </c>
      <c r="G91" s="38">
        <f t="shared" si="225"/>
        <v>1148.3047070045011</v>
      </c>
      <c r="H91" s="38">
        <f t="shared" si="226"/>
        <v>1116.4236070481695</v>
      </c>
      <c r="I91" s="38">
        <f t="shared" si="227"/>
        <v>1135.0004286249996</v>
      </c>
      <c r="J91" s="39">
        <f t="shared" si="228"/>
        <v>1135.6978070703319</v>
      </c>
      <c r="K91" s="39">
        <f t="shared" si="229"/>
        <v>1162.9922929839311</v>
      </c>
      <c r="L91" s="38">
        <f t="shared" si="230"/>
        <v>1047.5413700666666</v>
      </c>
      <c r="M91" s="22"/>
      <c r="N91" s="69"/>
      <c r="O91" s="53">
        <f t="shared" si="231"/>
        <v>56</v>
      </c>
      <c r="P91" s="41">
        <f t="shared" si="148"/>
        <v>0.17333654248170527</v>
      </c>
      <c r="Q91" s="41">
        <f t="shared" si="149"/>
        <v>0.16957170880592298</v>
      </c>
      <c r="R91" s="41">
        <f t="shared" si="150"/>
        <v>0.28187948169792754</v>
      </c>
      <c r="S91" s="41">
        <f t="shared" si="218"/>
        <v>0.14830470700450116</v>
      </c>
      <c r="T91" s="41">
        <f t="shared" si="219"/>
        <v>0.11642360704816945</v>
      </c>
      <c r="U91" s="41">
        <f t="shared" si="220"/>
        <v>0.1350004286249995</v>
      </c>
      <c r="V91" s="41">
        <f t="shared" si="221"/>
        <v>0.13569780707033186</v>
      </c>
      <c r="W91" s="41">
        <f t="shared" si="222"/>
        <v>0.16299229298393114</v>
      </c>
      <c r="X91" s="41">
        <f t="shared" si="223"/>
        <v>4.7541370066666477E-2</v>
      </c>
      <c r="Y91" s="22"/>
      <c r="Z91" s="35">
        <f t="shared" si="288"/>
        <v>72</v>
      </c>
      <c r="AA91" s="38">
        <f t="shared" si="232"/>
        <v>1061.5201506009998</v>
      </c>
      <c r="AB91" s="35">
        <f t="shared" si="289"/>
        <v>72</v>
      </c>
      <c r="AC91" s="48">
        <f t="shared" si="290"/>
        <v>0.04</v>
      </c>
      <c r="AD91" s="46">
        <f t="shared" si="291"/>
        <v>10</v>
      </c>
      <c r="AE91" s="38">
        <f t="shared" si="292"/>
        <v>999</v>
      </c>
      <c r="AF91" s="38">
        <f t="shared" si="316"/>
        <v>1000</v>
      </c>
      <c r="AG91" s="38">
        <f t="shared" si="293"/>
        <v>1000</v>
      </c>
      <c r="AH91" s="48">
        <f t="shared" si="233"/>
        <v>0.04</v>
      </c>
      <c r="AI91" s="38">
        <f t="shared" si="234"/>
        <v>1003.3333333333334</v>
      </c>
      <c r="AJ91" s="38" t="str">
        <f t="shared" si="235"/>
        <v>tak</v>
      </c>
      <c r="AK91" s="38">
        <f t="shared" si="236"/>
        <v>0</v>
      </c>
      <c r="AL91" s="38">
        <f t="shared" si="124"/>
        <v>1002.7</v>
      </c>
      <c r="AM91" s="38">
        <f t="shared" si="237"/>
        <v>3.7000000000000308</v>
      </c>
      <c r="AN91" s="48">
        <f t="shared" si="238"/>
        <v>0.04</v>
      </c>
      <c r="AO91" s="38">
        <f t="shared" si="239"/>
        <v>233.23772765131949</v>
      </c>
      <c r="AP91" s="38">
        <f t="shared" si="128"/>
        <v>1232.2377276513196</v>
      </c>
      <c r="AQ91" s="22"/>
      <c r="AR91" s="35">
        <f t="shared" si="294"/>
        <v>72</v>
      </c>
      <c r="AS91" s="48">
        <f t="shared" si="295"/>
        <v>0.04</v>
      </c>
      <c r="AT91" s="46">
        <f t="shared" si="296"/>
        <v>10</v>
      </c>
      <c r="AU91" s="38">
        <f t="shared" si="297"/>
        <v>999</v>
      </c>
      <c r="AV91" s="38">
        <f t="shared" si="317"/>
        <v>1000</v>
      </c>
      <c r="AW91" s="38">
        <f t="shared" si="298"/>
        <v>1000</v>
      </c>
      <c r="AX91" s="48">
        <f t="shared" si="240"/>
        <v>4.1000000000000002E-2</v>
      </c>
      <c r="AY91" s="38">
        <f t="shared" si="241"/>
        <v>1003.4166666666666</v>
      </c>
      <c r="AZ91" s="38" t="str">
        <f t="shared" si="242"/>
        <v>tak</v>
      </c>
      <c r="BA91" s="38">
        <f t="shared" si="243"/>
        <v>0</v>
      </c>
      <c r="BB91" s="38">
        <f t="shared" si="125"/>
        <v>1002.7674999999999</v>
      </c>
      <c r="BC91" s="38">
        <f t="shared" si="244"/>
        <v>3.7674999999999694</v>
      </c>
      <c r="BD91" s="48">
        <f t="shared" si="245"/>
        <v>0.04</v>
      </c>
      <c r="BE91" s="38">
        <f t="shared" si="246"/>
        <v>229.15546855952678</v>
      </c>
      <c r="BF91" s="38">
        <f t="shared" si="126"/>
        <v>1228.1554685595268</v>
      </c>
      <c r="BG91" s="22"/>
      <c r="BH91" s="35">
        <f t="shared" si="299"/>
        <v>72</v>
      </c>
      <c r="BI91" s="48">
        <f t="shared" si="324"/>
        <v>0.04</v>
      </c>
      <c r="BJ91" s="46">
        <f t="shared" si="300"/>
        <v>11</v>
      </c>
      <c r="BK91" s="38">
        <f t="shared" si="301"/>
        <v>1098.9000000000001</v>
      </c>
      <c r="BL91" s="38">
        <f t="shared" si="318"/>
        <v>1100</v>
      </c>
      <c r="BM91" s="38">
        <f t="shared" si="302"/>
        <v>1255.8614749999999</v>
      </c>
      <c r="BN91" s="48">
        <f t="shared" si="247"/>
        <v>6.8500000000000005E-2</v>
      </c>
      <c r="BO91" s="38">
        <f t="shared" si="303"/>
        <v>1341.8879860375</v>
      </c>
      <c r="BP91" s="38" t="str">
        <f t="shared" si="248"/>
        <v>tak</v>
      </c>
      <c r="BQ91" s="38">
        <f t="shared" si="249"/>
        <v>0</v>
      </c>
      <c r="BR91" s="38">
        <f t="shared" si="127"/>
        <v>1295.929268690375</v>
      </c>
      <c r="BS91" s="38">
        <f t="shared" si="304"/>
        <v>97.129268690374829</v>
      </c>
      <c r="BT91" s="48">
        <f t="shared" si="250"/>
        <v>0.04</v>
      </c>
      <c r="BU91" s="38">
        <f t="shared" si="251"/>
        <v>184.42193591796087</v>
      </c>
      <c r="BV91" s="38">
        <f t="shared" si="216"/>
        <v>1383.221935917961</v>
      </c>
      <c r="BW91" s="22"/>
      <c r="BX91" s="48">
        <f t="shared" si="217"/>
        <v>0.01</v>
      </c>
      <c r="BY91" s="46">
        <f t="shared" si="305"/>
        <v>10</v>
      </c>
      <c r="BZ91" s="38">
        <f t="shared" si="306"/>
        <v>999</v>
      </c>
      <c r="CA91" s="38">
        <f t="shared" si="319"/>
        <v>1000</v>
      </c>
      <c r="CB91" s="38">
        <f t="shared" si="307"/>
        <v>1000</v>
      </c>
      <c r="CC91" s="48">
        <f t="shared" si="252"/>
        <v>0.02</v>
      </c>
      <c r="CD91" s="38">
        <f t="shared" si="253"/>
        <v>1020</v>
      </c>
      <c r="CE91" s="38" t="str">
        <f t="shared" si="254"/>
        <v>nie</v>
      </c>
      <c r="CF91" s="38">
        <f t="shared" si="255"/>
        <v>7</v>
      </c>
      <c r="CG91" s="38">
        <f t="shared" si="256"/>
        <v>1010.53</v>
      </c>
      <c r="CH91" s="38">
        <f t="shared" si="257"/>
        <v>16.200000000000003</v>
      </c>
      <c r="CI91" s="48">
        <f t="shared" si="258"/>
        <v>0.04</v>
      </c>
      <c r="CJ91" s="38">
        <f t="shared" si="259"/>
        <v>196.06098348579798</v>
      </c>
      <c r="CK91" s="38">
        <f t="shared" si="260"/>
        <v>1190.390983485798</v>
      </c>
      <c r="CL91" s="22"/>
      <c r="CM91" s="46">
        <f t="shared" si="308"/>
        <v>10</v>
      </c>
      <c r="CN91" s="38">
        <f t="shared" si="309"/>
        <v>1000</v>
      </c>
      <c r="CO91" s="38">
        <f t="shared" si="310"/>
        <v>1000</v>
      </c>
      <c r="CP91" s="38">
        <f t="shared" si="311"/>
        <v>1172.3318594012692</v>
      </c>
      <c r="CQ91" s="48">
        <f t="shared" si="261"/>
        <v>2.2499999999999999E-2</v>
      </c>
      <c r="CR91" s="38">
        <f t="shared" si="262"/>
        <v>1198.7093262377978</v>
      </c>
      <c r="CS91" s="38" t="str">
        <f t="shared" si="263"/>
        <v>nie</v>
      </c>
      <c r="CT91" s="38">
        <f t="shared" si="264"/>
        <v>20</v>
      </c>
      <c r="CU91" s="38">
        <f t="shared" si="265"/>
        <v>1144.7545542526161</v>
      </c>
      <c r="CV91" s="38">
        <f t="shared" si="266"/>
        <v>0</v>
      </c>
      <c r="CW91" s="48">
        <f t="shared" si="267"/>
        <v>0.04</v>
      </c>
      <c r="CX91" s="38">
        <f t="shared" si="268"/>
        <v>0</v>
      </c>
      <c r="CY91" s="38">
        <f t="shared" si="269"/>
        <v>1144.7545542526161</v>
      </c>
      <c r="DA91" s="46">
        <f t="shared" si="320"/>
        <v>10</v>
      </c>
      <c r="DB91" s="38">
        <f t="shared" si="321"/>
        <v>1000</v>
      </c>
      <c r="DC91" s="38">
        <f t="shared" si="312"/>
        <v>1000</v>
      </c>
      <c r="DD91" s="38">
        <f t="shared" si="313"/>
        <v>1183.2874187499995</v>
      </c>
      <c r="DE91" s="48">
        <f t="shared" si="270"/>
        <v>2.5000000000000001E-2</v>
      </c>
      <c r="DF91" s="38">
        <f t="shared" si="271"/>
        <v>1212.8696042187494</v>
      </c>
      <c r="DG91" s="38" t="str">
        <f t="shared" si="272"/>
        <v>tak</v>
      </c>
      <c r="DH91" s="38">
        <f t="shared" si="273"/>
        <v>0</v>
      </c>
      <c r="DI91" s="38">
        <f t="shared" si="274"/>
        <v>1172.4243794171871</v>
      </c>
      <c r="DJ91" s="38">
        <f t="shared" si="275"/>
        <v>72.424379417187083</v>
      </c>
      <c r="DK91" s="48">
        <f t="shared" si="276"/>
        <v>0.04</v>
      </c>
      <c r="DL91" s="38">
        <f t="shared" si="277"/>
        <v>72.424379417187083</v>
      </c>
      <c r="DM91" s="38">
        <f t="shared" si="278"/>
        <v>1172.4243794171871</v>
      </c>
      <c r="DN91" s="22"/>
      <c r="DO91" s="46">
        <f t="shared" si="322"/>
        <v>10</v>
      </c>
      <c r="DP91" s="38">
        <f t="shared" si="323"/>
        <v>1000</v>
      </c>
      <c r="DQ91" s="38">
        <f t="shared" si="314"/>
        <v>1000</v>
      </c>
      <c r="DR91" s="38">
        <f t="shared" si="315"/>
        <v>1198.2178538701173</v>
      </c>
      <c r="DS91" s="48">
        <f t="shared" si="279"/>
        <v>2.7500000000000004E-2</v>
      </c>
      <c r="DT91" s="38">
        <f t="shared" si="280"/>
        <v>1231.1688448515456</v>
      </c>
      <c r="DU91" s="38" t="str">
        <f t="shared" si="281"/>
        <v>nie</v>
      </c>
      <c r="DV91" s="38">
        <f t="shared" si="282"/>
        <v>20</v>
      </c>
      <c r="DW91" s="38">
        <f t="shared" si="283"/>
        <v>1171.046764329752</v>
      </c>
      <c r="DX91" s="38">
        <f t="shared" si="284"/>
        <v>0</v>
      </c>
      <c r="DY91" s="48">
        <f t="shared" si="285"/>
        <v>0.04</v>
      </c>
      <c r="DZ91" s="38">
        <f t="shared" si="286"/>
        <v>0</v>
      </c>
      <c r="EA91" s="38">
        <f t="shared" si="287"/>
        <v>1171.046764329752</v>
      </c>
    </row>
    <row r="92" spans="1:131" s="23" customFormat="1" ht="14.25">
      <c r="A92" s="22"/>
      <c r="B92" s="217"/>
      <c r="C92" s="55">
        <f t="shared" si="224"/>
        <v>57</v>
      </c>
      <c r="D92" s="38">
        <f t="shared" si="151"/>
        <v>1176.5154861464057</v>
      </c>
      <c r="E92" s="38">
        <f t="shared" si="152"/>
        <v>1172.8123614196991</v>
      </c>
      <c r="F92" s="38">
        <f t="shared" si="153"/>
        <v>1287.539744580462</v>
      </c>
      <c r="G92" s="38">
        <f t="shared" si="225"/>
        <v>1153.3433787134131</v>
      </c>
      <c r="H92" s="38">
        <f t="shared" si="226"/>
        <v>1118.164906814884</v>
      </c>
      <c r="I92" s="38">
        <f t="shared" si="227"/>
        <v>1136.9485237656249</v>
      </c>
      <c r="J92" s="39">
        <f t="shared" si="228"/>
        <v>1137.8624707114477</v>
      </c>
      <c r="K92" s="39">
        <f t="shared" si="229"/>
        <v>1166.1323721749875</v>
      </c>
      <c r="L92" s="38">
        <f t="shared" si="230"/>
        <v>1048.408540075</v>
      </c>
      <c r="M92" s="22"/>
      <c r="N92" s="69"/>
      <c r="O92" s="53">
        <f t="shared" si="231"/>
        <v>57</v>
      </c>
      <c r="P92" s="41">
        <f t="shared" si="148"/>
        <v>0.17651548614640578</v>
      </c>
      <c r="Q92" s="41">
        <f t="shared" si="149"/>
        <v>0.17281236141969902</v>
      </c>
      <c r="R92" s="41">
        <f t="shared" si="150"/>
        <v>0.28753974458046194</v>
      </c>
      <c r="S92" s="41">
        <f t="shared" si="218"/>
        <v>0.15334337871341308</v>
      </c>
      <c r="T92" s="41">
        <f t="shared" si="219"/>
        <v>0.11816490681488401</v>
      </c>
      <c r="U92" s="41">
        <f t="shared" si="220"/>
        <v>0.13694852376562494</v>
      </c>
      <c r="V92" s="41">
        <f t="shared" si="221"/>
        <v>0.13786247071144775</v>
      </c>
      <c r="W92" s="41">
        <f t="shared" si="222"/>
        <v>0.16613237217498744</v>
      </c>
      <c r="X92" s="41">
        <f t="shared" si="223"/>
        <v>4.8408540075000062E-2</v>
      </c>
      <c r="Y92" s="22"/>
      <c r="Z92" s="35">
        <f t="shared" si="288"/>
        <v>73</v>
      </c>
      <c r="AA92" s="38">
        <f t="shared" si="232"/>
        <v>1062.4047507265007</v>
      </c>
      <c r="AB92" s="35">
        <f t="shared" si="289"/>
        <v>73</v>
      </c>
      <c r="AC92" s="48">
        <f t="shared" si="290"/>
        <v>0.04</v>
      </c>
      <c r="AD92" s="46">
        <f t="shared" si="291"/>
        <v>10</v>
      </c>
      <c r="AE92" s="38">
        <f t="shared" si="292"/>
        <v>999</v>
      </c>
      <c r="AF92" s="38">
        <f t="shared" si="316"/>
        <v>1000</v>
      </c>
      <c r="AG92" s="38">
        <f t="shared" si="293"/>
        <v>1000</v>
      </c>
      <c r="AH92" s="48">
        <f t="shared" si="233"/>
        <v>6.7500000000000004E-2</v>
      </c>
      <c r="AI92" s="38">
        <f t="shared" si="234"/>
        <v>1005.625</v>
      </c>
      <c r="AJ92" s="38" t="str">
        <f t="shared" si="235"/>
        <v>nie</v>
      </c>
      <c r="AK92" s="38">
        <f t="shared" si="236"/>
        <v>5</v>
      </c>
      <c r="AL92" s="38">
        <f t="shared" si="124"/>
        <v>1000.50625</v>
      </c>
      <c r="AM92" s="38">
        <f t="shared" si="237"/>
        <v>4.5562500000000004</v>
      </c>
      <c r="AN92" s="48">
        <f t="shared" si="238"/>
        <v>0.04</v>
      </c>
      <c r="AO92" s="38">
        <f t="shared" si="239"/>
        <v>238.42371951597804</v>
      </c>
      <c r="AP92" s="38">
        <f t="shared" si="128"/>
        <v>1234.3737195159781</v>
      </c>
      <c r="AQ92" s="22"/>
      <c r="AR92" s="35">
        <f t="shared" si="294"/>
        <v>73</v>
      </c>
      <c r="AS92" s="48">
        <f t="shared" si="295"/>
        <v>0.04</v>
      </c>
      <c r="AT92" s="46">
        <f t="shared" si="296"/>
        <v>10</v>
      </c>
      <c r="AU92" s="38">
        <f t="shared" si="297"/>
        <v>999</v>
      </c>
      <c r="AV92" s="38">
        <f t="shared" si="317"/>
        <v>1000</v>
      </c>
      <c r="AW92" s="38">
        <f t="shared" si="298"/>
        <v>1000</v>
      </c>
      <c r="AX92" s="48">
        <f t="shared" si="240"/>
        <v>6.8500000000000005E-2</v>
      </c>
      <c r="AY92" s="38">
        <f t="shared" si="241"/>
        <v>1005.7083333333334</v>
      </c>
      <c r="AZ92" s="38" t="str">
        <f t="shared" si="242"/>
        <v>nie</v>
      </c>
      <c r="BA92" s="38">
        <f t="shared" si="243"/>
        <v>5.7083333333333712</v>
      </c>
      <c r="BB92" s="38">
        <f t="shared" si="125"/>
        <v>1000</v>
      </c>
      <c r="BC92" s="38">
        <f t="shared" si="244"/>
        <v>4.6237500000000313</v>
      </c>
      <c r="BD92" s="48">
        <f t="shared" si="245"/>
        <v>0.04</v>
      </c>
      <c r="BE92" s="38">
        <f t="shared" si="246"/>
        <v>234.39793832463752</v>
      </c>
      <c r="BF92" s="38">
        <f t="shared" si="126"/>
        <v>1229.7741883246374</v>
      </c>
      <c r="BG92" s="22"/>
      <c r="BH92" s="35">
        <f t="shared" si="299"/>
        <v>73</v>
      </c>
      <c r="BI92" s="48">
        <f t="shared" si="324"/>
        <v>0.04</v>
      </c>
      <c r="BJ92" s="46">
        <f t="shared" si="300"/>
        <v>12</v>
      </c>
      <c r="BK92" s="38">
        <f t="shared" si="301"/>
        <v>1198.8000000000002</v>
      </c>
      <c r="BL92" s="38">
        <f t="shared" si="318"/>
        <v>1200</v>
      </c>
      <c r="BM92" s="38">
        <f t="shared" si="302"/>
        <v>1200</v>
      </c>
      <c r="BN92" s="48">
        <f t="shared" si="247"/>
        <v>6.8500000000000005E-2</v>
      </c>
      <c r="BO92" s="38">
        <f t="shared" si="303"/>
        <v>1206.8500000000001</v>
      </c>
      <c r="BP92" s="38" t="str">
        <f t="shared" si="248"/>
        <v>nie</v>
      </c>
      <c r="BQ92" s="38">
        <f t="shared" si="249"/>
        <v>6.8500000000001364</v>
      </c>
      <c r="BR92" s="38">
        <f t="shared" si="127"/>
        <v>1200</v>
      </c>
      <c r="BS92" s="38">
        <f>IF(AND(BP92="tak",BK93&lt;&gt;""),
 BR92-BK93,
0)</f>
        <v>0</v>
      </c>
      <c r="BT92" s="48">
        <f t="shared" si="250"/>
        <v>0.04</v>
      </c>
      <c r="BU92" s="38">
        <f t="shared" si="251"/>
        <v>184.91987514493934</v>
      </c>
      <c r="BV92" s="38">
        <f t="shared" si="216"/>
        <v>1384.9198751449394</v>
      </c>
      <c r="BW92" s="22"/>
      <c r="BX92" s="48">
        <f t="shared" si="217"/>
        <v>0.01</v>
      </c>
      <c r="BY92" s="46">
        <f t="shared" si="305"/>
        <v>10</v>
      </c>
      <c r="BZ92" s="38">
        <f t="shared" si="306"/>
        <v>999</v>
      </c>
      <c r="CA92" s="38">
        <f t="shared" si="319"/>
        <v>1000</v>
      </c>
      <c r="CB92" s="38">
        <f t="shared" si="307"/>
        <v>1000</v>
      </c>
      <c r="CC92" s="48">
        <f t="shared" si="252"/>
        <v>0.02</v>
      </c>
      <c r="CD92" s="38">
        <f t="shared" si="253"/>
        <v>1001.6666666666667</v>
      </c>
      <c r="CE92" s="38" t="str">
        <f t="shared" si="254"/>
        <v>nie</v>
      </c>
      <c r="CF92" s="38">
        <f t="shared" si="255"/>
        <v>7</v>
      </c>
      <c r="CG92" s="38">
        <f t="shared" si="256"/>
        <v>995.68000000000006</v>
      </c>
      <c r="CH92" s="38">
        <f t="shared" si="257"/>
        <v>0</v>
      </c>
      <c r="CI92" s="48">
        <f t="shared" si="258"/>
        <v>0.04</v>
      </c>
      <c r="CJ92" s="38">
        <f t="shared" si="259"/>
        <v>196.5903481412096</v>
      </c>
      <c r="CK92" s="38">
        <f t="shared" si="260"/>
        <v>1192.2703481412098</v>
      </c>
      <c r="CL92" s="22"/>
      <c r="CM92" s="46">
        <f t="shared" si="308"/>
        <v>10</v>
      </c>
      <c r="CN92" s="38">
        <f t="shared" si="309"/>
        <v>1000</v>
      </c>
      <c r="CO92" s="38">
        <f t="shared" si="310"/>
        <v>1000</v>
      </c>
      <c r="CP92" s="38">
        <f t="shared" si="311"/>
        <v>1198.7093262377978</v>
      </c>
      <c r="CQ92" s="48">
        <f t="shared" si="261"/>
        <v>2.2499999999999999E-2</v>
      </c>
      <c r="CR92" s="38">
        <f t="shared" si="262"/>
        <v>1200.9569062244937</v>
      </c>
      <c r="CS92" s="38" t="str">
        <f t="shared" si="263"/>
        <v>nie</v>
      </c>
      <c r="CT92" s="38">
        <f t="shared" si="264"/>
        <v>20</v>
      </c>
      <c r="CU92" s="38">
        <f t="shared" si="265"/>
        <v>1146.5750940418397</v>
      </c>
      <c r="CV92" s="38">
        <f t="shared" si="266"/>
        <v>0</v>
      </c>
      <c r="CW92" s="48">
        <f t="shared" si="267"/>
        <v>0.04</v>
      </c>
      <c r="CX92" s="38">
        <f t="shared" si="268"/>
        <v>0</v>
      </c>
      <c r="CY92" s="38">
        <f t="shared" si="269"/>
        <v>1146.5750940418397</v>
      </c>
      <c r="DA92" s="46">
        <f t="shared" si="320"/>
        <v>11</v>
      </c>
      <c r="DB92" s="38">
        <f t="shared" si="321"/>
        <v>1100</v>
      </c>
      <c r="DC92" s="38">
        <f t="shared" si="312"/>
        <v>1100</v>
      </c>
      <c r="DD92" s="38">
        <f t="shared" si="313"/>
        <v>1100</v>
      </c>
      <c r="DE92" s="48">
        <f t="shared" si="270"/>
        <v>7.1999999999999995E-2</v>
      </c>
      <c r="DF92" s="38">
        <f t="shared" si="271"/>
        <v>1106.5999999999999</v>
      </c>
      <c r="DG92" s="38" t="str">
        <f t="shared" si="272"/>
        <v>nie</v>
      </c>
      <c r="DH92" s="38">
        <f t="shared" si="273"/>
        <v>6.5999999999999091</v>
      </c>
      <c r="DI92" s="38">
        <f t="shared" ref="DI92:DI155" si="325">DF92-DH92
-(DF92-DC92-DH92)*podatek_Belki</f>
        <v>1100</v>
      </c>
      <c r="DJ92" s="38">
        <f t="shared" si="275"/>
        <v>0</v>
      </c>
      <c r="DK92" s="48">
        <f t="shared" si="276"/>
        <v>0.04</v>
      </c>
      <c r="DL92" s="38">
        <f t="shared" si="277"/>
        <v>72.619925241613487</v>
      </c>
      <c r="DM92" s="38">
        <f t="shared" si="278"/>
        <v>1172.6199252416136</v>
      </c>
      <c r="DN92" s="22"/>
      <c r="DO92" s="46">
        <f t="shared" si="322"/>
        <v>10</v>
      </c>
      <c r="DP92" s="38">
        <f t="shared" si="323"/>
        <v>1000</v>
      </c>
      <c r="DQ92" s="38">
        <f t="shared" si="314"/>
        <v>1000</v>
      </c>
      <c r="DR92" s="38">
        <f t="shared" si="315"/>
        <v>1231.1688448515456</v>
      </c>
      <c r="DS92" s="48">
        <f t="shared" si="279"/>
        <v>2.7500000000000004E-2</v>
      </c>
      <c r="DT92" s="38">
        <f t="shared" si="280"/>
        <v>1233.9902734543302</v>
      </c>
      <c r="DU92" s="38" t="str">
        <f t="shared" si="281"/>
        <v>nie</v>
      </c>
      <c r="DV92" s="38">
        <f t="shared" si="282"/>
        <v>20</v>
      </c>
      <c r="DW92" s="38">
        <f t="shared" si="283"/>
        <v>1173.3321214980074</v>
      </c>
      <c r="DX92" s="38">
        <f t="shared" si="284"/>
        <v>0</v>
      </c>
      <c r="DY92" s="48">
        <f t="shared" si="285"/>
        <v>0.04</v>
      </c>
      <c r="DZ92" s="38">
        <f t="shared" si="286"/>
        <v>0</v>
      </c>
      <c r="EA92" s="38">
        <f t="shared" si="287"/>
        <v>1173.3321214980074</v>
      </c>
    </row>
    <row r="93" spans="1:131" s="23" customFormat="1" ht="14.25">
      <c r="A93" s="22"/>
      <c r="B93" s="217"/>
      <c r="C93" s="55">
        <f t="shared" si="224"/>
        <v>58</v>
      </c>
      <c r="D93" s="38">
        <f t="shared" si="151"/>
        <v>1179.7030129590012</v>
      </c>
      <c r="E93" s="38">
        <f t="shared" si="152"/>
        <v>1176.0617637955322</v>
      </c>
      <c r="F93" s="38">
        <f t="shared" si="153"/>
        <v>1293.2006169564604</v>
      </c>
      <c r="G93" s="38">
        <f t="shared" si="225"/>
        <v>1158.3828973359391</v>
      </c>
      <c r="H93" s="38">
        <f t="shared" si="226"/>
        <v>1119.906206581599</v>
      </c>
      <c r="I93" s="38">
        <f t="shared" si="227"/>
        <v>1138.8966189062496</v>
      </c>
      <c r="J93" s="39">
        <f t="shared" si="228"/>
        <v>1140.0271343525635</v>
      </c>
      <c r="K93" s="39">
        <f t="shared" si="229"/>
        <v>1169.28092957986</v>
      </c>
      <c r="L93" s="38">
        <f t="shared" si="230"/>
        <v>1049.2757100833333</v>
      </c>
      <c r="M93" s="22"/>
      <c r="N93" s="69"/>
      <c r="O93" s="53">
        <f t="shared" si="231"/>
        <v>58</v>
      </c>
      <c r="P93" s="41">
        <f t="shared" si="148"/>
        <v>0.17970301295900115</v>
      </c>
      <c r="Q93" s="41">
        <f t="shared" si="149"/>
        <v>0.17606176379553218</v>
      </c>
      <c r="R93" s="41">
        <f t="shared" si="150"/>
        <v>0.29320061695646049</v>
      </c>
      <c r="S93" s="41">
        <f t="shared" si="218"/>
        <v>0.15838289733593913</v>
      </c>
      <c r="T93" s="41">
        <f t="shared" si="219"/>
        <v>0.11990620658159901</v>
      </c>
      <c r="U93" s="41">
        <f t="shared" si="220"/>
        <v>0.13889661890624971</v>
      </c>
      <c r="V93" s="41">
        <f t="shared" si="221"/>
        <v>0.14002713435256342</v>
      </c>
      <c r="W93" s="41">
        <f t="shared" si="222"/>
        <v>0.16928092957985985</v>
      </c>
      <c r="X93" s="41">
        <f t="shared" si="223"/>
        <v>4.9275710083333202E-2</v>
      </c>
      <c r="Y93" s="22"/>
      <c r="Z93" s="35">
        <f t="shared" si="288"/>
        <v>74</v>
      </c>
      <c r="AA93" s="38">
        <f t="shared" si="232"/>
        <v>1063.2893508520015</v>
      </c>
      <c r="AB93" s="35">
        <f t="shared" si="289"/>
        <v>74</v>
      </c>
      <c r="AC93" s="48">
        <f t="shared" si="290"/>
        <v>0.04</v>
      </c>
      <c r="AD93" s="46">
        <f t="shared" si="291"/>
        <v>10</v>
      </c>
      <c r="AE93" s="38">
        <f t="shared" si="292"/>
        <v>999</v>
      </c>
      <c r="AF93" s="38">
        <f t="shared" si="316"/>
        <v>1000</v>
      </c>
      <c r="AG93" s="38">
        <f>AF93</f>
        <v>1000</v>
      </c>
      <c r="AH93" s="48">
        <f t="shared" si="233"/>
        <v>0.04</v>
      </c>
      <c r="AI93" s="38">
        <f t="shared" si="234"/>
        <v>1003.3333333333334</v>
      </c>
      <c r="AJ93" s="38" t="str">
        <f t="shared" si="235"/>
        <v>nie</v>
      </c>
      <c r="AK93" s="38">
        <f t="shared" si="236"/>
        <v>5</v>
      </c>
      <c r="AL93" s="38">
        <f t="shared" si="124"/>
        <v>998.65</v>
      </c>
      <c r="AM93" s="38">
        <f t="shared" si="237"/>
        <v>2.7000000000000308</v>
      </c>
      <c r="AN93" s="48">
        <f t="shared" si="238"/>
        <v>0.04</v>
      </c>
      <c r="AO93" s="38">
        <f t="shared" si="239"/>
        <v>241.76746355867118</v>
      </c>
      <c r="AP93" s="38">
        <f t="shared" si="128"/>
        <v>1237.7174635586712</v>
      </c>
      <c r="AQ93" s="22"/>
      <c r="AR93" s="35">
        <f t="shared" si="294"/>
        <v>74</v>
      </c>
      <c r="AS93" s="48">
        <f t="shared" si="295"/>
        <v>0.04</v>
      </c>
      <c r="AT93" s="46">
        <f t="shared" si="296"/>
        <v>10</v>
      </c>
      <c r="AU93" s="38">
        <f t="shared" si="297"/>
        <v>999</v>
      </c>
      <c r="AV93" s="38">
        <f t="shared" si="317"/>
        <v>1000</v>
      </c>
      <c r="AW93" s="38">
        <f>AV93</f>
        <v>1000</v>
      </c>
      <c r="AX93" s="48">
        <f t="shared" si="240"/>
        <v>4.1000000000000002E-2</v>
      </c>
      <c r="AY93" s="38">
        <f t="shared" si="241"/>
        <v>1003.4166666666666</v>
      </c>
      <c r="AZ93" s="38" t="str">
        <f t="shared" si="242"/>
        <v>nie</v>
      </c>
      <c r="BA93" s="38">
        <f t="shared" si="243"/>
        <v>7</v>
      </c>
      <c r="BB93" s="38">
        <f t="shared" si="125"/>
        <v>997.09749999999997</v>
      </c>
      <c r="BC93" s="38">
        <f t="shared" si="244"/>
        <v>2.7674999999999694</v>
      </c>
      <c r="BD93" s="48">
        <f t="shared" si="245"/>
        <v>0.04</v>
      </c>
      <c r="BE93" s="38">
        <f t="shared" si="246"/>
        <v>237.79831275811398</v>
      </c>
      <c r="BF93" s="38">
        <f t="shared" si="126"/>
        <v>1232.1283127581139</v>
      </c>
      <c r="BG93" s="22"/>
      <c r="BH93" s="35">
        <f t="shared" si="299"/>
        <v>74</v>
      </c>
      <c r="BI93" s="48">
        <f t="shared" si="324"/>
        <v>0.04</v>
      </c>
      <c r="BJ93" s="46">
        <f t="shared" si="300"/>
        <v>12</v>
      </c>
      <c r="BK93" s="38">
        <f t="shared" si="301"/>
        <v>1198.8000000000002</v>
      </c>
      <c r="BL93" s="38">
        <f t="shared" si="318"/>
        <v>1200</v>
      </c>
      <c r="BM93" s="38">
        <f t="shared" si="302"/>
        <v>1200</v>
      </c>
      <c r="BN93" s="48">
        <f t="shared" si="247"/>
        <v>6.8500000000000005E-2</v>
      </c>
      <c r="BO93" s="38">
        <f t="shared" si="303"/>
        <v>1213.7</v>
      </c>
      <c r="BP93" s="38" t="str">
        <f t="shared" si="248"/>
        <v>nie</v>
      </c>
      <c r="BQ93" s="38">
        <f t="shared" si="249"/>
        <v>8.3999999999999986</v>
      </c>
      <c r="BR93" s="38">
        <f t="shared" si="127"/>
        <v>1204.2929999999999</v>
      </c>
      <c r="BS93" s="38">
        <f t="shared" ref="BS93:BS115" si="326">IF(AND(BP93="tak",BK94&lt;&gt;""),
 BR93-BK94,
0)</f>
        <v>0</v>
      </c>
      <c r="BT93" s="48">
        <f t="shared" si="250"/>
        <v>0.04</v>
      </c>
      <c r="BU93" s="38">
        <f t="shared" si="251"/>
        <v>185.41915880783066</v>
      </c>
      <c r="BV93" s="38">
        <f t="shared" si="216"/>
        <v>1389.7121588078305</v>
      </c>
      <c r="BW93" s="22"/>
      <c r="BX93" s="48">
        <f t="shared" si="217"/>
        <v>0.01</v>
      </c>
      <c r="BY93" s="46">
        <f t="shared" si="305"/>
        <v>10</v>
      </c>
      <c r="BZ93" s="38">
        <f t="shared" si="306"/>
        <v>999</v>
      </c>
      <c r="CA93" s="38">
        <f t="shared" si="319"/>
        <v>1000</v>
      </c>
      <c r="CB93" s="38">
        <f>CA93</f>
        <v>1000</v>
      </c>
      <c r="CC93" s="48">
        <f t="shared" si="252"/>
        <v>0.02</v>
      </c>
      <c r="CD93" s="38">
        <f t="shared" si="253"/>
        <v>1003.3333333333334</v>
      </c>
      <c r="CE93" s="38" t="str">
        <f t="shared" si="254"/>
        <v>nie</v>
      </c>
      <c r="CF93" s="38">
        <f t="shared" si="255"/>
        <v>7</v>
      </c>
      <c r="CG93" s="38">
        <f t="shared" si="256"/>
        <v>997.03000000000009</v>
      </c>
      <c r="CH93" s="38">
        <f t="shared" si="257"/>
        <v>0</v>
      </c>
      <c r="CI93" s="48">
        <f t="shared" si="258"/>
        <v>0.04</v>
      </c>
      <c r="CJ93" s="38">
        <f t="shared" si="259"/>
        <v>197.12114208119084</v>
      </c>
      <c r="CK93" s="38">
        <f t="shared" si="260"/>
        <v>1194.151142081191</v>
      </c>
      <c r="CL93" s="22"/>
      <c r="CM93" s="46">
        <f t="shared" si="308"/>
        <v>10</v>
      </c>
      <c r="CN93" s="38">
        <f t="shared" si="309"/>
        <v>1000</v>
      </c>
      <c r="CO93" s="38">
        <f t="shared" si="310"/>
        <v>1000</v>
      </c>
      <c r="CP93" s="38">
        <f t="shared" si="311"/>
        <v>1198.7093262377978</v>
      </c>
      <c r="CQ93" s="48">
        <f t="shared" si="261"/>
        <v>2.2499999999999999E-2</v>
      </c>
      <c r="CR93" s="38">
        <f t="shared" si="262"/>
        <v>1203.2044862111893</v>
      </c>
      <c r="CS93" s="38" t="str">
        <f t="shared" si="263"/>
        <v>nie</v>
      </c>
      <c r="CT93" s="38">
        <f t="shared" si="264"/>
        <v>20</v>
      </c>
      <c r="CU93" s="38">
        <f t="shared" si="265"/>
        <v>1148.3956338310634</v>
      </c>
      <c r="CV93" s="38">
        <f t="shared" si="266"/>
        <v>0</v>
      </c>
      <c r="CW93" s="48">
        <f t="shared" si="267"/>
        <v>0.04</v>
      </c>
      <c r="CX93" s="38">
        <f t="shared" si="268"/>
        <v>0</v>
      </c>
      <c r="CY93" s="38">
        <f t="shared" si="269"/>
        <v>1148.3956338310634</v>
      </c>
      <c r="DA93" s="46">
        <f t="shared" si="320"/>
        <v>11</v>
      </c>
      <c r="DB93" s="38">
        <f t="shared" si="321"/>
        <v>1100</v>
      </c>
      <c r="DC93" s="38">
        <f t="shared" si="312"/>
        <v>1100</v>
      </c>
      <c r="DD93" s="38">
        <f t="shared" si="313"/>
        <v>1100</v>
      </c>
      <c r="DE93" s="48">
        <f t="shared" si="270"/>
        <v>7.1999999999999995E-2</v>
      </c>
      <c r="DF93" s="38">
        <f t="shared" si="271"/>
        <v>1113.2</v>
      </c>
      <c r="DG93" s="38" t="str">
        <f t="shared" si="272"/>
        <v>nie</v>
      </c>
      <c r="DH93" s="38">
        <f t="shared" si="273"/>
        <v>7.6999999999999993</v>
      </c>
      <c r="DI93" s="38">
        <f t="shared" si="325"/>
        <v>1104.4549999999999</v>
      </c>
      <c r="DJ93" s="38">
        <f t="shared" si="275"/>
        <v>0</v>
      </c>
      <c r="DK93" s="48">
        <f t="shared" si="276"/>
        <v>0.04</v>
      </c>
      <c r="DL93" s="38">
        <f t="shared" si="277"/>
        <v>72.815999039765842</v>
      </c>
      <c r="DM93" s="38">
        <f t="shared" si="278"/>
        <v>1177.2709990397657</v>
      </c>
      <c r="DN93" s="22"/>
      <c r="DO93" s="46">
        <f t="shared" si="322"/>
        <v>10</v>
      </c>
      <c r="DP93" s="38">
        <f t="shared" si="323"/>
        <v>1000</v>
      </c>
      <c r="DQ93" s="38">
        <f t="shared" si="314"/>
        <v>1000</v>
      </c>
      <c r="DR93" s="38">
        <f t="shared" si="315"/>
        <v>1231.1688448515456</v>
      </c>
      <c r="DS93" s="48">
        <f t="shared" si="279"/>
        <v>2.7500000000000004E-2</v>
      </c>
      <c r="DT93" s="38">
        <f t="shared" si="280"/>
        <v>1236.8117020571153</v>
      </c>
      <c r="DU93" s="38" t="str">
        <f t="shared" si="281"/>
        <v>nie</v>
      </c>
      <c r="DV93" s="38">
        <f t="shared" si="282"/>
        <v>20</v>
      </c>
      <c r="DW93" s="38">
        <f t="shared" si="283"/>
        <v>1175.6174786662634</v>
      </c>
      <c r="DX93" s="38">
        <f t="shared" si="284"/>
        <v>0</v>
      </c>
      <c r="DY93" s="48">
        <f t="shared" si="285"/>
        <v>0.04</v>
      </c>
      <c r="DZ93" s="38">
        <f t="shared" si="286"/>
        <v>0</v>
      </c>
      <c r="EA93" s="38">
        <f t="shared" si="287"/>
        <v>1175.6174786662634</v>
      </c>
    </row>
    <row r="94" spans="1:131" s="23" customFormat="1" ht="14.1" customHeight="1">
      <c r="A94" s="22"/>
      <c r="B94" s="217"/>
      <c r="C94" s="55">
        <f t="shared" si="224"/>
        <v>59</v>
      </c>
      <c r="D94" s="38">
        <f t="shared" si="151"/>
        <v>1182.8991460939903</v>
      </c>
      <c r="E94" s="38">
        <f t="shared" si="152"/>
        <v>1179.3199395577799</v>
      </c>
      <c r="F94" s="38">
        <f t="shared" si="153"/>
        <v>1298.8621004715553</v>
      </c>
      <c r="G94" s="38">
        <f t="shared" si="225"/>
        <v>1163.4232651587463</v>
      </c>
      <c r="H94" s="38">
        <f t="shared" si="226"/>
        <v>1121.6475063483133</v>
      </c>
      <c r="I94" s="38">
        <f t="shared" si="227"/>
        <v>1140.8447140468747</v>
      </c>
      <c r="J94" s="39">
        <f t="shared" si="228"/>
        <v>1142.1917979936791</v>
      </c>
      <c r="K94" s="39">
        <f t="shared" si="229"/>
        <v>1172.4379880897254</v>
      </c>
      <c r="L94" s="38">
        <f t="shared" si="230"/>
        <v>1050.1428800916667</v>
      </c>
      <c r="M94" s="22"/>
      <c r="N94" s="69"/>
      <c r="O94" s="53">
        <f t="shared" si="231"/>
        <v>59</v>
      </c>
      <c r="P94" s="41">
        <f t="shared" si="148"/>
        <v>0.18289914609399038</v>
      </c>
      <c r="Q94" s="41">
        <f t="shared" si="149"/>
        <v>0.17931993955777981</v>
      </c>
      <c r="R94" s="41">
        <f t="shared" si="150"/>
        <v>0.29886210047155526</v>
      </c>
      <c r="S94" s="41">
        <f t="shared" si="218"/>
        <v>0.16342326515874639</v>
      </c>
      <c r="T94" s="41">
        <f t="shared" si="219"/>
        <v>0.12164750634831334</v>
      </c>
      <c r="U94" s="41">
        <f t="shared" si="220"/>
        <v>0.14084471404687471</v>
      </c>
      <c r="V94" s="41">
        <f t="shared" si="221"/>
        <v>0.14219179799367909</v>
      </c>
      <c r="W94" s="41">
        <f t="shared" si="222"/>
        <v>0.17243798808972532</v>
      </c>
      <c r="X94" s="41">
        <f t="shared" si="223"/>
        <v>5.0142880091666786E-2</v>
      </c>
      <c r="Y94" s="22"/>
      <c r="Z94" s="35">
        <f t="shared" si="288"/>
        <v>75</v>
      </c>
      <c r="AA94" s="38">
        <f t="shared" si="232"/>
        <v>1064.1739509775023</v>
      </c>
      <c r="AB94" s="35">
        <f t="shared" si="289"/>
        <v>75</v>
      </c>
      <c r="AC94" s="48">
        <f t="shared" si="290"/>
        <v>0.04</v>
      </c>
      <c r="AD94" s="46">
        <f t="shared" si="291"/>
        <v>10</v>
      </c>
      <c r="AE94" s="38">
        <f t="shared" si="292"/>
        <v>999</v>
      </c>
      <c r="AF94" s="38">
        <f t="shared" si="316"/>
        <v>1000</v>
      </c>
      <c r="AG94" s="38">
        <f t="shared" ref="AG94:AG157" si="327">AF94</f>
        <v>1000</v>
      </c>
      <c r="AH94" s="48">
        <f t="shared" si="233"/>
        <v>0.04</v>
      </c>
      <c r="AI94" s="38">
        <f t="shared" si="234"/>
        <v>1003.3333333333334</v>
      </c>
      <c r="AJ94" s="38" t="str">
        <f t="shared" si="235"/>
        <v>nie</v>
      </c>
      <c r="AK94" s="38">
        <f t="shared" si="236"/>
        <v>5</v>
      </c>
      <c r="AL94" s="38">
        <f t="shared" si="124"/>
        <v>998.65</v>
      </c>
      <c r="AM94" s="38">
        <f t="shared" si="237"/>
        <v>2.7000000000000308</v>
      </c>
      <c r="AN94" s="48">
        <f t="shared" si="238"/>
        <v>0.04</v>
      </c>
      <c r="AO94" s="38">
        <f t="shared" si="239"/>
        <v>245.12023571027959</v>
      </c>
      <c r="AP94" s="38">
        <f t="shared" si="128"/>
        <v>1241.0702357102796</v>
      </c>
      <c r="AQ94" s="22"/>
      <c r="AR94" s="35">
        <f t="shared" si="294"/>
        <v>75</v>
      </c>
      <c r="AS94" s="48">
        <f t="shared" si="295"/>
        <v>0.04</v>
      </c>
      <c r="AT94" s="46">
        <f t="shared" si="296"/>
        <v>10</v>
      </c>
      <c r="AU94" s="38">
        <f t="shared" si="297"/>
        <v>999</v>
      </c>
      <c r="AV94" s="38">
        <f t="shared" si="317"/>
        <v>1000</v>
      </c>
      <c r="AW94" s="38">
        <f t="shared" ref="AW94:AW157" si="328">AV94</f>
        <v>1000</v>
      </c>
      <c r="AX94" s="48">
        <f t="shared" si="240"/>
        <v>4.1000000000000002E-2</v>
      </c>
      <c r="AY94" s="38">
        <f t="shared" si="241"/>
        <v>1003.4166666666666</v>
      </c>
      <c r="AZ94" s="38" t="str">
        <f t="shared" si="242"/>
        <v>nie</v>
      </c>
      <c r="BA94" s="38">
        <f t="shared" si="243"/>
        <v>7</v>
      </c>
      <c r="BB94" s="38">
        <f t="shared" si="125"/>
        <v>997.09749999999997</v>
      </c>
      <c r="BC94" s="38">
        <f t="shared" si="244"/>
        <v>2.7674999999999694</v>
      </c>
      <c r="BD94" s="48">
        <f t="shared" si="245"/>
        <v>0.04</v>
      </c>
      <c r="BE94" s="38">
        <f t="shared" si="246"/>
        <v>241.20786820256083</v>
      </c>
      <c r="BF94" s="38">
        <f t="shared" si="126"/>
        <v>1235.5378682025607</v>
      </c>
      <c r="BG94" s="22"/>
      <c r="BH94" s="35">
        <f t="shared" si="299"/>
        <v>75</v>
      </c>
      <c r="BI94" s="48">
        <f t="shared" si="324"/>
        <v>0.04</v>
      </c>
      <c r="BJ94" s="46">
        <f t="shared" si="300"/>
        <v>12</v>
      </c>
      <c r="BK94" s="38">
        <f t="shared" si="301"/>
        <v>1198.8000000000002</v>
      </c>
      <c r="BL94" s="38">
        <f t="shared" si="318"/>
        <v>1200</v>
      </c>
      <c r="BM94" s="38">
        <f t="shared" si="302"/>
        <v>1200</v>
      </c>
      <c r="BN94" s="48">
        <f t="shared" si="247"/>
        <v>6.8500000000000005E-2</v>
      </c>
      <c r="BO94" s="38">
        <f t="shared" si="303"/>
        <v>1220.5500000000002</v>
      </c>
      <c r="BP94" s="38" t="str">
        <f t="shared" si="248"/>
        <v>nie</v>
      </c>
      <c r="BQ94" s="38">
        <f t="shared" si="249"/>
        <v>8.3999999999999986</v>
      </c>
      <c r="BR94" s="38">
        <f t="shared" si="127"/>
        <v>1209.8415</v>
      </c>
      <c r="BS94" s="38">
        <f t="shared" si="326"/>
        <v>0</v>
      </c>
      <c r="BT94" s="48">
        <f t="shared" si="250"/>
        <v>0.04</v>
      </c>
      <c r="BU94" s="38">
        <f t="shared" si="251"/>
        <v>185.91979053661177</v>
      </c>
      <c r="BV94" s="38">
        <f t="shared" si="216"/>
        <v>1395.7612905366118</v>
      </c>
      <c r="BW94" s="22"/>
      <c r="BX94" s="48">
        <f t="shared" si="217"/>
        <v>0.01</v>
      </c>
      <c r="BY94" s="46">
        <f t="shared" si="305"/>
        <v>10</v>
      </c>
      <c r="BZ94" s="38">
        <f t="shared" si="306"/>
        <v>999</v>
      </c>
      <c r="CA94" s="38">
        <f t="shared" si="319"/>
        <v>1000</v>
      </c>
      <c r="CB94" s="38">
        <f t="shared" si="307"/>
        <v>1000</v>
      </c>
      <c r="CC94" s="48">
        <f t="shared" si="252"/>
        <v>0.02</v>
      </c>
      <c r="CD94" s="38">
        <f t="shared" si="253"/>
        <v>1004.9999999999999</v>
      </c>
      <c r="CE94" s="38" t="str">
        <f t="shared" si="254"/>
        <v>nie</v>
      </c>
      <c r="CF94" s="38">
        <f t="shared" si="255"/>
        <v>7</v>
      </c>
      <c r="CG94" s="38">
        <f t="shared" si="256"/>
        <v>998.37999999999988</v>
      </c>
      <c r="CH94" s="38">
        <f t="shared" si="257"/>
        <v>0</v>
      </c>
      <c r="CI94" s="48">
        <f t="shared" si="258"/>
        <v>0.04</v>
      </c>
      <c r="CJ94" s="38">
        <f t="shared" si="259"/>
        <v>197.65336916481004</v>
      </c>
      <c r="CK94" s="38">
        <f t="shared" si="260"/>
        <v>1196.03336916481</v>
      </c>
      <c r="CL94" s="22"/>
      <c r="CM94" s="46">
        <f t="shared" si="308"/>
        <v>10</v>
      </c>
      <c r="CN94" s="38">
        <f t="shared" si="309"/>
        <v>1000</v>
      </c>
      <c r="CO94" s="38">
        <f t="shared" si="310"/>
        <v>1000</v>
      </c>
      <c r="CP94" s="38">
        <f t="shared" si="311"/>
        <v>1198.7093262377978</v>
      </c>
      <c r="CQ94" s="48">
        <f t="shared" si="261"/>
        <v>2.2499999999999999E-2</v>
      </c>
      <c r="CR94" s="38">
        <f t="shared" si="262"/>
        <v>1205.4520661978854</v>
      </c>
      <c r="CS94" s="38" t="str">
        <f t="shared" si="263"/>
        <v>nie</v>
      </c>
      <c r="CT94" s="38">
        <f t="shared" si="264"/>
        <v>20</v>
      </c>
      <c r="CU94" s="38">
        <f t="shared" si="265"/>
        <v>1150.2161736202872</v>
      </c>
      <c r="CV94" s="38">
        <f t="shared" si="266"/>
        <v>0</v>
      </c>
      <c r="CW94" s="48">
        <f t="shared" si="267"/>
        <v>0.04</v>
      </c>
      <c r="CX94" s="38">
        <f t="shared" si="268"/>
        <v>0</v>
      </c>
      <c r="CY94" s="38">
        <f t="shared" si="269"/>
        <v>1150.2161736202872</v>
      </c>
      <c r="DA94" s="46">
        <f t="shared" si="320"/>
        <v>11</v>
      </c>
      <c r="DB94" s="38">
        <f t="shared" si="321"/>
        <v>1100</v>
      </c>
      <c r="DC94" s="38">
        <f t="shared" si="312"/>
        <v>1100</v>
      </c>
      <c r="DD94" s="38">
        <f t="shared" si="313"/>
        <v>1100</v>
      </c>
      <c r="DE94" s="48">
        <f t="shared" si="270"/>
        <v>7.1999999999999995E-2</v>
      </c>
      <c r="DF94" s="38">
        <f t="shared" si="271"/>
        <v>1119.8</v>
      </c>
      <c r="DG94" s="38" t="str">
        <f t="shared" si="272"/>
        <v>nie</v>
      </c>
      <c r="DH94" s="38">
        <f t="shared" si="273"/>
        <v>7.6999999999999993</v>
      </c>
      <c r="DI94" s="38">
        <f t="shared" si="325"/>
        <v>1109.8009999999999</v>
      </c>
      <c r="DJ94" s="38">
        <f t="shared" si="275"/>
        <v>0</v>
      </c>
      <c r="DK94" s="48">
        <f t="shared" si="276"/>
        <v>0.04</v>
      </c>
      <c r="DL94" s="38">
        <f t="shared" si="277"/>
        <v>73.012602237173198</v>
      </c>
      <c r="DM94" s="38">
        <f t="shared" si="278"/>
        <v>1182.8136022371732</v>
      </c>
      <c r="DN94" s="22"/>
      <c r="DO94" s="46">
        <f t="shared" si="322"/>
        <v>10</v>
      </c>
      <c r="DP94" s="38">
        <f t="shared" si="323"/>
        <v>1000</v>
      </c>
      <c r="DQ94" s="38">
        <f t="shared" si="314"/>
        <v>1000</v>
      </c>
      <c r="DR94" s="38">
        <f t="shared" si="315"/>
        <v>1231.1688448515456</v>
      </c>
      <c r="DS94" s="48">
        <f t="shared" si="279"/>
        <v>2.7500000000000004E-2</v>
      </c>
      <c r="DT94" s="38">
        <f t="shared" si="280"/>
        <v>1239.6331306599</v>
      </c>
      <c r="DU94" s="38" t="str">
        <f t="shared" si="281"/>
        <v>nie</v>
      </c>
      <c r="DV94" s="38">
        <f t="shared" si="282"/>
        <v>20</v>
      </c>
      <c r="DW94" s="38">
        <f t="shared" si="283"/>
        <v>1177.902835834519</v>
      </c>
      <c r="DX94" s="38">
        <f t="shared" si="284"/>
        <v>0</v>
      </c>
      <c r="DY94" s="48">
        <f t="shared" si="285"/>
        <v>0.04</v>
      </c>
      <c r="DZ94" s="38">
        <f t="shared" si="286"/>
        <v>0</v>
      </c>
      <c r="EA94" s="38">
        <f t="shared" si="287"/>
        <v>1177.902835834519</v>
      </c>
    </row>
    <row r="95" spans="1:131" s="23" customFormat="1" ht="14.25">
      <c r="A95" s="22"/>
      <c r="B95" s="218"/>
      <c r="C95" s="55">
        <f t="shared" si="224"/>
        <v>60</v>
      </c>
      <c r="D95" s="38">
        <f t="shared" si="151"/>
        <v>1190.1539087884441</v>
      </c>
      <c r="E95" s="38">
        <f t="shared" si="152"/>
        <v>1182.5869123945859</v>
      </c>
      <c r="F95" s="38">
        <f t="shared" si="153"/>
        <v>1304.5241967758222</v>
      </c>
      <c r="G95" s="38">
        <f t="shared" si="225"/>
        <v>1168.4644844746749</v>
      </c>
      <c r="H95" s="38">
        <f t="shared" si="226"/>
        <v>1123.388806115028</v>
      </c>
      <c r="I95" s="38">
        <f t="shared" si="227"/>
        <v>1142.7928091874996</v>
      </c>
      <c r="J95" s="39">
        <f t="shared" si="228"/>
        <v>1144.3564616347951</v>
      </c>
      <c r="K95" s="39">
        <f t="shared" si="229"/>
        <v>1175.6035706575676</v>
      </c>
      <c r="L95" s="38">
        <f t="shared" si="230"/>
        <v>1051.0100500999999</v>
      </c>
      <c r="M95" s="22"/>
      <c r="N95" s="69"/>
      <c r="O95" s="53">
        <f t="shared" si="231"/>
        <v>60</v>
      </c>
      <c r="P95" s="41">
        <f t="shared" si="148"/>
        <v>0.19015390878844407</v>
      </c>
      <c r="Q95" s="41">
        <f t="shared" si="149"/>
        <v>0.1825869123945858</v>
      </c>
      <c r="R95" s="41">
        <f t="shared" si="150"/>
        <v>0.30452419677582232</v>
      </c>
      <c r="S95" s="41">
        <f t="shared" si="218"/>
        <v>0.16846448447467499</v>
      </c>
      <c r="T95" s="41">
        <f t="shared" si="219"/>
        <v>0.12338880611502812</v>
      </c>
      <c r="U95" s="41">
        <f t="shared" si="220"/>
        <v>0.1427928091874997</v>
      </c>
      <c r="V95" s="41">
        <f t="shared" si="221"/>
        <v>0.14435646163479499</v>
      </c>
      <c r="W95" s="41">
        <f t="shared" si="222"/>
        <v>0.1756035706575676</v>
      </c>
      <c r="X95" s="41">
        <f t="shared" si="223"/>
        <v>5.1010050099999926E-2</v>
      </c>
      <c r="Y95" s="22"/>
      <c r="Z95" s="35">
        <f t="shared" si="288"/>
        <v>76</v>
      </c>
      <c r="AA95" s="38">
        <f t="shared" si="232"/>
        <v>1065.0585511030033</v>
      </c>
      <c r="AB95" s="35">
        <f t="shared" si="289"/>
        <v>76</v>
      </c>
      <c r="AC95" s="48">
        <f t="shared" si="290"/>
        <v>0.04</v>
      </c>
      <c r="AD95" s="46">
        <f t="shared" si="291"/>
        <v>10</v>
      </c>
      <c r="AE95" s="38">
        <f t="shared" si="292"/>
        <v>999</v>
      </c>
      <c r="AF95" s="38">
        <f t="shared" si="316"/>
        <v>1000</v>
      </c>
      <c r="AG95" s="38">
        <f t="shared" si="327"/>
        <v>1000</v>
      </c>
      <c r="AH95" s="48">
        <f t="shared" si="233"/>
        <v>0.04</v>
      </c>
      <c r="AI95" s="38">
        <f t="shared" si="234"/>
        <v>1003.3333333333334</v>
      </c>
      <c r="AJ95" s="38" t="str">
        <f t="shared" si="235"/>
        <v>nie</v>
      </c>
      <c r="AK95" s="38">
        <f t="shared" si="236"/>
        <v>5</v>
      </c>
      <c r="AL95" s="38">
        <f t="shared" si="124"/>
        <v>998.65</v>
      </c>
      <c r="AM95" s="38">
        <f t="shared" si="237"/>
        <v>2.7000000000000308</v>
      </c>
      <c r="AN95" s="48">
        <f t="shared" si="238"/>
        <v>0.04</v>
      </c>
      <c r="AO95" s="38">
        <f t="shared" si="239"/>
        <v>248.48206034669735</v>
      </c>
      <c r="AP95" s="38">
        <f t="shared" si="128"/>
        <v>1244.4320603466972</v>
      </c>
      <c r="AQ95" s="22"/>
      <c r="AR95" s="35">
        <f t="shared" si="294"/>
        <v>76</v>
      </c>
      <c r="AS95" s="48">
        <f t="shared" si="295"/>
        <v>0.04</v>
      </c>
      <c r="AT95" s="46">
        <f t="shared" si="296"/>
        <v>10</v>
      </c>
      <c r="AU95" s="38">
        <f t="shared" si="297"/>
        <v>999</v>
      </c>
      <c r="AV95" s="38">
        <f t="shared" si="317"/>
        <v>1000</v>
      </c>
      <c r="AW95" s="38">
        <f t="shared" si="328"/>
        <v>1000</v>
      </c>
      <c r="AX95" s="48">
        <f t="shared" si="240"/>
        <v>4.1000000000000002E-2</v>
      </c>
      <c r="AY95" s="38">
        <f t="shared" si="241"/>
        <v>1003.4166666666666</v>
      </c>
      <c r="AZ95" s="38" t="str">
        <f t="shared" si="242"/>
        <v>nie</v>
      </c>
      <c r="BA95" s="38">
        <f t="shared" si="243"/>
        <v>7</v>
      </c>
      <c r="BB95" s="38">
        <f t="shared" si="125"/>
        <v>997.09749999999997</v>
      </c>
      <c r="BC95" s="38">
        <f t="shared" si="244"/>
        <v>2.7674999999999694</v>
      </c>
      <c r="BD95" s="48">
        <f t="shared" si="245"/>
        <v>0.04</v>
      </c>
      <c r="BE95" s="38">
        <f t="shared" si="246"/>
        <v>244.62662944670768</v>
      </c>
      <c r="BF95" s="38">
        <f t="shared" si="126"/>
        <v>1238.9566294467077</v>
      </c>
      <c r="BG95" s="22"/>
      <c r="BH95" s="35">
        <f t="shared" si="299"/>
        <v>76</v>
      </c>
      <c r="BI95" s="48">
        <f t="shared" si="324"/>
        <v>0.04</v>
      </c>
      <c r="BJ95" s="46">
        <f t="shared" si="300"/>
        <v>12</v>
      </c>
      <c r="BK95" s="38">
        <f t="shared" si="301"/>
        <v>1198.8000000000002</v>
      </c>
      <c r="BL95" s="38">
        <f t="shared" si="318"/>
        <v>1200</v>
      </c>
      <c r="BM95" s="38">
        <f t="shared" si="302"/>
        <v>1200</v>
      </c>
      <c r="BN95" s="48">
        <f t="shared" si="247"/>
        <v>6.8500000000000005E-2</v>
      </c>
      <c r="BO95" s="38">
        <f t="shared" si="303"/>
        <v>1227.3999999999999</v>
      </c>
      <c r="BP95" s="38" t="str">
        <f t="shared" si="248"/>
        <v>nie</v>
      </c>
      <c r="BQ95" s="38">
        <f t="shared" si="249"/>
        <v>8.3999999999999986</v>
      </c>
      <c r="BR95" s="38">
        <f t="shared" si="127"/>
        <v>1215.3899999999999</v>
      </c>
      <c r="BS95" s="38">
        <f t="shared" si="326"/>
        <v>0</v>
      </c>
      <c r="BT95" s="48">
        <f t="shared" si="250"/>
        <v>0.04</v>
      </c>
      <c r="BU95" s="38">
        <f t="shared" si="251"/>
        <v>186.42177397106062</v>
      </c>
      <c r="BV95" s="38">
        <f t="shared" si="216"/>
        <v>1401.8117739710606</v>
      </c>
      <c r="BW95" s="22"/>
      <c r="BX95" s="48">
        <f t="shared" si="217"/>
        <v>0.01</v>
      </c>
      <c r="BY95" s="46">
        <f t="shared" si="305"/>
        <v>10</v>
      </c>
      <c r="BZ95" s="38">
        <f t="shared" si="306"/>
        <v>999</v>
      </c>
      <c r="CA95" s="38">
        <f t="shared" si="319"/>
        <v>1000</v>
      </c>
      <c r="CB95" s="38">
        <f t="shared" si="307"/>
        <v>1000</v>
      </c>
      <c r="CC95" s="48">
        <f t="shared" si="252"/>
        <v>0.02</v>
      </c>
      <c r="CD95" s="38">
        <f t="shared" si="253"/>
        <v>1006.6666666666666</v>
      </c>
      <c r="CE95" s="38" t="str">
        <f t="shared" si="254"/>
        <v>nie</v>
      </c>
      <c r="CF95" s="38">
        <f t="shared" si="255"/>
        <v>7</v>
      </c>
      <c r="CG95" s="38">
        <f t="shared" si="256"/>
        <v>999.73</v>
      </c>
      <c r="CH95" s="38">
        <f t="shared" si="257"/>
        <v>0</v>
      </c>
      <c r="CI95" s="48">
        <f t="shared" si="258"/>
        <v>0.04</v>
      </c>
      <c r="CJ95" s="38">
        <f t="shared" si="259"/>
        <v>198.18703326155503</v>
      </c>
      <c r="CK95" s="38">
        <f t="shared" si="260"/>
        <v>1197.9170332615549</v>
      </c>
      <c r="CL95" s="22"/>
      <c r="CM95" s="46">
        <f t="shared" si="308"/>
        <v>10</v>
      </c>
      <c r="CN95" s="38">
        <f t="shared" si="309"/>
        <v>1000</v>
      </c>
      <c r="CO95" s="38">
        <f t="shared" si="310"/>
        <v>1000</v>
      </c>
      <c r="CP95" s="38">
        <f t="shared" si="311"/>
        <v>1198.7093262377978</v>
      </c>
      <c r="CQ95" s="48">
        <f t="shared" si="261"/>
        <v>2.2499999999999999E-2</v>
      </c>
      <c r="CR95" s="38">
        <f t="shared" si="262"/>
        <v>1207.6996461845813</v>
      </c>
      <c r="CS95" s="38" t="str">
        <f t="shared" si="263"/>
        <v>nie</v>
      </c>
      <c r="CT95" s="38">
        <f t="shared" si="264"/>
        <v>20</v>
      </c>
      <c r="CU95" s="38">
        <f t="shared" si="265"/>
        <v>1152.0367134095109</v>
      </c>
      <c r="CV95" s="38">
        <f t="shared" si="266"/>
        <v>0</v>
      </c>
      <c r="CW95" s="48">
        <f t="shared" si="267"/>
        <v>0.04</v>
      </c>
      <c r="CX95" s="38">
        <f t="shared" si="268"/>
        <v>0</v>
      </c>
      <c r="CY95" s="38">
        <f t="shared" si="269"/>
        <v>1152.0367134095109</v>
      </c>
      <c r="DA95" s="46">
        <f t="shared" si="320"/>
        <v>11</v>
      </c>
      <c r="DB95" s="38">
        <f t="shared" si="321"/>
        <v>1100</v>
      </c>
      <c r="DC95" s="38">
        <f t="shared" si="312"/>
        <v>1100</v>
      </c>
      <c r="DD95" s="38">
        <f t="shared" si="313"/>
        <v>1100</v>
      </c>
      <c r="DE95" s="48">
        <f t="shared" si="270"/>
        <v>7.1999999999999995E-2</v>
      </c>
      <c r="DF95" s="38">
        <f t="shared" si="271"/>
        <v>1126.4000000000001</v>
      </c>
      <c r="DG95" s="38" t="str">
        <f t="shared" si="272"/>
        <v>nie</v>
      </c>
      <c r="DH95" s="38">
        <f t="shared" si="273"/>
        <v>7.6999999999999993</v>
      </c>
      <c r="DI95" s="38">
        <f t="shared" si="325"/>
        <v>1115.1469999999999</v>
      </c>
      <c r="DJ95" s="38">
        <f t="shared" si="275"/>
        <v>0</v>
      </c>
      <c r="DK95" s="48">
        <f t="shared" si="276"/>
        <v>0.04</v>
      </c>
      <c r="DL95" s="38">
        <f t="shared" si="277"/>
        <v>73.209736263213557</v>
      </c>
      <c r="DM95" s="38">
        <f t="shared" si="278"/>
        <v>1188.3567362632134</v>
      </c>
      <c r="DN95" s="22"/>
      <c r="DO95" s="46">
        <f t="shared" si="322"/>
        <v>10</v>
      </c>
      <c r="DP95" s="38">
        <f t="shared" si="323"/>
        <v>1000</v>
      </c>
      <c r="DQ95" s="38">
        <f t="shared" si="314"/>
        <v>1000</v>
      </c>
      <c r="DR95" s="38">
        <f t="shared" si="315"/>
        <v>1231.1688448515456</v>
      </c>
      <c r="DS95" s="48">
        <f t="shared" si="279"/>
        <v>2.7500000000000004E-2</v>
      </c>
      <c r="DT95" s="38">
        <f t="shared" si="280"/>
        <v>1242.4545592626848</v>
      </c>
      <c r="DU95" s="38" t="str">
        <f t="shared" si="281"/>
        <v>nie</v>
      </c>
      <c r="DV95" s="38">
        <f t="shared" si="282"/>
        <v>20</v>
      </c>
      <c r="DW95" s="38">
        <f t="shared" si="283"/>
        <v>1180.1881930027748</v>
      </c>
      <c r="DX95" s="38">
        <f t="shared" si="284"/>
        <v>0</v>
      </c>
      <c r="DY95" s="48">
        <f t="shared" si="285"/>
        <v>0.04</v>
      </c>
      <c r="DZ95" s="38">
        <f t="shared" si="286"/>
        <v>0</v>
      </c>
      <c r="EA95" s="38">
        <f t="shared" si="287"/>
        <v>1180.1881930027748</v>
      </c>
    </row>
    <row r="96" spans="1:131" s="23" customFormat="1" ht="14.25">
      <c r="A96" s="22"/>
      <c r="B96" s="216">
        <f>ROUNDUP(C107/12,0)</f>
        <v>6</v>
      </c>
      <c r="C96" s="55">
        <f t="shared" si="224"/>
        <v>61</v>
      </c>
      <c r="D96" s="38">
        <f t="shared" si="151"/>
        <v>1192.176274342173</v>
      </c>
      <c r="E96" s="38">
        <f t="shared" si="152"/>
        <v>1185.8627060580513</v>
      </c>
      <c r="F96" s="38">
        <f t="shared" si="153"/>
        <v>1310.5591724563233</v>
      </c>
      <c r="G96" s="38">
        <f t="shared" si="225"/>
        <v>1170.2846475827566</v>
      </c>
      <c r="H96" s="38">
        <f t="shared" si="226"/>
        <v>1125.1692851264938</v>
      </c>
      <c r="I96" s="38">
        <f t="shared" si="227"/>
        <v>1144.7896067066401</v>
      </c>
      <c r="J96" s="39">
        <f t="shared" si="228"/>
        <v>1146.5806535260415</v>
      </c>
      <c r="K96" s="39">
        <f t="shared" si="229"/>
        <v>1178.777700298343</v>
      </c>
      <c r="L96" s="38">
        <f t="shared" si="230"/>
        <v>1051.8858918084165</v>
      </c>
      <c r="M96" s="22"/>
      <c r="N96" s="69"/>
      <c r="O96" s="53">
        <f t="shared" si="231"/>
        <v>61</v>
      </c>
      <c r="P96" s="41">
        <f t="shared" si="148"/>
        <v>0.19217627434217288</v>
      </c>
      <c r="Q96" s="41">
        <f t="shared" si="149"/>
        <v>0.18586270605805133</v>
      </c>
      <c r="R96" s="41">
        <f t="shared" si="150"/>
        <v>0.31055917245632325</v>
      </c>
      <c r="S96" s="41">
        <f t="shared" si="218"/>
        <v>0.17028464758275663</v>
      </c>
      <c r="T96" s="41">
        <f t="shared" si="219"/>
        <v>0.12516928512649383</v>
      </c>
      <c r="U96" s="41">
        <f t="shared" si="220"/>
        <v>0.14478960670664009</v>
      </c>
      <c r="V96" s="41">
        <f t="shared" si="221"/>
        <v>0.14658065352604144</v>
      </c>
      <c r="W96" s="41">
        <f t="shared" si="222"/>
        <v>0.17877770029834306</v>
      </c>
      <c r="X96" s="41">
        <f t="shared" si="223"/>
        <v>5.1885891808416629E-2</v>
      </c>
      <c r="Y96" s="22"/>
      <c r="Z96" s="35">
        <f t="shared" si="288"/>
        <v>77</v>
      </c>
      <c r="AA96" s="38">
        <f t="shared" si="232"/>
        <v>1065.9431512285039</v>
      </c>
      <c r="AB96" s="35">
        <f t="shared" si="289"/>
        <v>77</v>
      </c>
      <c r="AC96" s="48">
        <f t="shared" si="290"/>
        <v>0.04</v>
      </c>
      <c r="AD96" s="46">
        <f t="shared" si="291"/>
        <v>10</v>
      </c>
      <c r="AE96" s="38">
        <f t="shared" si="292"/>
        <v>999</v>
      </c>
      <c r="AF96" s="38">
        <f t="shared" si="316"/>
        <v>1000</v>
      </c>
      <c r="AG96" s="38">
        <f t="shared" si="327"/>
        <v>1000</v>
      </c>
      <c r="AH96" s="48">
        <f t="shared" si="233"/>
        <v>0.04</v>
      </c>
      <c r="AI96" s="38">
        <f t="shared" si="234"/>
        <v>1003.3333333333334</v>
      </c>
      <c r="AJ96" s="38" t="str">
        <f t="shared" si="235"/>
        <v>nie</v>
      </c>
      <c r="AK96" s="38">
        <f t="shared" si="236"/>
        <v>5</v>
      </c>
      <c r="AL96" s="38">
        <f t="shared" si="124"/>
        <v>998.65</v>
      </c>
      <c r="AM96" s="38">
        <f t="shared" si="237"/>
        <v>2.7000000000000308</v>
      </c>
      <c r="AN96" s="48">
        <f t="shared" si="238"/>
        <v>0.04</v>
      </c>
      <c r="AO96" s="38">
        <f t="shared" si="239"/>
        <v>251.85296190963342</v>
      </c>
      <c r="AP96" s="38">
        <f t="shared" si="128"/>
        <v>1247.8029619096333</v>
      </c>
      <c r="AQ96" s="22"/>
      <c r="AR96" s="35">
        <f t="shared" si="294"/>
        <v>77</v>
      </c>
      <c r="AS96" s="48">
        <f t="shared" si="295"/>
        <v>0.04</v>
      </c>
      <c r="AT96" s="46">
        <f t="shared" si="296"/>
        <v>10</v>
      </c>
      <c r="AU96" s="38">
        <f t="shared" si="297"/>
        <v>999</v>
      </c>
      <c r="AV96" s="38">
        <f t="shared" si="317"/>
        <v>1000</v>
      </c>
      <c r="AW96" s="38">
        <f t="shared" si="328"/>
        <v>1000</v>
      </c>
      <c r="AX96" s="48">
        <f t="shared" si="240"/>
        <v>4.1000000000000002E-2</v>
      </c>
      <c r="AY96" s="38">
        <f t="shared" si="241"/>
        <v>1003.4166666666666</v>
      </c>
      <c r="AZ96" s="38" t="str">
        <f t="shared" si="242"/>
        <v>nie</v>
      </c>
      <c r="BA96" s="38">
        <f t="shared" si="243"/>
        <v>7</v>
      </c>
      <c r="BB96" s="38">
        <f t="shared" si="125"/>
        <v>997.09749999999997</v>
      </c>
      <c r="BC96" s="38">
        <f t="shared" si="244"/>
        <v>2.7674999999999694</v>
      </c>
      <c r="BD96" s="48">
        <f t="shared" si="245"/>
        <v>0.04</v>
      </c>
      <c r="BE96" s="38">
        <f t="shared" si="246"/>
        <v>248.05462134621374</v>
      </c>
      <c r="BF96" s="38">
        <f t="shared" si="126"/>
        <v>1242.3846213462139</v>
      </c>
      <c r="BG96" s="22"/>
      <c r="BH96" s="35">
        <f t="shared" si="299"/>
        <v>77</v>
      </c>
      <c r="BI96" s="48">
        <f t="shared" si="324"/>
        <v>0.04</v>
      </c>
      <c r="BJ96" s="46">
        <f t="shared" si="300"/>
        <v>12</v>
      </c>
      <c r="BK96" s="38">
        <f t="shared" si="301"/>
        <v>1198.8000000000002</v>
      </c>
      <c r="BL96" s="38">
        <f t="shared" si="318"/>
        <v>1200</v>
      </c>
      <c r="BM96" s="38">
        <f t="shared" si="302"/>
        <v>1200</v>
      </c>
      <c r="BN96" s="48">
        <f t="shared" si="247"/>
        <v>6.8500000000000005E-2</v>
      </c>
      <c r="BO96" s="38">
        <f t="shared" si="303"/>
        <v>1234.25</v>
      </c>
      <c r="BP96" s="38" t="str">
        <f t="shared" si="248"/>
        <v>nie</v>
      </c>
      <c r="BQ96" s="38">
        <f t="shared" si="249"/>
        <v>8.3999999999999986</v>
      </c>
      <c r="BR96" s="38">
        <f t="shared" si="127"/>
        <v>1220.9385</v>
      </c>
      <c r="BS96" s="38">
        <f t="shared" si="326"/>
        <v>0</v>
      </c>
      <c r="BT96" s="48">
        <f t="shared" si="250"/>
        <v>0.04</v>
      </c>
      <c r="BU96" s="38">
        <f t="shared" si="251"/>
        <v>186.92511276078247</v>
      </c>
      <c r="BV96" s="38">
        <f t="shared" si="216"/>
        <v>1407.8636127607824</v>
      </c>
      <c r="BW96" s="22"/>
      <c r="BX96" s="48">
        <f t="shared" ref="BX96:BX127" si="329">MAX(INDEX(scenariusz_I_inflacja,MATCH(ROUNDUP(Z96/12,0)-1,scenariusz_I_rok,0)),0)</f>
        <v>0.01</v>
      </c>
      <c r="BY96" s="46">
        <f t="shared" si="305"/>
        <v>10</v>
      </c>
      <c r="BZ96" s="38">
        <f t="shared" si="306"/>
        <v>999</v>
      </c>
      <c r="CA96" s="38">
        <f t="shared" si="319"/>
        <v>1000</v>
      </c>
      <c r="CB96" s="38">
        <f t="shared" si="307"/>
        <v>1000</v>
      </c>
      <c r="CC96" s="48">
        <f t="shared" si="252"/>
        <v>0.02</v>
      </c>
      <c r="CD96" s="38">
        <f t="shared" si="253"/>
        <v>1008.3333333333333</v>
      </c>
      <c r="CE96" s="38" t="str">
        <f t="shared" si="254"/>
        <v>nie</v>
      </c>
      <c r="CF96" s="38">
        <f t="shared" si="255"/>
        <v>7</v>
      </c>
      <c r="CG96" s="38">
        <f t="shared" si="256"/>
        <v>1001.0799999999999</v>
      </c>
      <c r="CH96" s="38">
        <f t="shared" si="257"/>
        <v>0</v>
      </c>
      <c r="CI96" s="48">
        <f t="shared" si="258"/>
        <v>0.04</v>
      </c>
      <c r="CJ96" s="38">
        <f t="shared" si="259"/>
        <v>198.7221382513612</v>
      </c>
      <c r="CK96" s="38">
        <f t="shared" si="260"/>
        <v>1199.8021382513612</v>
      </c>
      <c r="CL96" s="22"/>
      <c r="CM96" s="46">
        <f t="shared" si="308"/>
        <v>10</v>
      </c>
      <c r="CN96" s="38">
        <f t="shared" si="309"/>
        <v>1000</v>
      </c>
      <c r="CO96" s="38">
        <f t="shared" si="310"/>
        <v>1000</v>
      </c>
      <c r="CP96" s="38">
        <f t="shared" si="311"/>
        <v>1198.7093262377978</v>
      </c>
      <c r="CQ96" s="48">
        <f t="shared" si="261"/>
        <v>2.2499999999999999E-2</v>
      </c>
      <c r="CR96" s="38">
        <f t="shared" si="262"/>
        <v>1209.947226171277</v>
      </c>
      <c r="CS96" s="38" t="str">
        <f t="shared" si="263"/>
        <v>nie</v>
      </c>
      <c r="CT96" s="38">
        <f t="shared" si="264"/>
        <v>20</v>
      </c>
      <c r="CU96" s="38">
        <f t="shared" si="265"/>
        <v>1153.8572531987343</v>
      </c>
      <c r="CV96" s="38">
        <f t="shared" si="266"/>
        <v>0</v>
      </c>
      <c r="CW96" s="48">
        <f t="shared" si="267"/>
        <v>0.04</v>
      </c>
      <c r="CX96" s="38">
        <f t="shared" si="268"/>
        <v>0</v>
      </c>
      <c r="CY96" s="38">
        <f t="shared" si="269"/>
        <v>1153.8572531987343</v>
      </c>
      <c r="DA96" s="46">
        <f t="shared" si="320"/>
        <v>11</v>
      </c>
      <c r="DB96" s="38">
        <f t="shared" si="321"/>
        <v>1100</v>
      </c>
      <c r="DC96" s="38">
        <f t="shared" si="312"/>
        <v>1100</v>
      </c>
      <c r="DD96" s="38">
        <f t="shared" si="313"/>
        <v>1100</v>
      </c>
      <c r="DE96" s="48">
        <f t="shared" si="270"/>
        <v>7.1999999999999995E-2</v>
      </c>
      <c r="DF96" s="38">
        <f t="shared" si="271"/>
        <v>1133</v>
      </c>
      <c r="DG96" s="38" t="str">
        <f t="shared" si="272"/>
        <v>nie</v>
      </c>
      <c r="DH96" s="38">
        <f t="shared" si="273"/>
        <v>7.6999999999999993</v>
      </c>
      <c r="DI96" s="38">
        <f t="shared" si="325"/>
        <v>1120.4929999999999</v>
      </c>
      <c r="DJ96" s="38">
        <f t="shared" si="275"/>
        <v>0</v>
      </c>
      <c r="DK96" s="48">
        <f t="shared" si="276"/>
        <v>0.04</v>
      </c>
      <c r="DL96" s="38">
        <f t="shared" si="277"/>
        <v>73.407402551124221</v>
      </c>
      <c r="DM96" s="38">
        <f t="shared" si="278"/>
        <v>1193.9004025511242</v>
      </c>
      <c r="DN96" s="22"/>
      <c r="DO96" s="46">
        <f t="shared" si="322"/>
        <v>10</v>
      </c>
      <c r="DP96" s="38">
        <f t="shared" si="323"/>
        <v>1000</v>
      </c>
      <c r="DQ96" s="38">
        <f t="shared" si="314"/>
        <v>1000</v>
      </c>
      <c r="DR96" s="38">
        <f t="shared" si="315"/>
        <v>1231.1688448515456</v>
      </c>
      <c r="DS96" s="48">
        <f t="shared" si="279"/>
        <v>2.7500000000000004E-2</v>
      </c>
      <c r="DT96" s="38">
        <f t="shared" si="280"/>
        <v>1245.2759878654697</v>
      </c>
      <c r="DU96" s="38" t="str">
        <f t="shared" si="281"/>
        <v>nie</v>
      </c>
      <c r="DV96" s="38">
        <f t="shared" si="282"/>
        <v>20</v>
      </c>
      <c r="DW96" s="38">
        <f t="shared" si="283"/>
        <v>1182.4735501710304</v>
      </c>
      <c r="DX96" s="38">
        <f t="shared" si="284"/>
        <v>0</v>
      </c>
      <c r="DY96" s="48">
        <f t="shared" si="285"/>
        <v>0.04</v>
      </c>
      <c r="DZ96" s="38">
        <f t="shared" si="286"/>
        <v>0</v>
      </c>
      <c r="EA96" s="38">
        <f t="shared" si="287"/>
        <v>1182.4735501710304</v>
      </c>
    </row>
    <row r="97" spans="1:131" s="23" customFormat="1" ht="14.25">
      <c r="A97" s="22"/>
      <c r="B97" s="217"/>
      <c r="C97" s="55">
        <f t="shared" si="224"/>
        <v>62</v>
      </c>
      <c r="D97" s="38">
        <f t="shared" si="151"/>
        <v>1195.4060852828968</v>
      </c>
      <c r="E97" s="38">
        <f t="shared" si="152"/>
        <v>1189.1473443644079</v>
      </c>
      <c r="F97" s="38">
        <f t="shared" si="153"/>
        <v>1316.5947642395249</v>
      </c>
      <c r="G97" s="38">
        <f t="shared" si="225"/>
        <v>1172.1060801312301</v>
      </c>
      <c r="H97" s="38">
        <f t="shared" si="226"/>
        <v>1126.9497641379594</v>
      </c>
      <c r="I97" s="38">
        <f t="shared" si="227"/>
        <v>1146.7864042257809</v>
      </c>
      <c r="J97" s="39">
        <f t="shared" si="228"/>
        <v>1148.8048454172879</v>
      </c>
      <c r="K97" s="39">
        <f t="shared" si="229"/>
        <v>1181.9604000891484</v>
      </c>
      <c r="L97" s="38">
        <f t="shared" si="230"/>
        <v>1052.7617335168334</v>
      </c>
      <c r="M97" s="22"/>
      <c r="N97" s="69"/>
      <c r="O97" s="53">
        <f t="shared" si="231"/>
        <v>62</v>
      </c>
      <c r="P97" s="41">
        <f t="shared" si="148"/>
        <v>0.19540608528289671</v>
      </c>
      <c r="Q97" s="41">
        <f t="shared" si="149"/>
        <v>0.18914734436440783</v>
      </c>
      <c r="R97" s="41">
        <f t="shared" si="150"/>
        <v>0.31659476423952482</v>
      </c>
      <c r="S97" s="41">
        <f t="shared" si="218"/>
        <v>0.17210608013123019</v>
      </c>
      <c r="T97" s="41">
        <f t="shared" si="219"/>
        <v>0.12694976413795933</v>
      </c>
      <c r="U97" s="41">
        <f t="shared" si="220"/>
        <v>0.14678640422578093</v>
      </c>
      <c r="V97" s="41">
        <f t="shared" si="221"/>
        <v>0.14880484541728789</v>
      </c>
      <c r="W97" s="41">
        <f t="shared" si="222"/>
        <v>0.18196040008914838</v>
      </c>
      <c r="X97" s="41">
        <f t="shared" si="223"/>
        <v>5.2761733516833331E-2</v>
      </c>
      <c r="Y97" s="22"/>
      <c r="Z97" s="35">
        <f t="shared" si="288"/>
        <v>78</v>
      </c>
      <c r="AA97" s="38">
        <f t="shared" si="232"/>
        <v>1066.8277513540047</v>
      </c>
      <c r="AB97" s="35">
        <f t="shared" si="289"/>
        <v>78</v>
      </c>
      <c r="AC97" s="48">
        <f t="shared" si="290"/>
        <v>0.04</v>
      </c>
      <c r="AD97" s="46">
        <f t="shared" si="291"/>
        <v>10</v>
      </c>
      <c r="AE97" s="38">
        <f t="shared" si="292"/>
        <v>999</v>
      </c>
      <c r="AF97" s="38">
        <f t="shared" si="316"/>
        <v>1000</v>
      </c>
      <c r="AG97" s="38">
        <f t="shared" si="327"/>
        <v>1000</v>
      </c>
      <c r="AH97" s="48">
        <f t="shared" si="233"/>
        <v>0.04</v>
      </c>
      <c r="AI97" s="38">
        <f t="shared" si="234"/>
        <v>1003.3333333333334</v>
      </c>
      <c r="AJ97" s="38" t="str">
        <f t="shared" si="235"/>
        <v>nie</v>
      </c>
      <c r="AK97" s="38">
        <f t="shared" si="236"/>
        <v>5</v>
      </c>
      <c r="AL97" s="38">
        <f t="shared" ref="AL97:AL160" si="330">AI97-AK97
-(AI97-AF97-AK97)*podatek_Belki</f>
        <v>998.65</v>
      </c>
      <c r="AM97" s="38">
        <f t="shared" si="237"/>
        <v>2.7000000000000308</v>
      </c>
      <c r="AN97" s="48">
        <f t="shared" si="238"/>
        <v>0.04</v>
      </c>
      <c r="AO97" s="38">
        <f t="shared" si="239"/>
        <v>255.23296490678942</v>
      </c>
      <c r="AP97" s="38">
        <f t="shared" ref="AP97:AP160" si="331">AO96*(1+AN97/12*(1-podatek_Belki))+AL97</f>
        <v>1251.1829649067895</v>
      </c>
      <c r="AQ97" s="22"/>
      <c r="AR97" s="35">
        <f t="shared" si="294"/>
        <v>78</v>
      </c>
      <c r="AS97" s="48">
        <f t="shared" si="295"/>
        <v>0.04</v>
      </c>
      <c r="AT97" s="46">
        <f t="shared" si="296"/>
        <v>10</v>
      </c>
      <c r="AU97" s="38">
        <f t="shared" si="297"/>
        <v>999</v>
      </c>
      <c r="AV97" s="38">
        <f t="shared" si="317"/>
        <v>1000</v>
      </c>
      <c r="AW97" s="38">
        <f t="shared" si="328"/>
        <v>1000</v>
      </c>
      <c r="AX97" s="48">
        <f t="shared" si="240"/>
        <v>4.1000000000000002E-2</v>
      </c>
      <c r="AY97" s="38">
        <f t="shared" si="241"/>
        <v>1003.4166666666666</v>
      </c>
      <c r="AZ97" s="38" t="str">
        <f t="shared" si="242"/>
        <v>nie</v>
      </c>
      <c r="BA97" s="38">
        <f t="shared" si="243"/>
        <v>7</v>
      </c>
      <c r="BB97" s="38">
        <f t="shared" ref="BB97:BB160" si="332">AY97-BA97
-(AY97-AV97-BA97)*podatek_Belki</f>
        <v>997.09749999999997</v>
      </c>
      <c r="BC97" s="38">
        <f t="shared" si="244"/>
        <v>2.7674999999999694</v>
      </c>
      <c r="BD97" s="48">
        <f t="shared" si="245"/>
        <v>0.04</v>
      </c>
      <c r="BE97" s="38">
        <f t="shared" si="246"/>
        <v>251.49186882384845</v>
      </c>
      <c r="BF97" s="38">
        <f t="shared" ref="BF97:BF160" si="333">BE96*(1+BD97/12*(1-podatek_Belki))+BB97</f>
        <v>1245.8218688238485</v>
      </c>
      <c r="BG97" s="22"/>
      <c r="BH97" s="35">
        <f t="shared" si="299"/>
        <v>78</v>
      </c>
      <c r="BI97" s="48">
        <f t="shared" si="324"/>
        <v>0.04</v>
      </c>
      <c r="BJ97" s="46">
        <f t="shared" si="300"/>
        <v>12</v>
      </c>
      <c r="BK97" s="38">
        <f t="shared" si="301"/>
        <v>1198.8000000000002</v>
      </c>
      <c r="BL97" s="38">
        <f t="shared" si="318"/>
        <v>1200</v>
      </c>
      <c r="BM97" s="38">
        <f t="shared" si="302"/>
        <v>1200</v>
      </c>
      <c r="BN97" s="48">
        <f t="shared" si="247"/>
        <v>6.8500000000000005E-2</v>
      </c>
      <c r="BO97" s="38">
        <f t="shared" si="303"/>
        <v>1241.1000000000001</v>
      </c>
      <c r="BP97" s="38" t="str">
        <f t="shared" si="248"/>
        <v>nie</v>
      </c>
      <c r="BQ97" s="38">
        <f t="shared" si="249"/>
        <v>8.3999999999999986</v>
      </c>
      <c r="BR97" s="38">
        <f t="shared" ref="BR97:BR160" si="334">BO97-BQ97
-(BO97-BL97-BQ97)*podatek_Belki</f>
        <v>1226.4870000000001</v>
      </c>
      <c r="BS97" s="38">
        <f t="shared" si="326"/>
        <v>0</v>
      </c>
      <c r="BT97" s="48">
        <f t="shared" si="250"/>
        <v>0.04</v>
      </c>
      <c r="BU97" s="38">
        <f t="shared" si="251"/>
        <v>187.42981056523658</v>
      </c>
      <c r="BV97" s="38">
        <f t="shared" ref="BV97:BV160" si="335">BU96*(1+BT97/12*(1-podatek_Belki))+BR97</f>
        <v>1413.9168105652366</v>
      </c>
      <c r="BW97" s="22"/>
      <c r="BX97" s="48">
        <f t="shared" si="329"/>
        <v>0.01</v>
      </c>
      <c r="BY97" s="46">
        <f t="shared" si="305"/>
        <v>10</v>
      </c>
      <c r="BZ97" s="38">
        <f t="shared" si="306"/>
        <v>999</v>
      </c>
      <c r="CA97" s="38">
        <f t="shared" si="319"/>
        <v>1000</v>
      </c>
      <c r="CB97" s="38">
        <f t="shared" si="307"/>
        <v>1000</v>
      </c>
      <c r="CC97" s="48">
        <f t="shared" si="252"/>
        <v>0.02</v>
      </c>
      <c r="CD97" s="38">
        <f t="shared" si="253"/>
        <v>1010</v>
      </c>
      <c r="CE97" s="38" t="str">
        <f t="shared" si="254"/>
        <v>nie</v>
      </c>
      <c r="CF97" s="38">
        <f t="shared" si="255"/>
        <v>7</v>
      </c>
      <c r="CG97" s="38">
        <f t="shared" si="256"/>
        <v>1002.43</v>
      </c>
      <c r="CH97" s="38">
        <f t="shared" si="257"/>
        <v>0</v>
      </c>
      <c r="CI97" s="48">
        <f t="shared" si="258"/>
        <v>0.04</v>
      </c>
      <c r="CJ97" s="38">
        <f t="shared" si="259"/>
        <v>199.25868802463987</v>
      </c>
      <c r="CK97" s="38">
        <f t="shared" si="260"/>
        <v>1201.6886880246398</v>
      </c>
      <c r="CL97" s="22"/>
      <c r="CM97" s="46">
        <f t="shared" si="308"/>
        <v>10</v>
      </c>
      <c r="CN97" s="38">
        <f t="shared" si="309"/>
        <v>1000</v>
      </c>
      <c r="CO97" s="38">
        <f t="shared" si="310"/>
        <v>1000</v>
      </c>
      <c r="CP97" s="38">
        <f t="shared" si="311"/>
        <v>1198.7093262377978</v>
      </c>
      <c r="CQ97" s="48">
        <f t="shared" si="261"/>
        <v>2.2499999999999999E-2</v>
      </c>
      <c r="CR97" s="38">
        <f t="shared" si="262"/>
        <v>1212.1948061579731</v>
      </c>
      <c r="CS97" s="38" t="str">
        <f t="shared" si="263"/>
        <v>nie</v>
      </c>
      <c r="CT97" s="38">
        <f t="shared" si="264"/>
        <v>20</v>
      </c>
      <c r="CU97" s="38">
        <f t="shared" si="265"/>
        <v>1155.6777929879581</v>
      </c>
      <c r="CV97" s="38">
        <f t="shared" si="266"/>
        <v>0</v>
      </c>
      <c r="CW97" s="48">
        <f t="shared" si="267"/>
        <v>0.04</v>
      </c>
      <c r="CX97" s="38">
        <f t="shared" si="268"/>
        <v>0</v>
      </c>
      <c r="CY97" s="38">
        <f t="shared" si="269"/>
        <v>1155.6777929879581</v>
      </c>
      <c r="DA97" s="46">
        <f t="shared" si="320"/>
        <v>11</v>
      </c>
      <c r="DB97" s="38">
        <f t="shared" si="321"/>
        <v>1100</v>
      </c>
      <c r="DC97" s="38">
        <f t="shared" si="312"/>
        <v>1100</v>
      </c>
      <c r="DD97" s="38">
        <f t="shared" si="313"/>
        <v>1100</v>
      </c>
      <c r="DE97" s="48">
        <f t="shared" si="270"/>
        <v>7.1999999999999995E-2</v>
      </c>
      <c r="DF97" s="38">
        <f t="shared" si="271"/>
        <v>1139.6000000000001</v>
      </c>
      <c r="DG97" s="38" t="str">
        <f t="shared" si="272"/>
        <v>nie</v>
      </c>
      <c r="DH97" s="38">
        <f t="shared" si="273"/>
        <v>7.6999999999999993</v>
      </c>
      <c r="DI97" s="38">
        <f t="shared" si="325"/>
        <v>1125.8390000000002</v>
      </c>
      <c r="DJ97" s="38">
        <f t="shared" si="275"/>
        <v>0</v>
      </c>
      <c r="DK97" s="48">
        <f t="shared" si="276"/>
        <v>0.04</v>
      </c>
      <c r="DL97" s="38">
        <f t="shared" si="277"/>
        <v>73.605602538012249</v>
      </c>
      <c r="DM97" s="38">
        <f t="shared" si="278"/>
        <v>1199.4446025380125</v>
      </c>
      <c r="DN97" s="22"/>
      <c r="DO97" s="46">
        <f t="shared" si="322"/>
        <v>10</v>
      </c>
      <c r="DP97" s="38">
        <f t="shared" si="323"/>
        <v>1000</v>
      </c>
      <c r="DQ97" s="38">
        <f t="shared" si="314"/>
        <v>1000</v>
      </c>
      <c r="DR97" s="38">
        <f t="shared" si="315"/>
        <v>1231.1688448515456</v>
      </c>
      <c r="DS97" s="48">
        <f t="shared" si="279"/>
        <v>2.7500000000000004E-2</v>
      </c>
      <c r="DT97" s="38">
        <f t="shared" si="280"/>
        <v>1248.0974164682543</v>
      </c>
      <c r="DU97" s="38" t="str">
        <f t="shared" si="281"/>
        <v>nie</v>
      </c>
      <c r="DV97" s="38">
        <f t="shared" si="282"/>
        <v>20</v>
      </c>
      <c r="DW97" s="38">
        <f t="shared" si="283"/>
        <v>1184.758907339286</v>
      </c>
      <c r="DX97" s="38">
        <f t="shared" si="284"/>
        <v>0</v>
      </c>
      <c r="DY97" s="48">
        <f t="shared" si="285"/>
        <v>0.04</v>
      </c>
      <c r="DZ97" s="38">
        <f t="shared" si="286"/>
        <v>0</v>
      </c>
      <c r="EA97" s="38">
        <f t="shared" si="287"/>
        <v>1184.758907339286</v>
      </c>
    </row>
    <row r="98" spans="1:131" s="23" customFormat="1" ht="14.25">
      <c r="A98" s="22"/>
      <c r="B98" s="217"/>
      <c r="C98" s="55">
        <f t="shared" si="224"/>
        <v>63</v>
      </c>
      <c r="D98" s="38">
        <f t="shared" si="151"/>
        <v>1198.6446167131608</v>
      </c>
      <c r="E98" s="38">
        <f t="shared" si="152"/>
        <v>1192.4408511941917</v>
      </c>
      <c r="F98" s="38">
        <f t="shared" si="153"/>
        <v>1322.6309737889048</v>
      </c>
      <c r="G98" s="38">
        <f t="shared" si="225"/>
        <v>1173.9287855475841</v>
      </c>
      <c r="H98" s="38">
        <f t="shared" si="226"/>
        <v>1128.7302431494252</v>
      </c>
      <c r="I98" s="38">
        <f t="shared" si="227"/>
        <v>1148.7832017449214</v>
      </c>
      <c r="J98" s="39">
        <f t="shared" si="228"/>
        <v>1151.0290373085343</v>
      </c>
      <c r="K98" s="39">
        <f t="shared" si="229"/>
        <v>1185.1516931693891</v>
      </c>
      <c r="L98" s="38">
        <f t="shared" si="230"/>
        <v>1053.63757522525</v>
      </c>
      <c r="M98" s="22"/>
      <c r="N98" s="69"/>
      <c r="O98" s="53">
        <f t="shared" si="231"/>
        <v>63</v>
      </c>
      <c r="P98" s="41">
        <f t="shared" si="148"/>
        <v>0.1986446167131608</v>
      </c>
      <c r="Q98" s="41">
        <f t="shared" si="149"/>
        <v>0.19244085119419174</v>
      </c>
      <c r="R98" s="41">
        <f t="shared" si="150"/>
        <v>0.32263097378890482</v>
      </c>
      <c r="S98" s="41">
        <f t="shared" si="218"/>
        <v>0.17392878554758417</v>
      </c>
      <c r="T98" s="41">
        <f t="shared" si="219"/>
        <v>0.12873024314942527</v>
      </c>
      <c r="U98" s="41">
        <f t="shared" si="220"/>
        <v>0.14878320174492132</v>
      </c>
      <c r="V98" s="41">
        <f t="shared" si="221"/>
        <v>0.15102903730853434</v>
      </c>
      <c r="W98" s="41">
        <f t="shared" si="222"/>
        <v>0.18515169316938906</v>
      </c>
      <c r="X98" s="41">
        <f t="shared" si="223"/>
        <v>5.3637575225250034E-2</v>
      </c>
      <c r="Y98" s="22"/>
      <c r="Z98" s="35">
        <f t="shared" si="288"/>
        <v>79</v>
      </c>
      <c r="AA98" s="38">
        <f t="shared" si="232"/>
        <v>1067.7123514795057</v>
      </c>
      <c r="AB98" s="35">
        <f t="shared" si="289"/>
        <v>79</v>
      </c>
      <c r="AC98" s="48">
        <f t="shared" si="290"/>
        <v>0.04</v>
      </c>
      <c r="AD98" s="46">
        <f t="shared" si="291"/>
        <v>10</v>
      </c>
      <c r="AE98" s="38">
        <f t="shared" si="292"/>
        <v>999</v>
      </c>
      <c r="AF98" s="38">
        <f t="shared" si="316"/>
        <v>1000</v>
      </c>
      <c r="AG98" s="38">
        <f t="shared" si="327"/>
        <v>1000</v>
      </c>
      <c r="AH98" s="48">
        <f t="shared" si="233"/>
        <v>0.04</v>
      </c>
      <c r="AI98" s="38">
        <f t="shared" si="234"/>
        <v>1003.3333333333334</v>
      </c>
      <c r="AJ98" s="38" t="str">
        <f t="shared" si="235"/>
        <v>nie</v>
      </c>
      <c r="AK98" s="38">
        <f t="shared" si="236"/>
        <v>5</v>
      </c>
      <c r="AL98" s="38">
        <f t="shared" si="330"/>
        <v>998.65</v>
      </c>
      <c r="AM98" s="38">
        <f t="shared" si="237"/>
        <v>2.7000000000000308</v>
      </c>
      <c r="AN98" s="48">
        <f t="shared" si="238"/>
        <v>0.04</v>
      </c>
      <c r="AO98" s="38">
        <f t="shared" si="239"/>
        <v>258.62209391203777</v>
      </c>
      <c r="AP98" s="38">
        <f t="shared" si="331"/>
        <v>1254.5720939120376</v>
      </c>
      <c r="AQ98" s="22"/>
      <c r="AR98" s="35">
        <f t="shared" si="294"/>
        <v>79</v>
      </c>
      <c r="AS98" s="48">
        <f t="shared" si="295"/>
        <v>0.04</v>
      </c>
      <c r="AT98" s="46">
        <f t="shared" si="296"/>
        <v>10</v>
      </c>
      <c r="AU98" s="38">
        <f t="shared" si="297"/>
        <v>999</v>
      </c>
      <c r="AV98" s="38">
        <f t="shared" si="317"/>
        <v>1000</v>
      </c>
      <c r="AW98" s="38">
        <f t="shared" si="328"/>
        <v>1000</v>
      </c>
      <c r="AX98" s="48">
        <f t="shared" si="240"/>
        <v>4.1000000000000002E-2</v>
      </c>
      <c r="AY98" s="38">
        <f t="shared" si="241"/>
        <v>1003.4166666666666</v>
      </c>
      <c r="AZ98" s="38" t="str">
        <f t="shared" si="242"/>
        <v>nie</v>
      </c>
      <c r="BA98" s="38">
        <f t="shared" si="243"/>
        <v>7</v>
      </c>
      <c r="BB98" s="38">
        <f t="shared" si="332"/>
        <v>997.09749999999997</v>
      </c>
      <c r="BC98" s="38">
        <f t="shared" si="244"/>
        <v>2.7674999999999694</v>
      </c>
      <c r="BD98" s="48">
        <f t="shared" si="245"/>
        <v>0.04</v>
      </c>
      <c r="BE98" s="38">
        <f t="shared" si="246"/>
        <v>254.93839686967277</v>
      </c>
      <c r="BF98" s="38">
        <f t="shared" si="333"/>
        <v>1249.2683968696729</v>
      </c>
      <c r="BG98" s="22"/>
      <c r="BH98" s="35">
        <f t="shared" si="299"/>
        <v>79</v>
      </c>
      <c r="BI98" s="48">
        <f t="shared" si="324"/>
        <v>0.04</v>
      </c>
      <c r="BJ98" s="46">
        <f t="shared" si="300"/>
        <v>12</v>
      </c>
      <c r="BK98" s="38">
        <f t="shared" si="301"/>
        <v>1198.8000000000002</v>
      </c>
      <c r="BL98" s="38">
        <f t="shared" si="318"/>
        <v>1200</v>
      </c>
      <c r="BM98" s="38">
        <f t="shared" si="302"/>
        <v>1200</v>
      </c>
      <c r="BN98" s="48">
        <f t="shared" si="247"/>
        <v>6.8500000000000005E-2</v>
      </c>
      <c r="BO98" s="38">
        <f t="shared" si="303"/>
        <v>1247.95</v>
      </c>
      <c r="BP98" s="38" t="str">
        <f t="shared" si="248"/>
        <v>nie</v>
      </c>
      <c r="BQ98" s="38">
        <f t="shared" si="249"/>
        <v>8.3999999999999986</v>
      </c>
      <c r="BR98" s="38">
        <f t="shared" si="334"/>
        <v>1232.0355</v>
      </c>
      <c r="BS98" s="38">
        <f t="shared" si="326"/>
        <v>0</v>
      </c>
      <c r="BT98" s="48">
        <f t="shared" si="250"/>
        <v>0.04</v>
      </c>
      <c r="BU98" s="38">
        <f t="shared" si="251"/>
        <v>187.9358710537627</v>
      </c>
      <c r="BV98" s="38">
        <f t="shared" si="335"/>
        <v>1419.9713710537626</v>
      </c>
      <c r="BW98" s="22"/>
      <c r="BX98" s="48">
        <f t="shared" si="329"/>
        <v>0.01</v>
      </c>
      <c r="BY98" s="46">
        <f t="shared" si="305"/>
        <v>10</v>
      </c>
      <c r="BZ98" s="38">
        <f t="shared" si="306"/>
        <v>999</v>
      </c>
      <c r="CA98" s="38">
        <f t="shared" si="319"/>
        <v>1000</v>
      </c>
      <c r="CB98" s="38">
        <f t="shared" si="307"/>
        <v>1000</v>
      </c>
      <c r="CC98" s="48">
        <f t="shared" si="252"/>
        <v>0.02</v>
      </c>
      <c r="CD98" s="38">
        <f t="shared" si="253"/>
        <v>1011.6666666666667</v>
      </c>
      <c r="CE98" s="38" t="str">
        <f t="shared" si="254"/>
        <v>nie</v>
      </c>
      <c r="CF98" s="38">
        <f t="shared" si="255"/>
        <v>7</v>
      </c>
      <c r="CG98" s="38">
        <f t="shared" si="256"/>
        <v>1003.7800000000001</v>
      </c>
      <c r="CH98" s="38">
        <f t="shared" si="257"/>
        <v>0</v>
      </c>
      <c r="CI98" s="48">
        <f t="shared" si="258"/>
        <v>0.04</v>
      </c>
      <c r="CJ98" s="38">
        <f t="shared" si="259"/>
        <v>199.79668648230637</v>
      </c>
      <c r="CK98" s="38">
        <f t="shared" si="260"/>
        <v>1203.5766864823065</v>
      </c>
      <c r="CL98" s="22"/>
      <c r="CM98" s="46">
        <f t="shared" si="308"/>
        <v>10</v>
      </c>
      <c r="CN98" s="38">
        <f t="shared" si="309"/>
        <v>1000</v>
      </c>
      <c r="CO98" s="38">
        <f t="shared" si="310"/>
        <v>1000</v>
      </c>
      <c r="CP98" s="38">
        <f t="shared" si="311"/>
        <v>1198.7093262377978</v>
      </c>
      <c r="CQ98" s="48">
        <f t="shared" si="261"/>
        <v>2.2499999999999999E-2</v>
      </c>
      <c r="CR98" s="38">
        <f t="shared" si="262"/>
        <v>1214.4423861446689</v>
      </c>
      <c r="CS98" s="38" t="str">
        <f t="shared" si="263"/>
        <v>nie</v>
      </c>
      <c r="CT98" s="38">
        <f t="shared" si="264"/>
        <v>20</v>
      </c>
      <c r="CU98" s="38">
        <f t="shared" si="265"/>
        <v>1157.4983327771818</v>
      </c>
      <c r="CV98" s="38">
        <f t="shared" si="266"/>
        <v>0</v>
      </c>
      <c r="CW98" s="48">
        <f t="shared" si="267"/>
        <v>0.04</v>
      </c>
      <c r="CX98" s="38">
        <f t="shared" si="268"/>
        <v>0</v>
      </c>
      <c r="CY98" s="38">
        <f t="shared" si="269"/>
        <v>1157.4983327771818</v>
      </c>
      <c r="DA98" s="46">
        <f t="shared" si="320"/>
        <v>11</v>
      </c>
      <c r="DB98" s="38">
        <f t="shared" si="321"/>
        <v>1100</v>
      </c>
      <c r="DC98" s="38">
        <f t="shared" si="312"/>
        <v>1100</v>
      </c>
      <c r="DD98" s="38">
        <f t="shared" si="313"/>
        <v>1100</v>
      </c>
      <c r="DE98" s="48">
        <f t="shared" si="270"/>
        <v>7.1999999999999995E-2</v>
      </c>
      <c r="DF98" s="38">
        <f t="shared" si="271"/>
        <v>1146.2</v>
      </c>
      <c r="DG98" s="38" t="str">
        <f t="shared" si="272"/>
        <v>nie</v>
      </c>
      <c r="DH98" s="38">
        <f t="shared" si="273"/>
        <v>7.6999999999999993</v>
      </c>
      <c r="DI98" s="38">
        <f t="shared" si="325"/>
        <v>1131.1849999999999</v>
      </c>
      <c r="DJ98" s="38">
        <f t="shared" si="275"/>
        <v>0</v>
      </c>
      <c r="DK98" s="48">
        <f t="shared" si="276"/>
        <v>0.04</v>
      </c>
      <c r="DL98" s="38">
        <f t="shared" si="277"/>
        <v>73.804337664864875</v>
      </c>
      <c r="DM98" s="38">
        <f t="shared" si="278"/>
        <v>1204.9893376648647</v>
      </c>
      <c r="DN98" s="22"/>
      <c r="DO98" s="46">
        <f t="shared" si="322"/>
        <v>10</v>
      </c>
      <c r="DP98" s="38">
        <f t="shared" si="323"/>
        <v>1000</v>
      </c>
      <c r="DQ98" s="38">
        <f t="shared" si="314"/>
        <v>1000</v>
      </c>
      <c r="DR98" s="38">
        <f t="shared" si="315"/>
        <v>1231.1688448515456</v>
      </c>
      <c r="DS98" s="48">
        <f t="shared" si="279"/>
        <v>2.7500000000000004E-2</v>
      </c>
      <c r="DT98" s="38">
        <f t="shared" si="280"/>
        <v>1250.9188450710392</v>
      </c>
      <c r="DU98" s="38" t="str">
        <f t="shared" si="281"/>
        <v>nie</v>
      </c>
      <c r="DV98" s="38">
        <f t="shared" si="282"/>
        <v>20</v>
      </c>
      <c r="DW98" s="38">
        <f t="shared" si="283"/>
        <v>1187.0442645075418</v>
      </c>
      <c r="DX98" s="38">
        <f t="shared" si="284"/>
        <v>0</v>
      </c>
      <c r="DY98" s="48">
        <f t="shared" si="285"/>
        <v>0.04</v>
      </c>
      <c r="DZ98" s="38">
        <f t="shared" si="286"/>
        <v>0</v>
      </c>
      <c r="EA98" s="38">
        <f t="shared" si="287"/>
        <v>1187.0442645075418</v>
      </c>
    </row>
    <row r="99" spans="1:131" s="23" customFormat="1" ht="14.25">
      <c r="A99" s="22"/>
      <c r="B99" s="217"/>
      <c r="C99" s="55">
        <f t="shared" si="224"/>
        <v>64</v>
      </c>
      <c r="D99" s="38">
        <f t="shared" si="151"/>
        <v>1201.8918921782861</v>
      </c>
      <c r="E99" s="38">
        <f t="shared" si="152"/>
        <v>1195.7432504924161</v>
      </c>
      <c r="F99" s="38">
        <f t="shared" si="153"/>
        <v>1328.6678027724313</v>
      </c>
      <c r="G99" s="38">
        <f t="shared" si="225"/>
        <v>1175.7527672685628</v>
      </c>
      <c r="H99" s="38">
        <f t="shared" si="226"/>
        <v>1130.5107221608907</v>
      </c>
      <c r="I99" s="38">
        <f t="shared" si="227"/>
        <v>1150.7799992640621</v>
      </c>
      <c r="J99" s="39">
        <f t="shared" si="228"/>
        <v>1153.2532291997807</v>
      </c>
      <c r="K99" s="39">
        <f t="shared" si="229"/>
        <v>1188.3516027409464</v>
      </c>
      <c r="L99" s="38">
        <f t="shared" si="230"/>
        <v>1054.5134169336668</v>
      </c>
      <c r="M99" s="22"/>
      <c r="N99" s="69"/>
      <c r="O99" s="53">
        <f t="shared" si="231"/>
        <v>64</v>
      </c>
      <c r="P99" s="41">
        <f t="shared" si="148"/>
        <v>0.20189189217828618</v>
      </c>
      <c r="Q99" s="41">
        <f t="shared" si="149"/>
        <v>0.19574325049241614</v>
      </c>
      <c r="R99" s="41">
        <f t="shared" si="150"/>
        <v>0.32866780277243124</v>
      </c>
      <c r="S99" s="41">
        <f t="shared" ref="S99:S130" si="336">G99/zakup_domyslny_wartosc-1</f>
        <v>0.17575276726856282</v>
      </c>
      <c r="T99" s="41">
        <f t="shared" ref="T99:T130" si="337">H99/zakup_domyslny_wartosc-1</f>
        <v>0.13051072216089077</v>
      </c>
      <c r="U99" s="41">
        <f t="shared" ref="U99:U130" si="338">I99/zakup_domyslny_wartosc-1</f>
        <v>0.15077999926406216</v>
      </c>
      <c r="V99" s="41">
        <f t="shared" ref="V99:V130" si="339">J99/zakup_domyslny_wartosc-1</f>
        <v>0.15325322919978057</v>
      </c>
      <c r="W99" s="41">
        <f t="shared" ref="W99:W130" si="340">K99/zakup_domyslny_wartosc-1</f>
        <v>0.18835160274094642</v>
      </c>
      <c r="X99" s="41">
        <f t="shared" ref="X99:X130" si="341">L99/zakup_domyslny_wartosc-1</f>
        <v>5.4513416933666736E-2</v>
      </c>
      <c r="Y99" s="22"/>
      <c r="Z99" s="35">
        <f t="shared" si="288"/>
        <v>80</v>
      </c>
      <c r="AA99" s="38">
        <f t="shared" si="232"/>
        <v>1068.5969516050063</v>
      </c>
      <c r="AB99" s="35">
        <f t="shared" si="289"/>
        <v>80</v>
      </c>
      <c r="AC99" s="48">
        <f t="shared" si="290"/>
        <v>0.04</v>
      </c>
      <c r="AD99" s="46">
        <f t="shared" si="291"/>
        <v>10</v>
      </c>
      <c r="AE99" s="38">
        <f t="shared" si="292"/>
        <v>999</v>
      </c>
      <c r="AF99" s="38">
        <f t="shared" si="316"/>
        <v>1000</v>
      </c>
      <c r="AG99" s="38">
        <f t="shared" si="327"/>
        <v>1000</v>
      </c>
      <c r="AH99" s="48">
        <f t="shared" si="233"/>
        <v>0.04</v>
      </c>
      <c r="AI99" s="38">
        <f t="shared" si="234"/>
        <v>1003.3333333333334</v>
      </c>
      <c r="AJ99" s="38" t="str">
        <f t="shared" si="235"/>
        <v>nie</v>
      </c>
      <c r="AK99" s="38">
        <f t="shared" si="236"/>
        <v>5</v>
      </c>
      <c r="AL99" s="38">
        <f t="shared" si="330"/>
        <v>998.65</v>
      </c>
      <c r="AM99" s="38">
        <f t="shared" si="237"/>
        <v>2.7000000000000308</v>
      </c>
      <c r="AN99" s="48">
        <f t="shared" si="238"/>
        <v>0.04</v>
      </c>
      <c r="AO99" s="38">
        <f t="shared" si="239"/>
        <v>262.02037356560032</v>
      </c>
      <c r="AP99" s="38">
        <f t="shared" si="331"/>
        <v>1257.9703735656003</v>
      </c>
      <c r="AQ99" s="22"/>
      <c r="AR99" s="35">
        <f t="shared" si="294"/>
        <v>80</v>
      </c>
      <c r="AS99" s="48">
        <f t="shared" si="295"/>
        <v>0.04</v>
      </c>
      <c r="AT99" s="46">
        <f t="shared" si="296"/>
        <v>10</v>
      </c>
      <c r="AU99" s="38">
        <f t="shared" si="297"/>
        <v>999</v>
      </c>
      <c r="AV99" s="38">
        <f t="shared" si="317"/>
        <v>1000</v>
      </c>
      <c r="AW99" s="38">
        <f t="shared" si="328"/>
        <v>1000</v>
      </c>
      <c r="AX99" s="48">
        <f t="shared" si="240"/>
        <v>4.1000000000000002E-2</v>
      </c>
      <c r="AY99" s="38">
        <f t="shared" si="241"/>
        <v>1003.4166666666666</v>
      </c>
      <c r="AZ99" s="38" t="str">
        <f t="shared" si="242"/>
        <v>nie</v>
      </c>
      <c r="BA99" s="38">
        <f t="shared" si="243"/>
        <v>7</v>
      </c>
      <c r="BB99" s="38">
        <f t="shared" si="332"/>
        <v>997.09749999999997</v>
      </c>
      <c r="BC99" s="38">
        <f t="shared" si="244"/>
        <v>2.7674999999999694</v>
      </c>
      <c r="BD99" s="48">
        <f t="shared" si="245"/>
        <v>0.04</v>
      </c>
      <c r="BE99" s="38">
        <f t="shared" si="246"/>
        <v>258.39423054122085</v>
      </c>
      <c r="BF99" s="38">
        <f t="shared" si="333"/>
        <v>1252.7242305412208</v>
      </c>
      <c r="BG99" s="22"/>
      <c r="BH99" s="35">
        <f t="shared" si="299"/>
        <v>80</v>
      </c>
      <c r="BI99" s="48">
        <f t="shared" si="324"/>
        <v>0.04</v>
      </c>
      <c r="BJ99" s="46">
        <f t="shared" si="300"/>
        <v>12</v>
      </c>
      <c r="BK99" s="38">
        <f t="shared" si="301"/>
        <v>1198.8000000000002</v>
      </c>
      <c r="BL99" s="38">
        <f t="shared" si="318"/>
        <v>1200</v>
      </c>
      <c r="BM99" s="38">
        <f t="shared" si="302"/>
        <v>1200</v>
      </c>
      <c r="BN99" s="48">
        <f t="shared" si="247"/>
        <v>6.8500000000000005E-2</v>
      </c>
      <c r="BO99" s="38">
        <f t="shared" si="303"/>
        <v>1254.8000000000002</v>
      </c>
      <c r="BP99" s="38" t="str">
        <f t="shared" si="248"/>
        <v>nie</v>
      </c>
      <c r="BQ99" s="38">
        <f t="shared" si="249"/>
        <v>8.3999999999999986</v>
      </c>
      <c r="BR99" s="38">
        <f t="shared" si="334"/>
        <v>1237.5840000000001</v>
      </c>
      <c r="BS99" s="38">
        <f t="shared" si="326"/>
        <v>0</v>
      </c>
      <c r="BT99" s="48">
        <f t="shared" si="250"/>
        <v>0.04</v>
      </c>
      <c r="BU99" s="38">
        <f t="shared" si="251"/>
        <v>188.44329790560784</v>
      </c>
      <c r="BV99" s="38">
        <f t="shared" si="335"/>
        <v>1426.0272979056078</v>
      </c>
      <c r="BW99" s="22"/>
      <c r="BX99" s="48">
        <f t="shared" si="329"/>
        <v>0.01</v>
      </c>
      <c r="BY99" s="46">
        <f t="shared" si="305"/>
        <v>10</v>
      </c>
      <c r="BZ99" s="38">
        <f t="shared" si="306"/>
        <v>999</v>
      </c>
      <c r="CA99" s="38">
        <f t="shared" si="319"/>
        <v>1000</v>
      </c>
      <c r="CB99" s="38">
        <f t="shared" si="307"/>
        <v>1000</v>
      </c>
      <c r="CC99" s="48">
        <f t="shared" si="252"/>
        <v>0.02</v>
      </c>
      <c r="CD99" s="38">
        <f t="shared" si="253"/>
        <v>1013.3333333333334</v>
      </c>
      <c r="CE99" s="38" t="str">
        <f t="shared" si="254"/>
        <v>nie</v>
      </c>
      <c r="CF99" s="38">
        <f t="shared" si="255"/>
        <v>7</v>
      </c>
      <c r="CG99" s="38">
        <f t="shared" si="256"/>
        <v>1005.13</v>
      </c>
      <c r="CH99" s="38">
        <f t="shared" si="257"/>
        <v>0</v>
      </c>
      <c r="CI99" s="48">
        <f t="shared" si="258"/>
        <v>0.04</v>
      </c>
      <c r="CJ99" s="38">
        <f t="shared" si="259"/>
        <v>200.33613753580858</v>
      </c>
      <c r="CK99" s="38">
        <f t="shared" si="260"/>
        <v>1205.4661375358087</v>
      </c>
      <c r="CL99" s="22"/>
      <c r="CM99" s="46">
        <f t="shared" si="308"/>
        <v>10</v>
      </c>
      <c r="CN99" s="38">
        <f t="shared" si="309"/>
        <v>1000</v>
      </c>
      <c r="CO99" s="38">
        <f t="shared" si="310"/>
        <v>1000</v>
      </c>
      <c r="CP99" s="38">
        <f t="shared" si="311"/>
        <v>1198.7093262377978</v>
      </c>
      <c r="CQ99" s="48">
        <f t="shared" si="261"/>
        <v>2.2499999999999999E-2</v>
      </c>
      <c r="CR99" s="38">
        <f t="shared" si="262"/>
        <v>1216.6899661313646</v>
      </c>
      <c r="CS99" s="38" t="str">
        <f t="shared" si="263"/>
        <v>nie</v>
      </c>
      <c r="CT99" s="38">
        <f t="shared" si="264"/>
        <v>20</v>
      </c>
      <c r="CU99" s="38">
        <f t="shared" si="265"/>
        <v>1159.3188725664054</v>
      </c>
      <c r="CV99" s="38">
        <f t="shared" si="266"/>
        <v>0</v>
      </c>
      <c r="CW99" s="48">
        <f t="shared" si="267"/>
        <v>0.04</v>
      </c>
      <c r="CX99" s="38">
        <f t="shared" si="268"/>
        <v>0</v>
      </c>
      <c r="CY99" s="38">
        <f t="shared" si="269"/>
        <v>1159.3188725664054</v>
      </c>
      <c r="DA99" s="46">
        <f t="shared" si="320"/>
        <v>11</v>
      </c>
      <c r="DB99" s="38">
        <f t="shared" si="321"/>
        <v>1100</v>
      </c>
      <c r="DC99" s="38">
        <f t="shared" si="312"/>
        <v>1100</v>
      </c>
      <c r="DD99" s="38">
        <f t="shared" si="313"/>
        <v>1100</v>
      </c>
      <c r="DE99" s="48">
        <f t="shared" si="270"/>
        <v>7.1999999999999995E-2</v>
      </c>
      <c r="DF99" s="38">
        <f t="shared" si="271"/>
        <v>1152.8</v>
      </c>
      <c r="DG99" s="38" t="str">
        <f t="shared" si="272"/>
        <v>nie</v>
      </c>
      <c r="DH99" s="38">
        <f t="shared" si="273"/>
        <v>7.6999999999999993</v>
      </c>
      <c r="DI99" s="38">
        <f t="shared" si="325"/>
        <v>1136.5309999999999</v>
      </c>
      <c r="DJ99" s="38">
        <f t="shared" si="275"/>
        <v>0</v>
      </c>
      <c r="DK99" s="48">
        <f t="shared" si="276"/>
        <v>0.04</v>
      </c>
      <c r="DL99" s="38">
        <f t="shared" si="277"/>
        <v>74.003609376560007</v>
      </c>
      <c r="DM99" s="38">
        <f t="shared" si="278"/>
        <v>1210.53460937656</v>
      </c>
      <c r="DN99" s="22"/>
      <c r="DO99" s="46">
        <f t="shared" si="322"/>
        <v>10</v>
      </c>
      <c r="DP99" s="38">
        <f t="shared" si="323"/>
        <v>1000</v>
      </c>
      <c r="DQ99" s="38">
        <f t="shared" si="314"/>
        <v>1000</v>
      </c>
      <c r="DR99" s="38">
        <f t="shared" si="315"/>
        <v>1231.1688448515456</v>
      </c>
      <c r="DS99" s="48">
        <f t="shared" si="279"/>
        <v>2.7500000000000004E-2</v>
      </c>
      <c r="DT99" s="38">
        <f t="shared" si="280"/>
        <v>1253.7402736738238</v>
      </c>
      <c r="DU99" s="38" t="str">
        <f t="shared" si="281"/>
        <v>nie</v>
      </c>
      <c r="DV99" s="38">
        <f t="shared" si="282"/>
        <v>20</v>
      </c>
      <c r="DW99" s="38">
        <f t="shared" si="283"/>
        <v>1189.3296216757974</v>
      </c>
      <c r="DX99" s="38">
        <f t="shared" si="284"/>
        <v>0</v>
      </c>
      <c r="DY99" s="48">
        <f t="shared" si="285"/>
        <v>0.04</v>
      </c>
      <c r="DZ99" s="38">
        <f t="shared" si="286"/>
        <v>0</v>
      </c>
      <c r="EA99" s="38">
        <f t="shared" si="287"/>
        <v>1189.3296216757974</v>
      </c>
    </row>
    <row r="100" spans="1:131" s="23" customFormat="1" ht="14.25">
      <c r="A100" s="22"/>
      <c r="B100" s="217"/>
      <c r="C100" s="55">
        <f t="shared" ref="C100:C131" si="342">Z84</f>
        <v>65</v>
      </c>
      <c r="D100" s="38">
        <f t="shared" si="151"/>
        <v>1205.1479352871675</v>
      </c>
      <c r="E100" s="38">
        <f t="shared" si="152"/>
        <v>1199.0545662687455</v>
      </c>
      <c r="F100" s="38">
        <f t="shared" si="153"/>
        <v>1334.7052528625768</v>
      </c>
      <c r="G100" s="38">
        <f t="shared" ref="G100:G131" si="343">CK84</f>
        <v>1177.5780287401876</v>
      </c>
      <c r="H100" s="38">
        <f t="shared" ref="H100:H131" si="344">CY84</f>
        <v>1132.2912011723563</v>
      </c>
      <c r="I100" s="38">
        <f t="shared" ref="I100:I131" si="345">DM84</f>
        <v>1152.7767967832028</v>
      </c>
      <c r="J100" s="39">
        <f t="shared" ref="J100:J131" si="346">EA84</f>
        <v>1155.4774210910271</v>
      </c>
      <c r="K100" s="39">
        <f t="shared" ref="K100:K131" si="347">FV(INDEX(scenariusz_I_konto,MATCH(ROUNDUP(C100/12,0),scenariusz_I_rok,0))/12*(1-podatek_Belki),1,0,-K99,1)</f>
        <v>1191.560152068347</v>
      </c>
      <c r="L100" s="38">
        <f t="shared" ref="L100:L131" si="348">AA84</f>
        <v>1055.3892586420832</v>
      </c>
      <c r="M100" s="22"/>
      <c r="N100" s="69"/>
      <c r="O100" s="53">
        <f t="shared" ref="O100:O131" si="349">C100</f>
        <v>65</v>
      </c>
      <c r="P100" s="41">
        <f t="shared" ref="P100:P163" si="350">D100/zakup_domyslny_wartosc-1</f>
        <v>0.20514793528716746</v>
      </c>
      <c r="Q100" s="41">
        <f t="shared" ref="Q100:Q163" si="351">E100/zakup_domyslny_wartosc-1</f>
        <v>0.19905456626874551</v>
      </c>
      <c r="R100" s="41">
        <f t="shared" ref="R100:R163" si="352">F100/zakup_domyslny_wartosc-1</f>
        <v>0.33470525286257691</v>
      </c>
      <c r="S100" s="41">
        <f t="shared" si="336"/>
        <v>0.17757802874018758</v>
      </c>
      <c r="T100" s="41">
        <f t="shared" si="337"/>
        <v>0.13229120117235627</v>
      </c>
      <c r="U100" s="41">
        <f t="shared" si="338"/>
        <v>0.15277679678320277</v>
      </c>
      <c r="V100" s="41">
        <f t="shared" si="339"/>
        <v>0.15547742109102702</v>
      </c>
      <c r="W100" s="41">
        <f t="shared" si="340"/>
        <v>0.19156015206834698</v>
      </c>
      <c r="X100" s="41">
        <f t="shared" si="341"/>
        <v>5.5389258642083217E-2</v>
      </c>
      <c r="Y100" s="22"/>
      <c r="Z100" s="35">
        <f t="shared" si="288"/>
        <v>81</v>
      </c>
      <c r="AA100" s="38">
        <f t="shared" si="232"/>
        <v>1069.4815517305074</v>
      </c>
      <c r="AB100" s="35">
        <f t="shared" si="289"/>
        <v>81</v>
      </c>
      <c r="AC100" s="48">
        <f t="shared" si="290"/>
        <v>0.04</v>
      </c>
      <c r="AD100" s="46">
        <f t="shared" si="291"/>
        <v>10</v>
      </c>
      <c r="AE100" s="38">
        <f t="shared" si="292"/>
        <v>999</v>
      </c>
      <c r="AF100" s="38">
        <f t="shared" si="316"/>
        <v>1000</v>
      </c>
      <c r="AG100" s="38">
        <f t="shared" si="327"/>
        <v>1000</v>
      </c>
      <c r="AH100" s="48">
        <f t="shared" si="233"/>
        <v>0.04</v>
      </c>
      <c r="AI100" s="38">
        <f t="shared" si="234"/>
        <v>1003.3333333333334</v>
      </c>
      <c r="AJ100" s="38" t="str">
        <f t="shared" si="235"/>
        <v>nie</v>
      </c>
      <c r="AK100" s="38">
        <f t="shared" si="236"/>
        <v>5</v>
      </c>
      <c r="AL100" s="38">
        <f t="shared" si="330"/>
        <v>998.65</v>
      </c>
      <c r="AM100" s="38">
        <f t="shared" si="237"/>
        <v>2.7000000000000308</v>
      </c>
      <c r="AN100" s="48">
        <f t="shared" si="238"/>
        <v>0.04</v>
      </c>
      <c r="AO100" s="38">
        <f t="shared" si="239"/>
        <v>265.42782857422748</v>
      </c>
      <c r="AP100" s="38">
        <f t="shared" si="331"/>
        <v>1261.3778285742274</v>
      </c>
      <c r="AQ100" s="22"/>
      <c r="AR100" s="35">
        <f t="shared" si="294"/>
        <v>81</v>
      </c>
      <c r="AS100" s="48">
        <f t="shared" si="295"/>
        <v>0.04</v>
      </c>
      <c r="AT100" s="46">
        <f t="shared" si="296"/>
        <v>10</v>
      </c>
      <c r="AU100" s="38">
        <f t="shared" si="297"/>
        <v>999</v>
      </c>
      <c r="AV100" s="38">
        <f t="shared" si="317"/>
        <v>1000</v>
      </c>
      <c r="AW100" s="38">
        <f t="shared" si="328"/>
        <v>1000</v>
      </c>
      <c r="AX100" s="48">
        <f t="shared" si="240"/>
        <v>4.1000000000000002E-2</v>
      </c>
      <c r="AY100" s="38">
        <f t="shared" si="241"/>
        <v>1003.4166666666666</v>
      </c>
      <c r="AZ100" s="38" t="str">
        <f t="shared" si="242"/>
        <v>nie</v>
      </c>
      <c r="BA100" s="38">
        <f t="shared" si="243"/>
        <v>7</v>
      </c>
      <c r="BB100" s="38">
        <f t="shared" si="332"/>
        <v>997.09749999999997</v>
      </c>
      <c r="BC100" s="38">
        <f t="shared" si="244"/>
        <v>2.7674999999999694</v>
      </c>
      <c r="BD100" s="48">
        <f t="shared" si="245"/>
        <v>0.04</v>
      </c>
      <c r="BE100" s="38">
        <f t="shared" si="246"/>
        <v>261.85939496368212</v>
      </c>
      <c r="BF100" s="38">
        <f t="shared" si="333"/>
        <v>1256.1893949636822</v>
      </c>
      <c r="BG100" s="22"/>
      <c r="BH100" s="35">
        <f t="shared" si="299"/>
        <v>81</v>
      </c>
      <c r="BI100" s="48">
        <f t="shared" si="324"/>
        <v>0.04</v>
      </c>
      <c r="BJ100" s="46">
        <f t="shared" si="300"/>
        <v>12</v>
      </c>
      <c r="BK100" s="38">
        <f t="shared" si="301"/>
        <v>1198.8000000000002</v>
      </c>
      <c r="BL100" s="38">
        <f t="shared" si="318"/>
        <v>1200</v>
      </c>
      <c r="BM100" s="38">
        <f t="shared" si="302"/>
        <v>1200</v>
      </c>
      <c r="BN100" s="48">
        <f t="shared" si="247"/>
        <v>6.8500000000000005E-2</v>
      </c>
      <c r="BO100" s="38">
        <f t="shared" si="303"/>
        <v>1261.6499999999999</v>
      </c>
      <c r="BP100" s="38" t="str">
        <f t="shared" si="248"/>
        <v>nie</v>
      </c>
      <c r="BQ100" s="38">
        <f t="shared" si="249"/>
        <v>8.3999999999999986</v>
      </c>
      <c r="BR100" s="38">
        <f t="shared" si="334"/>
        <v>1243.1324999999997</v>
      </c>
      <c r="BS100" s="38">
        <f t="shared" si="326"/>
        <v>0</v>
      </c>
      <c r="BT100" s="48">
        <f t="shared" si="250"/>
        <v>0.04</v>
      </c>
      <c r="BU100" s="38">
        <f t="shared" si="251"/>
        <v>188.95209480995297</v>
      </c>
      <c r="BV100" s="38">
        <f t="shared" si="335"/>
        <v>1432.0845948099527</v>
      </c>
      <c r="BW100" s="22"/>
      <c r="BX100" s="48">
        <f t="shared" si="329"/>
        <v>0.01</v>
      </c>
      <c r="BY100" s="46">
        <f t="shared" si="305"/>
        <v>10</v>
      </c>
      <c r="BZ100" s="38">
        <f t="shared" si="306"/>
        <v>999</v>
      </c>
      <c r="CA100" s="38">
        <f t="shared" si="319"/>
        <v>1000</v>
      </c>
      <c r="CB100" s="38">
        <f t="shared" si="307"/>
        <v>1000</v>
      </c>
      <c r="CC100" s="48">
        <f t="shared" si="252"/>
        <v>0.02</v>
      </c>
      <c r="CD100" s="38">
        <f t="shared" si="253"/>
        <v>1014.9999999999999</v>
      </c>
      <c r="CE100" s="38" t="str">
        <f t="shared" si="254"/>
        <v>nie</v>
      </c>
      <c r="CF100" s="38">
        <f t="shared" si="255"/>
        <v>7</v>
      </c>
      <c r="CG100" s="38">
        <f t="shared" si="256"/>
        <v>1006.4799999999999</v>
      </c>
      <c r="CH100" s="38">
        <f t="shared" si="257"/>
        <v>0</v>
      </c>
      <c r="CI100" s="48">
        <f t="shared" si="258"/>
        <v>0.04</v>
      </c>
      <c r="CJ100" s="38">
        <f t="shared" si="259"/>
        <v>200.87704510715525</v>
      </c>
      <c r="CK100" s="38">
        <f t="shared" si="260"/>
        <v>1207.357045107155</v>
      </c>
      <c r="CL100" s="22"/>
      <c r="CM100" s="46">
        <f t="shared" si="308"/>
        <v>10</v>
      </c>
      <c r="CN100" s="38">
        <f t="shared" si="309"/>
        <v>1000</v>
      </c>
      <c r="CO100" s="38">
        <f t="shared" si="310"/>
        <v>1000</v>
      </c>
      <c r="CP100" s="38">
        <f t="shared" si="311"/>
        <v>1198.7093262377978</v>
      </c>
      <c r="CQ100" s="48">
        <f t="shared" si="261"/>
        <v>2.2499999999999999E-2</v>
      </c>
      <c r="CR100" s="38">
        <f t="shared" si="262"/>
        <v>1218.9375461180605</v>
      </c>
      <c r="CS100" s="38" t="str">
        <f t="shared" si="263"/>
        <v>nie</v>
      </c>
      <c r="CT100" s="38">
        <f t="shared" si="264"/>
        <v>20</v>
      </c>
      <c r="CU100" s="38">
        <f t="shared" si="265"/>
        <v>1161.139412355629</v>
      </c>
      <c r="CV100" s="38">
        <f t="shared" si="266"/>
        <v>0</v>
      </c>
      <c r="CW100" s="48">
        <f t="shared" si="267"/>
        <v>0.04</v>
      </c>
      <c r="CX100" s="38">
        <f t="shared" si="268"/>
        <v>0</v>
      </c>
      <c r="CY100" s="38">
        <f t="shared" si="269"/>
        <v>1161.139412355629</v>
      </c>
      <c r="DA100" s="46">
        <f t="shared" si="320"/>
        <v>11</v>
      </c>
      <c r="DB100" s="38">
        <f t="shared" si="321"/>
        <v>1100</v>
      </c>
      <c r="DC100" s="38">
        <f t="shared" si="312"/>
        <v>1100</v>
      </c>
      <c r="DD100" s="38">
        <f t="shared" si="313"/>
        <v>1100</v>
      </c>
      <c r="DE100" s="48">
        <f t="shared" si="270"/>
        <v>7.1999999999999995E-2</v>
      </c>
      <c r="DF100" s="38">
        <f t="shared" si="271"/>
        <v>1159.4000000000001</v>
      </c>
      <c r="DG100" s="38" t="str">
        <f t="shared" si="272"/>
        <v>nie</v>
      </c>
      <c r="DH100" s="38">
        <f t="shared" si="273"/>
        <v>7.6999999999999993</v>
      </c>
      <c r="DI100" s="38">
        <f t="shared" si="325"/>
        <v>1141.877</v>
      </c>
      <c r="DJ100" s="38">
        <f t="shared" si="275"/>
        <v>0</v>
      </c>
      <c r="DK100" s="48">
        <f t="shared" si="276"/>
        <v>0.04</v>
      </c>
      <c r="DL100" s="38">
        <f t="shared" si="277"/>
        <v>74.203419121876721</v>
      </c>
      <c r="DM100" s="38">
        <f t="shared" si="278"/>
        <v>1216.0804191218767</v>
      </c>
      <c r="DN100" s="22"/>
      <c r="DO100" s="46">
        <f t="shared" si="322"/>
        <v>10</v>
      </c>
      <c r="DP100" s="38">
        <f t="shared" si="323"/>
        <v>1000</v>
      </c>
      <c r="DQ100" s="38">
        <f t="shared" si="314"/>
        <v>1000</v>
      </c>
      <c r="DR100" s="38">
        <f t="shared" si="315"/>
        <v>1231.1688448515456</v>
      </c>
      <c r="DS100" s="48">
        <f t="shared" si="279"/>
        <v>2.7500000000000004E-2</v>
      </c>
      <c r="DT100" s="38">
        <f t="shared" si="280"/>
        <v>1256.5617022766087</v>
      </c>
      <c r="DU100" s="38" t="str">
        <f t="shared" si="281"/>
        <v>nie</v>
      </c>
      <c r="DV100" s="38">
        <f t="shared" si="282"/>
        <v>20</v>
      </c>
      <c r="DW100" s="38">
        <f t="shared" si="283"/>
        <v>1191.614978844053</v>
      </c>
      <c r="DX100" s="38">
        <f t="shared" si="284"/>
        <v>0</v>
      </c>
      <c r="DY100" s="48">
        <f t="shared" si="285"/>
        <v>0.04</v>
      </c>
      <c r="DZ100" s="38">
        <f t="shared" si="286"/>
        <v>0</v>
      </c>
      <c r="EA100" s="38">
        <f t="shared" si="287"/>
        <v>1191.614978844053</v>
      </c>
    </row>
    <row r="101" spans="1:131" s="23" customFormat="1" ht="14.25">
      <c r="A101" s="22"/>
      <c r="B101" s="217"/>
      <c r="C101" s="55">
        <f t="shared" si="342"/>
        <v>66</v>
      </c>
      <c r="D101" s="38">
        <f t="shared" ref="D101:D164" si="353">AP85</f>
        <v>1208.4127697124429</v>
      </c>
      <c r="E101" s="38">
        <f t="shared" ref="E101:E164" si="354">BF85</f>
        <v>1202.374822597671</v>
      </c>
      <c r="F101" s="38">
        <f t="shared" ref="F101:F164" si="355">BV85</f>
        <v>1340.7433257363291</v>
      </c>
      <c r="G101" s="38">
        <f t="shared" si="343"/>
        <v>1179.4045734177862</v>
      </c>
      <c r="H101" s="38">
        <f t="shared" si="344"/>
        <v>1134.0716801838221</v>
      </c>
      <c r="I101" s="38">
        <f t="shared" si="345"/>
        <v>1154.7735943023431</v>
      </c>
      <c r="J101" s="39">
        <f t="shared" si="346"/>
        <v>1157.7016129822734</v>
      </c>
      <c r="K101" s="39">
        <f t="shared" si="347"/>
        <v>1194.7773644789313</v>
      </c>
      <c r="L101" s="38">
        <f t="shared" si="348"/>
        <v>1056.2651003504998</v>
      </c>
      <c r="M101" s="22"/>
      <c r="N101" s="69"/>
      <c r="O101" s="53">
        <f t="shared" si="349"/>
        <v>66</v>
      </c>
      <c r="P101" s="41">
        <f t="shared" si="350"/>
        <v>0.20841276971244294</v>
      </c>
      <c r="Q101" s="41">
        <f t="shared" si="351"/>
        <v>0.20237482259767092</v>
      </c>
      <c r="R101" s="41">
        <f t="shared" si="352"/>
        <v>0.34074332573632904</v>
      </c>
      <c r="S101" s="41">
        <f t="shared" si="336"/>
        <v>0.17940457341778626</v>
      </c>
      <c r="T101" s="41">
        <f t="shared" si="337"/>
        <v>0.13407168018382198</v>
      </c>
      <c r="U101" s="41">
        <f t="shared" si="338"/>
        <v>0.15477359430234316</v>
      </c>
      <c r="V101" s="41">
        <f t="shared" si="339"/>
        <v>0.15770161298227348</v>
      </c>
      <c r="W101" s="41">
        <f t="shared" si="340"/>
        <v>0.19477736447893124</v>
      </c>
      <c r="X101" s="41">
        <f t="shared" si="341"/>
        <v>5.6265100350499697E-2</v>
      </c>
      <c r="Y101" s="22"/>
      <c r="Z101" s="35">
        <f t="shared" si="288"/>
        <v>82</v>
      </c>
      <c r="AA101" s="38">
        <f t="shared" si="232"/>
        <v>1070.3661518560082</v>
      </c>
      <c r="AB101" s="35">
        <f t="shared" si="289"/>
        <v>82</v>
      </c>
      <c r="AC101" s="48">
        <f t="shared" si="290"/>
        <v>0.04</v>
      </c>
      <c r="AD101" s="46">
        <f t="shared" si="291"/>
        <v>10</v>
      </c>
      <c r="AE101" s="38">
        <f t="shared" si="292"/>
        <v>999</v>
      </c>
      <c r="AF101" s="38">
        <f t="shared" si="316"/>
        <v>1000</v>
      </c>
      <c r="AG101" s="38">
        <f t="shared" si="327"/>
        <v>1000</v>
      </c>
      <c r="AH101" s="48">
        <f t="shared" si="233"/>
        <v>0.04</v>
      </c>
      <c r="AI101" s="38">
        <f t="shared" si="234"/>
        <v>1003.3333333333334</v>
      </c>
      <c r="AJ101" s="38" t="str">
        <f t="shared" si="235"/>
        <v>nie</v>
      </c>
      <c r="AK101" s="38">
        <f t="shared" si="236"/>
        <v>5</v>
      </c>
      <c r="AL101" s="38">
        <f t="shared" si="330"/>
        <v>998.65</v>
      </c>
      <c r="AM101" s="38">
        <f t="shared" si="237"/>
        <v>2.7000000000000308</v>
      </c>
      <c r="AN101" s="48">
        <f t="shared" si="238"/>
        <v>0.04</v>
      </c>
      <c r="AO101" s="38">
        <f t="shared" si="239"/>
        <v>268.8444837113779</v>
      </c>
      <c r="AP101" s="38">
        <f t="shared" si="331"/>
        <v>1264.7944837113778</v>
      </c>
      <c r="AQ101" s="22"/>
      <c r="AR101" s="35">
        <f t="shared" si="294"/>
        <v>82</v>
      </c>
      <c r="AS101" s="48">
        <f t="shared" si="295"/>
        <v>0.04</v>
      </c>
      <c r="AT101" s="46">
        <f t="shared" si="296"/>
        <v>10</v>
      </c>
      <c r="AU101" s="38">
        <f t="shared" si="297"/>
        <v>999</v>
      </c>
      <c r="AV101" s="38">
        <f t="shared" si="317"/>
        <v>1000</v>
      </c>
      <c r="AW101" s="38">
        <f t="shared" si="328"/>
        <v>1000</v>
      </c>
      <c r="AX101" s="48">
        <f t="shared" si="240"/>
        <v>4.1000000000000002E-2</v>
      </c>
      <c r="AY101" s="38">
        <f t="shared" si="241"/>
        <v>1003.4166666666666</v>
      </c>
      <c r="AZ101" s="38" t="str">
        <f t="shared" si="242"/>
        <v>nie</v>
      </c>
      <c r="BA101" s="38">
        <f t="shared" si="243"/>
        <v>7</v>
      </c>
      <c r="BB101" s="38">
        <f t="shared" si="332"/>
        <v>997.09749999999997</v>
      </c>
      <c r="BC101" s="38">
        <f t="shared" si="244"/>
        <v>2.7674999999999694</v>
      </c>
      <c r="BD101" s="48">
        <f t="shared" si="245"/>
        <v>0.04</v>
      </c>
      <c r="BE101" s="38">
        <f t="shared" si="246"/>
        <v>265.33391533008404</v>
      </c>
      <c r="BF101" s="38">
        <f t="shared" si="333"/>
        <v>1259.6639153300839</v>
      </c>
      <c r="BG101" s="22"/>
      <c r="BH101" s="35">
        <f t="shared" si="299"/>
        <v>82</v>
      </c>
      <c r="BI101" s="48">
        <f t="shared" si="324"/>
        <v>0.04</v>
      </c>
      <c r="BJ101" s="46">
        <f t="shared" si="300"/>
        <v>12</v>
      </c>
      <c r="BK101" s="38">
        <f t="shared" si="301"/>
        <v>1198.8000000000002</v>
      </c>
      <c r="BL101" s="38">
        <f t="shared" si="318"/>
        <v>1200</v>
      </c>
      <c r="BM101" s="38">
        <f t="shared" si="302"/>
        <v>1200</v>
      </c>
      <c r="BN101" s="48">
        <f t="shared" si="247"/>
        <v>6.8500000000000005E-2</v>
      </c>
      <c r="BO101" s="38">
        <f t="shared" si="303"/>
        <v>1268.5</v>
      </c>
      <c r="BP101" s="38" t="str">
        <f t="shared" si="248"/>
        <v>nie</v>
      </c>
      <c r="BQ101" s="38">
        <f t="shared" si="249"/>
        <v>8.3999999999999986</v>
      </c>
      <c r="BR101" s="38">
        <f t="shared" si="334"/>
        <v>1248.6809999999998</v>
      </c>
      <c r="BS101" s="38">
        <f t="shared" si="326"/>
        <v>0</v>
      </c>
      <c r="BT101" s="48">
        <f t="shared" si="250"/>
        <v>0.04</v>
      </c>
      <c r="BU101" s="38">
        <f t="shared" si="251"/>
        <v>189.46226546593982</v>
      </c>
      <c r="BV101" s="38">
        <f t="shared" si="335"/>
        <v>1438.1432654659397</v>
      </c>
      <c r="BW101" s="22"/>
      <c r="BX101" s="48">
        <f t="shared" si="329"/>
        <v>0.01</v>
      </c>
      <c r="BY101" s="46">
        <f t="shared" si="305"/>
        <v>10</v>
      </c>
      <c r="BZ101" s="38">
        <f t="shared" si="306"/>
        <v>999</v>
      </c>
      <c r="CA101" s="38">
        <f t="shared" si="319"/>
        <v>1000</v>
      </c>
      <c r="CB101" s="38">
        <f t="shared" si="307"/>
        <v>1000</v>
      </c>
      <c r="CC101" s="48">
        <f t="shared" si="252"/>
        <v>0.02</v>
      </c>
      <c r="CD101" s="38">
        <f t="shared" si="253"/>
        <v>1016.6666666666666</v>
      </c>
      <c r="CE101" s="38" t="str">
        <f t="shared" si="254"/>
        <v>nie</v>
      </c>
      <c r="CF101" s="38">
        <f t="shared" si="255"/>
        <v>7</v>
      </c>
      <c r="CG101" s="38">
        <f t="shared" si="256"/>
        <v>1007.8299999999999</v>
      </c>
      <c r="CH101" s="38">
        <f t="shared" si="257"/>
        <v>0</v>
      </c>
      <c r="CI101" s="48">
        <f t="shared" si="258"/>
        <v>0.04</v>
      </c>
      <c r="CJ101" s="38">
        <f t="shared" si="259"/>
        <v>201.41941312894457</v>
      </c>
      <c r="CK101" s="38">
        <f t="shared" si="260"/>
        <v>1209.2494131289445</v>
      </c>
      <c r="CL101" s="22"/>
      <c r="CM101" s="46">
        <f t="shared" si="308"/>
        <v>10</v>
      </c>
      <c r="CN101" s="38">
        <f t="shared" si="309"/>
        <v>1000</v>
      </c>
      <c r="CO101" s="38">
        <f t="shared" si="310"/>
        <v>1000</v>
      </c>
      <c r="CP101" s="38">
        <f t="shared" si="311"/>
        <v>1198.7093262377978</v>
      </c>
      <c r="CQ101" s="48">
        <f t="shared" si="261"/>
        <v>2.2499999999999999E-2</v>
      </c>
      <c r="CR101" s="38">
        <f t="shared" si="262"/>
        <v>1221.1851261047566</v>
      </c>
      <c r="CS101" s="38" t="str">
        <f t="shared" si="263"/>
        <v>nie</v>
      </c>
      <c r="CT101" s="38">
        <f t="shared" si="264"/>
        <v>20</v>
      </c>
      <c r="CU101" s="38">
        <f t="shared" si="265"/>
        <v>1162.9599521448529</v>
      </c>
      <c r="CV101" s="38">
        <f t="shared" si="266"/>
        <v>0</v>
      </c>
      <c r="CW101" s="48">
        <f t="shared" si="267"/>
        <v>0.04</v>
      </c>
      <c r="CX101" s="38">
        <f t="shared" si="268"/>
        <v>0</v>
      </c>
      <c r="CY101" s="38">
        <f t="shared" si="269"/>
        <v>1162.9599521448529</v>
      </c>
      <c r="DA101" s="46">
        <f t="shared" si="320"/>
        <v>11</v>
      </c>
      <c r="DB101" s="38">
        <f t="shared" si="321"/>
        <v>1100</v>
      </c>
      <c r="DC101" s="38">
        <f t="shared" si="312"/>
        <v>1100</v>
      </c>
      <c r="DD101" s="38">
        <f t="shared" si="313"/>
        <v>1100</v>
      </c>
      <c r="DE101" s="48">
        <f t="shared" si="270"/>
        <v>7.1999999999999995E-2</v>
      </c>
      <c r="DF101" s="38">
        <f t="shared" si="271"/>
        <v>1166</v>
      </c>
      <c r="DG101" s="38" t="str">
        <f t="shared" si="272"/>
        <v>nie</v>
      </c>
      <c r="DH101" s="38">
        <f t="shared" si="273"/>
        <v>7.6999999999999993</v>
      </c>
      <c r="DI101" s="38">
        <f t="shared" si="325"/>
        <v>1147.223</v>
      </c>
      <c r="DJ101" s="38">
        <f t="shared" si="275"/>
        <v>0</v>
      </c>
      <c r="DK101" s="48">
        <f t="shared" si="276"/>
        <v>0.04</v>
      </c>
      <c r="DL101" s="38">
        <f t="shared" si="277"/>
        <v>74.403768353505782</v>
      </c>
      <c r="DM101" s="38">
        <f t="shared" si="278"/>
        <v>1221.6267683535057</v>
      </c>
      <c r="DN101" s="22"/>
      <c r="DO101" s="46">
        <f t="shared" si="322"/>
        <v>10</v>
      </c>
      <c r="DP101" s="38">
        <f t="shared" si="323"/>
        <v>1000</v>
      </c>
      <c r="DQ101" s="38">
        <f t="shared" si="314"/>
        <v>1000</v>
      </c>
      <c r="DR101" s="38">
        <f t="shared" si="315"/>
        <v>1231.1688448515456</v>
      </c>
      <c r="DS101" s="48">
        <f t="shared" si="279"/>
        <v>2.7500000000000004E-2</v>
      </c>
      <c r="DT101" s="38">
        <f t="shared" si="280"/>
        <v>1259.3831308793935</v>
      </c>
      <c r="DU101" s="38" t="str">
        <f t="shared" si="281"/>
        <v>nie</v>
      </c>
      <c r="DV101" s="38">
        <f t="shared" si="282"/>
        <v>20</v>
      </c>
      <c r="DW101" s="38">
        <f t="shared" si="283"/>
        <v>1193.9003360123088</v>
      </c>
      <c r="DX101" s="38">
        <f t="shared" si="284"/>
        <v>0</v>
      </c>
      <c r="DY101" s="48">
        <f t="shared" si="285"/>
        <v>0.04</v>
      </c>
      <c r="DZ101" s="38">
        <f t="shared" si="286"/>
        <v>0</v>
      </c>
      <c r="EA101" s="38">
        <f t="shared" si="287"/>
        <v>1193.9003360123088</v>
      </c>
    </row>
    <row r="102" spans="1:131" s="23" customFormat="1" ht="14.25">
      <c r="A102" s="22"/>
      <c r="B102" s="217"/>
      <c r="C102" s="55">
        <f t="shared" si="342"/>
        <v>67</v>
      </c>
      <c r="D102" s="38">
        <f t="shared" si="353"/>
        <v>1211.6864191906666</v>
      </c>
      <c r="E102" s="38">
        <f t="shared" si="354"/>
        <v>1205.7040436186846</v>
      </c>
      <c r="F102" s="38">
        <f t="shared" si="355"/>
        <v>1346.7820230752038</v>
      </c>
      <c r="G102" s="38">
        <f t="shared" si="343"/>
        <v>1181.2324047660145</v>
      </c>
      <c r="H102" s="38">
        <f t="shared" si="344"/>
        <v>1135.8521591952879</v>
      </c>
      <c r="I102" s="38">
        <f t="shared" si="345"/>
        <v>1156.7703918214841</v>
      </c>
      <c r="J102" s="39">
        <f t="shared" si="346"/>
        <v>1159.9258048735198</v>
      </c>
      <c r="K102" s="39">
        <f t="shared" si="347"/>
        <v>1198.0032633630244</v>
      </c>
      <c r="L102" s="38">
        <f t="shared" si="348"/>
        <v>1057.1409420589166</v>
      </c>
      <c r="M102" s="22"/>
      <c r="N102" s="69"/>
      <c r="O102" s="53">
        <f t="shared" si="349"/>
        <v>67</v>
      </c>
      <c r="P102" s="41">
        <f t="shared" si="350"/>
        <v>0.21168641919066666</v>
      </c>
      <c r="Q102" s="41">
        <f t="shared" si="351"/>
        <v>0.20570404361868455</v>
      </c>
      <c r="R102" s="41">
        <f t="shared" si="352"/>
        <v>0.34678202307520389</v>
      </c>
      <c r="S102" s="41">
        <f t="shared" si="336"/>
        <v>0.18123240476601454</v>
      </c>
      <c r="T102" s="41">
        <f t="shared" si="337"/>
        <v>0.13585215919528792</v>
      </c>
      <c r="U102" s="41">
        <f t="shared" si="338"/>
        <v>0.156770391821484</v>
      </c>
      <c r="V102" s="41">
        <f t="shared" si="339"/>
        <v>0.15992580487351993</v>
      </c>
      <c r="W102" s="41">
        <f t="shared" si="340"/>
        <v>0.19800326336302443</v>
      </c>
      <c r="X102" s="41">
        <f t="shared" si="341"/>
        <v>5.7140942058916622E-2</v>
      </c>
      <c r="Y102" s="22"/>
      <c r="Z102" s="35">
        <f t="shared" si="288"/>
        <v>83</v>
      </c>
      <c r="AA102" s="38">
        <f t="shared" si="232"/>
        <v>1071.2507519815092</v>
      </c>
      <c r="AB102" s="35">
        <f t="shared" si="289"/>
        <v>83</v>
      </c>
      <c r="AC102" s="48">
        <f t="shared" si="290"/>
        <v>0.04</v>
      </c>
      <c r="AD102" s="46">
        <f t="shared" si="291"/>
        <v>10</v>
      </c>
      <c r="AE102" s="38">
        <f t="shared" si="292"/>
        <v>999</v>
      </c>
      <c r="AF102" s="38">
        <f t="shared" si="316"/>
        <v>1000</v>
      </c>
      <c r="AG102" s="38">
        <f t="shared" si="327"/>
        <v>1000</v>
      </c>
      <c r="AH102" s="48">
        <f t="shared" si="233"/>
        <v>0.04</v>
      </c>
      <c r="AI102" s="38">
        <f t="shared" si="234"/>
        <v>1003.3333333333334</v>
      </c>
      <c r="AJ102" s="38" t="str">
        <f t="shared" si="235"/>
        <v>nie</v>
      </c>
      <c r="AK102" s="38">
        <f t="shared" si="236"/>
        <v>5</v>
      </c>
      <c r="AL102" s="38">
        <f t="shared" si="330"/>
        <v>998.65</v>
      </c>
      <c r="AM102" s="38">
        <f t="shared" si="237"/>
        <v>2.7000000000000308</v>
      </c>
      <c r="AN102" s="48">
        <f t="shared" si="238"/>
        <v>0.04</v>
      </c>
      <c r="AO102" s="38">
        <f t="shared" si="239"/>
        <v>272.27036381739867</v>
      </c>
      <c r="AP102" s="38">
        <f t="shared" si="331"/>
        <v>1268.2203638173987</v>
      </c>
      <c r="AQ102" s="22"/>
      <c r="AR102" s="35">
        <f t="shared" si="294"/>
        <v>83</v>
      </c>
      <c r="AS102" s="48">
        <f t="shared" si="295"/>
        <v>0.04</v>
      </c>
      <c r="AT102" s="46">
        <f t="shared" si="296"/>
        <v>10</v>
      </c>
      <c r="AU102" s="38">
        <f t="shared" si="297"/>
        <v>999</v>
      </c>
      <c r="AV102" s="38">
        <f t="shared" si="317"/>
        <v>1000</v>
      </c>
      <c r="AW102" s="38">
        <f t="shared" si="328"/>
        <v>1000</v>
      </c>
      <c r="AX102" s="48">
        <f t="shared" si="240"/>
        <v>4.1000000000000002E-2</v>
      </c>
      <c r="AY102" s="38">
        <f t="shared" si="241"/>
        <v>1003.4166666666666</v>
      </c>
      <c r="AZ102" s="38" t="str">
        <f t="shared" si="242"/>
        <v>nie</v>
      </c>
      <c r="BA102" s="38">
        <f t="shared" si="243"/>
        <v>7</v>
      </c>
      <c r="BB102" s="38">
        <f t="shared" si="332"/>
        <v>997.09749999999997</v>
      </c>
      <c r="BC102" s="38">
        <f t="shared" si="244"/>
        <v>2.7674999999999694</v>
      </c>
      <c r="BD102" s="48">
        <f t="shared" si="245"/>
        <v>0.04</v>
      </c>
      <c r="BE102" s="38">
        <f t="shared" si="246"/>
        <v>268.81781690147523</v>
      </c>
      <c r="BF102" s="38">
        <f t="shared" si="333"/>
        <v>1263.1478169014752</v>
      </c>
      <c r="BG102" s="22"/>
      <c r="BH102" s="35">
        <f t="shared" si="299"/>
        <v>83</v>
      </c>
      <c r="BI102" s="48">
        <f t="shared" si="324"/>
        <v>0.04</v>
      </c>
      <c r="BJ102" s="46">
        <f t="shared" si="300"/>
        <v>12</v>
      </c>
      <c r="BK102" s="38">
        <f t="shared" si="301"/>
        <v>1198.8000000000002</v>
      </c>
      <c r="BL102" s="38">
        <f t="shared" si="318"/>
        <v>1200</v>
      </c>
      <c r="BM102" s="38">
        <f t="shared" si="302"/>
        <v>1200</v>
      </c>
      <c r="BN102" s="48">
        <f t="shared" si="247"/>
        <v>6.8500000000000005E-2</v>
      </c>
      <c r="BO102" s="38">
        <f t="shared" si="303"/>
        <v>1275.3499999999999</v>
      </c>
      <c r="BP102" s="38" t="str">
        <f t="shared" si="248"/>
        <v>nie</v>
      </c>
      <c r="BQ102" s="38">
        <f t="shared" si="249"/>
        <v>8.3999999999999986</v>
      </c>
      <c r="BR102" s="38">
        <f t="shared" si="334"/>
        <v>1254.2294999999999</v>
      </c>
      <c r="BS102" s="38">
        <f t="shared" si="326"/>
        <v>0</v>
      </c>
      <c r="BT102" s="48">
        <f t="shared" si="250"/>
        <v>0.04</v>
      </c>
      <c r="BU102" s="38">
        <f t="shared" si="251"/>
        <v>189.97381358269786</v>
      </c>
      <c r="BV102" s="38">
        <f t="shared" si="335"/>
        <v>1444.2033135826978</v>
      </c>
      <c r="BW102" s="22"/>
      <c r="BX102" s="48">
        <f t="shared" si="329"/>
        <v>0.01</v>
      </c>
      <c r="BY102" s="46">
        <f t="shared" si="305"/>
        <v>10</v>
      </c>
      <c r="BZ102" s="38">
        <f t="shared" si="306"/>
        <v>999</v>
      </c>
      <c r="CA102" s="38">
        <f t="shared" si="319"/>
        <v>1000</v>
      </c>
      <c r="CB102" s="38">
        <f t="shared" si="307"/>
        <v>1000</v>
      </c>
      <c r="CC102" s="48">
        <f t="shared" si="252"/>
        <v>0.02</v>
      </c>
      <c r="CD102" s="38">
        <f t="shared" si="253"/>
        <v>1018.3333333333333</v>
      </c>
      <c r="CE102" s="38" t="str">
        <f t="shared" si="254"/>
        <v>nie</v>
      </c>
      <c r="CF102" s="38">
        <f t="shared" si="255"/>
        <v>7</v>
      </c>
      <c r="CG102" s="38">
        <f t="shared" si="256"/>
        <v>1009.18</v>
      </c>
      <c r="CH102" s="38">
        <f t="shared" si="257"/>
        <v>0</v>
      </c>
      <c r="CI102" s="48">
        <f t="shared" si="258"/>
        <v>0.04</v>
      </c>
      <c r="CJ102" s="38">
        <f t="shared" si="259"/>
        <v>201.96324554439269</v>
      </c>
      <c r="CK102" s="38">
        <f t="shared" si="260"/>
        <v>1211.1432455443926</v>
      </c>
      <c r="CL102" s="22"/>
      <c r="CM102" s="46">
        <f t="shared" si="308"/>
        <v>10</v>
      </c>
      <c r="CN102" s="38">
        <f t="shared" si="309"/>
        <v>1000</v>
      </c>
      <c r="CO102" s="38">
        <f t="shared" si="310"/>
        <v>1000</v>
      </c>
      <c r="CP102" s="38">
        <f t="shared" si="311"/>
        <v>1198.7093262377978</v>
      </c>
      <c r="CQ102" s="48">
        <f t="shared" si="261"/>
        <v>2.2499999999999999E-2</v>
      </c>
      <c r="CR102" s="38">
        <f t="shared" si="262"/>
        <v>1223.4327060914522</v>
      </c>
      <c r="CS102" s="38" t="str">
        <f t="shared" si="263"/>
        <v>nie</v>
      </c>
      <c r="CT102" s="38">
        <f t="shared" si="264"/>
        <v>20</v>
      </c>
      <c r="CU102" s="38">
        <f t="shared" si="265"/>
        <v>1164.7804919340763</v>
      </c>
      <c r="CV102" s="38">
        <f t="shared" si="266"/>
        <v>0</v>
      </c>
      <c r="CW102" s="48">
        <f t="shared" si="267"/>
        <v>0.04</v>
      </c>
      <c r="CX102" s="38">
        <f t="shared" si="268"/>
        <v>0</v>
      </c>
      <c r="CY102" s="38">
        <f t="shared" si="269"/>
        <v>1164.7804919340763</v>
      </c>
      <c r="DA102" s="46">
        <f t="shared" si="320"/>
        <v>11</v>
      </c>
      <c r="DB102" s="38">
        <f t="shared" si="321"/>
        <v>1100</v>
      </c>
      <c r="DC102" s="38">
        <f t="shared" si="312"/>
        <v>1100</v>
      </c>
      <c r="DD102" s="38">
        <f t="shared" si="313"/>
        <v>1100</v>
      </c>
      <c r="DE102" s="48">
        <f t="shared" si="270"/>
        <v>7.1999999999999995E-2</v>
      </c>
      <c r="DF102" s="38">
        <f t="shared" si="271"/>
        <v>1172.6000000000001</v>
      </c>
      <c r="DG102" s="38" t="str">
        <f t="shared" si="272"/>
        <v>nie</v>
      </c>
      <c r="DH102" s="38">
        <f t="shared" si="273"/>
        <v>7.6999999999999993</v>
      </c>
      <c r="DI102" s="38">
        <f t="shared" si="325"/>
        <v>1152.569</v>
      </c>
      <c r="DJ102" s="38">
        <f t="shared" si="275"/>
        <v>0</v>
      </c>
      <c r="DK102" s="48">
        <f t="shared" si="276"/>
        <v>0.04</v>
      </c>
      <c r="DL102" s="38">
        <f t="shared" si="277"/>
        <v>74.604658528060241</v>
      </c>
      <c r="DM102" s="38">
        <f t="shared" si="278"/>
        <v>1227.1736585280603</v>
      </c>
      <c r="DN102" s="22"/>
      <c r="DO102" s="46">
        <f t="shared" si="322"/>
        <v>10</v>
      </c>
      <c r="DP102" s="38">
        <f t="shared" si="323"/>
        <v>1000</v>
      </c>
      <c r="DQ102" s="38">
        <f t="shared" si="314"/>
        <v>1000</v>
      </c>
      <c r="DR102" s="38">
        <f t="shared" si="315"/>
        <v>1231.1688448515456</v>
      </c>
      <c r="DS102" s="48">
        <f t="shared" si="279"/>
        <v>2.7500000000000004E-2</v>
      </c>
      <c r="DT102" s="38">
        <f t="shared" si="280"/>
        <v>1262.2045594821782</v>
      </c>
      <c r="DU102" s="38" t="str">
        <f t="shared" si="281"/>
        <v>nie</v>
      </c>
      <c r="DV102" s="38">
        <f t="shared" si="282"/>
        <v>20</v>
      </c>
      <c r="DW102" s="38">
        <f t="shared" si="283"/>
        <v>1196.1856931805644</v>
      </c>
      <c r="DX102" s="38">
        <f t="shared" si="284"/>
        <v>0</v>
      </c>
      <c r="DY102" s="48">
        <f t="shared" si="285"/>
        <v>0.04</v>
      </c>
      <c r="DZ102" s="38">
        <f t="shared" si="286"/>
        <v>0</v>
      </c>
      <c r="EA102" s="38">
        <f t="shared" si="287"/>
        <v>1196.1856931805644</v>
      </c>
    </row>
    <row r="103" spans="1:131" s="23" customFormat="1" ht="14.25">
      <c r="A103" s="22"/>
      <c r="B103" s="217"/>
      <c r="C103" s="55">
        <f t="shared" si="342"/>
        <v>68</v>
      </c>
      <c r="D103" s="38">
        <f t="shared" si="353"/>
        <v>1214.9689075224812</v>
      </c>
      <c r="E103" s="38">
        <f t="shared" si="354"/>
        <v>1209.0422535364551</v>
      </c>
      <c r="F103" s="38">
        <f t="shared" si="355"/>
        <v>1352.8213465652573</v>
      </c>
      <c r="G103" s="38">
        <f t="shared" si="343"/>
        <v>1183.0615262588826</v>
      </c>
      <c r="H103" s="38">
        <f t="shared" si="344"/>
        <v>1137.6326382067534</v>
      </c>
      <c r="I103" s="38">
        <f t="shared" si="345"/>
        <v>1158.7671893406246</v>
      </c>
      <c r="J103" s="39">
        <f t="shared" si="346"/>
        <v>1162.1499967647662</v>
      </c>
      <c r="K103" s="39">
        <f t="shared" si="347"/>
        <v>1201.2378721741045</v>
      </c>
      <c r="L103" s="38">
        <f t="shared" si="348"/>
        <v>1058.0167837673332</v>
      </c>
      <c r="M103" s="22"/>
      <c r="N103" s="69"/>
      <c r="O103" s="53">
        <f t="shared" si="349"/>
        <v>68</v>
      </c>
      <c r="P103" s="41">
        <f t="shared" si="350"/>
        <v>0.21496890752248121</v>
      </c>
      <c r="Q103" s="41">
        <f t="shared" si="351"/>
        <v>0.20904225353645511</v>
      </c>
      <c r="R103" s="41">
        <f t="shared" si="352"/>
        <v>0.35282134656525721</v>
      </c>
      <c r="S103" s="41">
        <f t="shared" si="336"/>
        <v>0.18306152625888261</v>
      </c>
      <c r="T103" s="41">
        <f t="shared" si="337"/>
        <v>0.13763263820675342</v>
      </c>
      <c r="U103" s="41">
        <f t="shared" si="338"/>
        <v>0.15876718934062461</v>
      </c>
      <c r="V103" s="41">
        <f t="shared" si="339"/>
        <v>0.16214999676476616</v>
      </c>
      <c r="W103" s="41">
        <f t="shared" si="340"/>
        <v>0.2012378721741046</v>
      </c>
      <c r="X103" s="41">
        <f t="shared" si="341"/>
        <v>5.8016783767333102E-2</v>
      </c>
      <c r="Y103" s="22"/>
      <c r="Z103" s="35">
        <f t="shared" si="288"/>
        <v>84</v>
      </c>
      <c r="AA103" s="38">
        <f t="shared" si="232"/>
        <v>1072.1353521070098</v>
      </c>
      <c r="AB103" s="35">
        <f t="shared" si="289"/>
        <v>84</v>
      </c>
      <c r="AC103" s="48">
        <f t="shared" si="290"/>
        <v>0.04</v>
      </c>
      <c r="AD103" s="46">
        <f t="shared" si="291"/>
        <v>10</v>
      </c>
      <c r="AE103" s="38">
        <f t="shared" si="292"/>
        <v>999</v>
      </c>
      <c r="AF103" s="38">
        <f t="shared" si="316"/>
        <v>1000</v>
      </c>
      <c r="AG103" s="38">
        <f t="shared" si="327"/>
        <v>1000</v>
      </c>
      <c r="AH103" s="48">
        <f t="shared" si="233"/>
        <v>0.04</v>
      </c>
      <c r="AI103" s="38">
        <f t="shared" si="234"/>
        <v>1003.3333333333334</v>
      </c>
      <c r="AJ103" s="38" t="str">
        <f t="shared" si="235"/>
        <v>tak</v>
      </c>
      <c r="AK103" s="38">
        <f t="shared" si="236"/>
        <v>0</v>
      </c>
      <c r="AL103" s="38">
        <f t="shared" si="330"/>
        <v>1002.7</v>
      </c>
      <c r="AM103" s="38">
        <f t="shared" si="237"/>
        <v>3.7000000000000308</v>
      </c>
      <c r="AN103" s="48">
        <f t="shared" si="238"/>
        <v>0.04</v>
      </c>
      <c r="AO103" s="38">
        <f t="shared" si="239"/>
        <v>276.70549379970566</v>
      </c>
      <c r="AP103" s="38">
        <f t="shared" si="331"/>
        <v>1275.7054937997057</v>
      </c>
      <c r="AQ103" s="22"/>
      <c r="AR103" s="35">
        <f t="shared" si="294"/>
        <v>84</v>
      </c>
      <c r="AS103" s="48">
        <f t="shared" si="295"/>
        <v>0.04</v>
      </c>
      <c r="AT103" s="46">
        <f t="shared" si="296"/>
        <v>10</v>
      </c>
      <c r="AU103" s="38">
        <f t="shared" si="297"/>
        <v>999</v>
      </c>
      <c r="AV103" s="38">
        <f t="shared" si="317"/>
        <v>1000</v>
      </c>
      <c r="AW103" s="38">
        <f t="shared" si="328"/>
        <v>1000</v>
      </c>
      <c r="AX103" s="48">
        <f t="shared" si="240"/>
        <v>4.1000000000000002E-2</v>
      </c>
      <c r="AY103" s="38">
        <f t="shared" si="241"/>
        <v>1003.4166666666666</v>
      </c>
      <c r="AZ103" s="38" t="str">
        <f t="shared" si="242"/>
        <v>nie</v>
      </c>
      <c r="BA103" s="38">
        <f t="shared" si="243"/>
        <v>7</v>
      </c>
      <c r="BB103" s="38">
        <f t="shared" si="332"/>
        <v>997.09749999999997</v>
      </c>
      <c r="BC103" s="38">
        <f t="shared" si="244"/>
        <v>2.7674999999999694</v>
      </c>
      <c r="BD103" s="48">
        <f t="shared" si="245"/>
        <v>0.04</v>
      </c>
      <c r="BE103" s="38">
        <f t="shared" si="246"/>
        <v>272.31112500710918</v>
      </c>
      <c r="BF103" s="38">
        <f t="shared" si="333"/>
        <v>1266.6411250071092</v>
      </c>
      <c r="BG103" s="22"/>
      <c r="BH103" s="35">
        <f t="shared" si="299"/>
        <v>84</v>
      </c>
      <c r="BI103" s="48">
        <f t="shared" si="324"/>
        <v>0.04</v>
      </c>
      <c r="BJ103" s="46">
        <f t="shared" si="300"/>
        <v>12</v>
      </c>
      <c r="BK103" s="38">
        <f t="shared" si="301"/>
        <v>1198.8000000000002</v>
      </c>
      <c r="BL103" s="38">
        <f t="shared" si="318"/>
        <v>1200</v>
      </c>
      <c r="BM103" s="38">
        <f t="shared" si="302"/>
        <v>1200</v>
      </c>
      <c r="BN103" s="48">
        <f t="shared" si="247"/>
        <v>6.8500000000000005E-2</v>
      </c>
      <c r="BO103" s="38">
        <f t="shared" si="303"/>
        <v>1282.2</v>
      </c>
      <c r="BP103" s="38" t="str">
        <f t="shared" si="248"/>
        <v>nie</v>
      </c>
      <c r="BQ103" s="38">
        <f t="shared" si="249"/>
        <v>8.3999999999999986</v>
      </c>
      <c r="BR103" s="38">
        <f t="shared" si="334"/>
        <v>1259.778</v>
      </c>
      <c r="BS103" s="38">
        <f t="shared" si="326"/>
        <v>0</v>
      </c>
      <c r="BT103" s="48">
        <f t="shared" si="250"/>
        <v>0.04</v>
      </c>
      <c r="BU103" s="38">
        <f t="shared" si="251"/>
        <v>190.48674287937112</v>
      </c>
      <c r="BV103" s="38">
        <f t="shared" si="335"/>
        <v>1450.2647428793712</v>
      </c>
      <c r="BW103" s="22"/>
      <c r="BX103" s="48">
        <f t="shared" si="329"/>
        <v>0.01</v>
      </c>
      <c r="BY103" s="46">
        <f t="shared" si="305"/>
        <v>10</v>
      </c>
      <c r="BZ103" s="38">
        <f t="shared" si="306"/>
        <v>999</v>
      </c>
      <c r="CA103" s="38">
        <f t="shared" si="319"/>
        <v>1000</v>
      </c>
      <c r="CB103" s="38">
        <f t="shared" si="307"/>
        <v>1000</v>
      </c>
      <c r="CC103" s="48">
        <f t="shared" si="252"/>
        <v>0.02</v>
      </c>
      <c r="CD103" s="38">
        <f t="shared" si="253"/>
        <v>1020</v>
      </c>
      <c r="CE103" s="38" t="str">
        <f t="shared" si="254"/>
        <v>nie</v>
      </c>
      <c r="CF103" s="38">
        <f t="shared" si="255"/>
        <v>7</v>
      </c>
      <c r="CG103" s="38">
        <f t="shared" si="256"/>
        <v>1010.53</v>
      </c>
      <c r="CH103" s="38">
        <f t="shared" si="257"/>
        <v>16.200000000000003</v>
      </c>
      <c r="CI103" s="48">
        <f t="shared" si="258"/>
        <v>0.04</v>
      </c>
      <c r="CJ103" s="38">
        <f t="shared" si="259"/>
        <v>218.70854630736255</v>
      </c>
      <c r="CK103" s="38">
        <f t="shared" si="260"/>
        <v>1213.0385463073626</v>
      </c>
      <c r="CL103" s="22"/>
      <c r="CM103" s="46">
        <f t="shared" si="308"/>
        <v>10</v>
      </c>
      <c r="CN103" s="38">
        <f t="shared" si="309"/>
        <v>1000</v>
      </c>
      <c r="CO103" s="38">
        <f t="shared" si="310"/>
        <v>1000</v>
      </c>
      <c r="CP103" s="38">
        <f t="shared" si="311"/>
        <v>1198.7093262377978</v>
      </c>
      <c r="CQ103" s="48">
        <f t="shared" si="261"/>
        <v>2.2499999999999999E-2</v>
      </c>
      <c r="CR103" s="38">
        <f t="shared" si="262"/>
        <v>1225.6802860781481</v>
      </c>
      <c r="CS103" s="38" t="str">
        <f t="shared" si="263"/>
        <v>nie</v>
      </c>
      <c r="CT103" s="38">
        <f t="shared" si="264"/>
        <v>20</v>
      </c>
      <c r="CU103" s="38">
        <f t="shared" si="265"/>
        <v>1166.6010317232999</v>
      </c>
      <c r="CV103" s="38">
        <f t="shared" si="266"/>
        <v>0</v>
      </c>
      <c r="CW103" s="48">
        <f t="shared" si="267"/>
        <v>0.04</v>
      </c>
      <c r="CX103" s="38">
        <f t="shared" si="268"/>
        <v>0</v>
      </c>
      <c r="CY103" s="38">
        <f t="shared" si="269"/>
        <v>1166.6010317232999</v>
      </c>
      <c r="DA103" s="46">
        <f t="shared" si="320"/>
        <v>11</v>
      </c>
      <c r="DB103" s="38">
        <f t="shared" si="321"/>
        <v>1100</v>
      </c>
      <c r="DC103" s="38">
        <f t="shared" si="312"/>
        <v>1100</v>
      </c>
      <c r="DD103" s="38">
        <f t="shared" si="313"/>
        <v>1100</v>
      </c>
      <c r="DE103" s="48">
        <f t="shared" si="270"/>
        <v>7.1999999999999995E-2</v>
      </c>
      <c r="DF103" s="38">
        <f t="shared" si="271"/>
        <v>1179.2</v>
      </c>
      <c r="DG103" s="38" t="str">
        <f t="shared" si="272"/>
        <v>nie</v>
      </c>
      <c r="DH103" s="38">
        <f t="shared" si="273"/>
        <v>7.6999999999999993</v>
      </c>
      <c r="DI103" s="38">
        <f t="shared" si="325"/>
        <v>1157.915</v>
      </c>
      <c r="DJ103" s="38">
        <f t="shared" si="275"/>
        <v>0</v>
      </c>
      <c r="DK103" s="48">
        <f t="shared" si="276"/>
        <v>0.04</v>
      </c>
      <c r="DL103" s="38">
        <f t="shared" si="277"/>
        <v>74.806091106086001</v>
      </c>
      <c r="DM103" s="38">
        <f t="shared" si="278"/>
        <v>1232.7210911060861</v>
      </c>
      <c r="DN103" s="22"/>
      <c r="DO103" s="46">
        <f t="shared" si="322"/>
        <v>10</v>
      </c>
      <c r="DP103" s="38">
        <f t="shared" si="323"/>
        <v>1000</v>
      </c>
      <c r="DQ103" s="38">
        <f t="shared" si="314"/>
        <v>1000</v>
      </c>
      <c r="DR103" s="38">
        <f t="shared" si="315"/>
        <v>1231.1688448515456</v>
      </c>
      <c r="DS103" s="48">
        <f t="shared" si="279"/>
        <v>2.7500000000000004E-2</v>
      </c>
      <c r="DT103" s="38">
        <f t="shared" si="280"/>
        <v>1265.0259880849633</v>
      </c>
      <c r="DU103" s="38" t="str">
        <f t="shared" si="281"/>
        <v>nie</v>
      </c>
      <c r="DV103" s="38">
        <f t="shared" si="282"/>
        <v>20</v>
      </c>
      <c r="DW103" s="38">
        <f t="shared" si="283"/>
        <v>1198.4710503488202</v>
      </c>
      <c r="DX103" s="38">
        <f t="shared" si="284"/>
        <v>0</v>
      </c>
      <c r="DY103" s="48">
        <f t="shared" si="285"/>
        <v>0.04</v>
      </c>
      <c r="DZ103" s="38">
        <f t="shared" si="286"/>
        <v>0</v>
      </c>
      <c r="EA103" s="38">
        <f t="shared" si="287"/>
        <v>1198.4710503488202</v>
      </c>
    </row>
    <row r="104" spans="1:131" s="23" customFormat="1" ht="14.25">
      <c r="A104" s="22"/>
      <c r="B104" s="217"/>
      <c r="C104" s="55">
        <f t="shared" si="342"/>
        <v>69</v>
      </c>
      <c r="D104" s="38">
        <f t="shared" si="353"/>
        <v>1218.2602585727921</v>
      </c>
      <c r="E104" s="38">
        <f t="shared" si="354"/>
        <v>1212.3894766210035</v>
      </c>
      <c r="F104" s="38">
        <f t="shared" si="355"/>
        <v>1358.8612978970968</v>
      </c>
      <c r="G104" s="38">
        <f t="shared" si="343"/>
        <v>1184.8919413797814</v>
      </c>
      <c r="H104" s="38">
        <f t="shared" si="344"/>
        <v>1139.4131172182192</v>
      </c>
      <c r="I104" s="38">
        <f t="shared" si="345"/>
        <v>1160.7639868597653</v>
      </c>
      <c r="J104" s="39">
        <f t="shared" si="346"/>
        <v>1164.3741886560126</v>
      </c>
      <c r="K104" s="39">
        <f t="shared" si="347"/>
        <v>1204.4812144289745</v>
      </c>
      <c r="L104" s="38">
        <f t="shared" si="348"/>
        <v>1058.89262547575</v>
      </c>
      <c r="M104" s="22"/>
      <c r="N104" s="69"/>
      <c r="O104" s="53">
        <f t="shared" si="349"/>
        <v>69</v>
      </c>
      <c r="P104" s="41">
        <f t="shared" si="350"/>
        <v>0.21826025857279197</v>
      </c>
      <c r="Q104" s="41">
        <f t="shared" si="351"/>
        <v>0.21238947662100349</v>
      </c>
      <c r="R104" s="41">
        <f t="shared" si="352"/>
        <v>0.35886129789709686</v>
      </c>
      <c r="S104" s="41">
        <f t="shared" si="336"/>
        <v>0.18489194137978138</v>
      </c>
      <c r="T104" s="41">
        <f t="shared" si="337"/>
        <v>0.13941311721821914</v>
      </c>
      <c r="U104" s="41">
        <f t="shared" si="338"/>
        <v>0.16076398685976523</v>
      </c>
      <c r="V104" s="41">
        <f t="shared" si="339"/>
        <v>0.16437418865601261</v>
      </c>
      <c r="W104" s="41">
        <f t="shared" si="340"/>
        <v>0.20448121442897449</v>
      </c>
      <c r="X104" s="41">
        <f t="shared" si="341"/>
        <v>5.8892625475750027E-2</v>
      </c>
      <c r="Y104" s="22"/>
      <c r="Z104" s="35">
        <f t="shared" si="288"/>
        <v>85</v>
      </c>
      <c r="AA104" s="38">
        <f t="shared" si="232"/>
        <v>1073.0287982337654</v>
      </c>
      <c r="AB104" s="35">
        <f t="shared" si="289"/>
        <v>85</v>
      </c>
      <c r="AC104" s="48">
        <f t="shared" si="290"/>
        <v>0.04</v>
      </c>
      <c r="AD104" s="46">
        <f t="shared" si="291"/>
        <v>10</v>
      </c>
      <c r="AE104" s="38">
        <f t="shared" si="292"/>
        <v>999</v>
      </c>
      <c r="AF104" s="38">
        <f t="shared" si="316"/>
        <v>1000</v>
      </c>
      <c r="AG104" s="38">
        <f t="shared" si="327"/>
        <v>1000</v>
      </c>
      <c r="AH104" s="48">
        <f t="shared" si="233"/>
        <v>6.7500000000000004E-2</v>
      </c>
      <c r="AI104" s="38">
        <f t="shared" si="234"/>
        <v>1005.625</v>
      </c>
      <c r="AJ104" s="38" t="str">
        <f t="shared" si="235"/>
        <v>nie</v>
      </c>
      <c r="AK104" s="38">
        <f t="shared" si="236"/>
        <v>5</v>
      </c>
      <c r="AL104" s="38">
        <f t="shared" si="330"/>
        <v>1000.50625</v>
      </c>
      <c r="AM104" s="38">
        <f t="shared" si="237"/>
        <v>4.5562500000000004</v>
      </c>
      <c r="AN104" s="48">
        <f t="shared" si="238"/>
        <v>0.04</v>
      </c>
      <c r="AO104" s="38">
        <f t="shared" si="239"/>
        <v>282.00884863296483</v>
      </c>
      <c r="AP104" s="38">
        <f t="shared" si="331"/>
        <v>1277.9588486329649</v>
      </c>
      <c r="AQ104" s="22"/>
      <c r="AR104" s="35">
        <f t="shared" si="294"/>
        <v>85</v>
      </c>
      <c r="AS104" s="48">
        <f t="shared" si="295"/>
        <v>0.04</v>
      </c>
      <c r="AT104" s="46">
        <f t="shared" si="296"/>
        <v>10</v>
      </c>
      <c r="AU104" s="38">
        <f t="shared" si="297"/>
        <v>999</v>
      </c>
      <c r="AV104" s="38">
        <f t="shared" si="317"/>
        <v>1000</v>
      </c>
      <c r="AW104" s="38">
        <f t="shared" si="328"/>
        <v>1000</v>
      </c>
      <c r="AX104" s="48">
        <f t="shared" si="240"/>
        <v>4.1000000000000002E-2</v>
      </c>
      <c r="AY104" s="38">
        <f t="shared" si="241"/>
        <v>1003.4166666666666</v>
      </c>
      <c r="AZ104" s="38" t="str">
        <f t="shared" si="242"/>
        <v>nie</v>
      </c>
      <c r="BA104" s="38">
        <f t="shared" si="243"/>
        <v>7</v>
      </c>
      <c r="BB104" s="38">
        <f t="shared" si="332"/>
        <v>997.09749999999997</v>
      </c>
      <c r="BC104" s="38">
        <f t="shared" si="244"/>
        <v>2.7674999999999694</v>
      </c>
      <c r="BD104" s="48">
        <f t="shared" si="245"/>
        <v>0.04</v>
      </c>
      <c r="BE104" s="38">
        <f t="shared" si="246"/>
        <v>275.81386504462836</v>
      </c>
      <c r="BF104" s="38">
        <f t="shared" si="333"/>
        <v>1270.1438650446285</v>
      </c>
      <c r="BG104" s="22"/>
      <c r="BH104" s="35">
        <f t="shared" si="299"/>
        <v>85</v>
      </c>
      <c r="BI104" s="48">
        <f t="shared" si="324"/>
        <v>0.04</v>
      </c>
      <c r="BJ104" s="46">
        <f t="shared" si="300"/>
        <v>12</v>
      </c>
      <c r="BK104" s="38">
        <f t="shared" si="301"/>
        <v>1198.8000000000002</v>
      </c>
      <c r="BL104" s="38">
        <f t="shared" si="318"/>
        <v>1200</v>
      </c>
      <c r="BM104" s="38">
        <f t="shared" si="302"/>
        <v>1282.2</v>
      </c>
      <c r="BN104" s="48">
        <f t="shared" si="247"/>
        <v>6.8500000000000005E-2</v>
      </c>
      <c r="BO104" s="38">
        <f t="shared" si="303"/>
        <v>1289.5192250000002</v>
      </c>
      <c r="BP104" s="38" t="str">
        <f t="shared" si="248"/>
        <v>nie</v>
      </c>
      <c r="BQ104" s="38">
        <f t="shared" si="249"/>
        <v>8.3999999999999986</v>
      </c>
      <c r="BR104" s="38">
        <f t="shared" si="334"/>
        <v>1265.7065722500001</v>
      </c>
      <c r="BS104" s="38">
        <f t="shared" si="326"/>
        <v>0</v>
      </c>
      <c r="BT104" s="48">
        <f t="shared" si="250"/>
        <v>0.04</v>
      </c>
      <c r="BU104" s="38">
        <f t="shared" si="251"/>
        <v>191.00105708514542</v>
      </c>
      <c r="BV104" s="38">
        <f t="shared" si="335"/>
        <v>1456.7076293351456</v>
      </c>
      <c r="BW104" s="22"/>
      <c r="BX104" s="48">
        <f t="shared" si="329"/>
        <v>0.01</v>
      </c>
      <c r="BY104" s="46">
        <f t="shared" si="305"/>
        <v>10</v>
      </c>
      <c r="BZ104" s="38">
        <f t="shared" si="306"/>
        <v>999</v>
      </c>
      <c r="CA104" s="38">
        <f t="shared" si="319"/>
        <v>1000</v>
      </c>
      <c r="CB104" s="38">
        <f t="shared" si="307"/>
        <v>1000</v>
      </c>
      <c r="CC104" s="48">
        <f t="shared" si="252"/>
        <v>0.02</v>
      </c>
      <c r="CD104" s="38">
        <f t="shared" si="253"/>
        <v>1001.6666666666667</v>
      </c>
      <c r="CE104" s="38" t="str">
        <f t="shared" si="254"/>
        <v>nie</v>
      </c>
      <c r="CF104" s="38">
        <f t="shared" si="255"/>
        <v>7</v>
      </c>
      <c r="CG104" s="38">
        <f t="shared" si="256"/>
        <v>995.68000000000006</v>
      </c>
      <c r="CH104" s="38">
        <f t="shared" si="257"/>
        <v>0</v>
      </c>
      <c r="CI104" s="48">
        <f t="shared" si="258"/>
        <v>0.04</v>
      </c>
      <c r="CJ104" s="38">
        <f t="shared" si="259"/>
        <v>219.29905938239241</v>
      </c>
      <c r="CK104" s="38">
        <f t="shared" si="260"/>
        <v>1214.9790593823925</v>
      </c>
      <c r="CL104" s="22"/>
      <c r="CM104" s="46">
        <f t="shared" si="308"/>
        <v>10</v>
      </c>
      <c r="CN104" s="38">
        <f t="shared" si="309"/>
        <v>1000</v>
      </c>
      <c r="CO104" s="38">
        <f t="shared" si="310"/>
        <v>1000</v>
      </c>
      <c r="CP104" s="38">
        <f t="shared" si="311"/>
        <v>1225.6802860781481</v>
      </c>
      <c r="CQ104" s="48">
        <f t="shared" si="261"/>
        <v>2.2499999999999999E-2</v>
      </c>
      <c r="CR104" s="38">
        <f t="shared" si="262"/>
        <v>1227.9784366145448</v>
      </c>
      <c r="CS104" s="38" t="str">
        <f t="shared" si="263"/>
        <v>nie</v>
      </c>
      <c r="CT104" s="38">
        <f t="shared" si="264"/>
        <v>20</v>
      </c>
      <c r="CU104" s="38">
        <f t="shared" si="265"/>
        <v>1168.4625336577813</v>
      </c>
      <c r="CV104" s="38">
        <f t="shared" si="266"/>
        <v>0</v>
      </c>
      <c r="CW104" s="48">
        <f t="shared" si="267"/>
        <v>0.04</v>
      </c>
      <c r="CX104" s="38">
        <f t="shared" si="268"/>
        <v>0</v>
      </c>
      <c r="CY104" s="38">
        <f t="shared" si="269"/>
        <v>1168.4625336577813</v>
      </c>
      <c r="DA104" s="46">
        <f t="shared" si="320"/>
        <v>11</v>
      </c>
      <c r="DB104" s="38">
        <f t="shared" si="321"/>
        <v>1100</v>
      </c>
      <c r="DC104" s="38">
        <f t="shared" si="312"/>
        <v>1100</v>
      </c>
      <c r="DD104" s="38">
        <f t="shared" si="313"/>
        <v>1179.2</v>
      </c>
      <c r="DE104" s="48">
        <f t="shared" si="270"/>
        <v>2.5000000000000001E-2</v>
      </c>
      <c r="DF104" s="38">
        <f t="shared" si="271"/>
        <v>1181.6566666666668</v>
      </c>
      <c r="DG104" s="38" t="str">
        <f t="shared" si="272"/>
        <v>nie</v>
      </c>
      <c r="DH104" s="38">
        <f t="shared" si="273"/>
        <v>7.6999999999999993</v>
      </c>
      <c r="DI104" s="38">
        <f t="shared" si="325"/>
        <v>1159.9049</v>
      </c>
      <c r="DJ104" s="38">
        <f t="shared" si="275"/>
        <v>0</v>
      </c>
      <c r="DK104" s="48">
        <f t="shared" si="276"/>
        <v>0.04</v>
      </c>
      <c r="DL104" s="38">
        <f t="shared" si="277"/>
        <v>75.008067552072433</v>
      </c>
      <c r="DM104" s="38">
        <f t="shared" si="278"/>
        <v>1234.9129675520724</v>
      </c>
      <c r="DN104" s="22"/>
      <c r="DO104" s="46">
        <f t="shared" si="322"/>
        <v>10</v>
      </c>
      <c r="DP104" s="38">
        <f t="shared" si="323"/>
        <v>1000</v>
      </c>
      <c r="DQ104" s="38">
        <f t="shared" si="314"/>
        <v>1000</v>
      </c>
      <c r="DR104" s="38">
        <f t="shared" si="315"/>
        <v>1265.0259880849633</v>
      </c>
      <c r="DS104" s="48">
        <f t="shared" si="279"/>
        <v>2.7500000000000004E-2</v>
      </c>
      <c r="DT104" s="38">
        <f t="shared" si="280"/>
        <v>1267.9250059743244</v>
      </c>
      <c r="DU104" s="38" t="str">
        <f t="shared" si="281"/>
        <v>nie</v>
      </c>
      <c r="DV104" s="38">
        <f t="shared" si="282"/>
        <v>20</v>
      </c>
      <c r="DW104" s="38">
        <f t="shared" si="283"/>
        <v>1200.8192548392028</v>
      </c>
      <c r="DX104" s="38">
        <f t="shared" si="284"/>
        <v>0</v>
      </c>
      <c r="DY104" s="48">
        <f t="shared" si="285"/>
        <v>0.04</v>
      </c>
      <c r="DZ104" s="38">
        <f t="shared" si="286"/>
        <v>0</v>
      </c>
      <c r="EA104" s="38">
        <f t="shared" si="287"/>
        <v>1200.8192548392028</v>
      </c>
    </row>
    <row r="105" spans="1:131" s="23" customFormat="1" ht="14.25">
      <c r="A105" s="22"/>
      <c r="B105" s="217"/>
      <c r="C105" s="55">
        <f t="shared" si="342"/>
        <v>70</v>
      </c>
      <c r="D105" s="38">
        <f t="shared" si="353"/>
        <v>1221.5604962709385</v>
      </c>
      <c r="E105" s="38">
        <f t="shared" si="354"/>
        <v>1215.7457372078802</v>
      </c>
      <c r="F105" s="38">
        <f t="shared" si="355"/>
        <v>1364.9018787658961</v>
      </c>
      <c r="G105" s="38">
        <f t="shared" si="343"/>
        <v>1186.7236536215069</v>
      </c>
      <c r="H105" s="38">
        <f t="shared" si="344"/>
        <v>1141.193596229685</v>
      </c>
      <c r="I105" s="38">
        <f t="shared" si="345"/>
        <v>1162.7607843789058</v>
      </c>
      <c r="J105" s="39">
        <f t="shared" si="346"/>
        <v>1166.5983805472592</v>
      </c>
      <c r="K105" s="39">
        <f t="shared" si="347"/>
        <v>1207.7333137079327</v>
      </c>
      <c r="L105" s="38">
        <f t="shared" si="348"/>
        <v>1059.7684671841666</v>
      </c>
      <c r="M105" s="22"/>
      <c r="N105" s="69"/>
      <c r="O105" s="53">
        <f t="shared" si="349"/>
        <v>70</v>
      </c>
      <c r="P105" s="41">
        <f t="shared" si="350"/>
        <v>0.22156049627093855</v>
      </c>
      <c r="Q105" s="41">
        <f t="shared" si="351"/>
        <v>0.21574573720788015</v>
      </c>
      <c r="R105" s="41">
        <f t="shared" si="352"/>
        <v>0.36490187876589597</v>
      </c>
      <c r="S105" s="41">
        <f t="shared" si="336"/>
        <v>0.18672365362150689</v>
      </c>
      <c r="T105" s="41">
        <f t="shared" si="337"/>
        <v>0.14119359622968508</v>
      </c>
      <c r="U105" s="41">
        <f t="shared" si="338"/>
        <v>0.16276078437890584</v>
      </c>
      <c r="V105" s="41">
        <f t="shared" si="339"/>
        <v>0.16659838054725928</v>
      </c>
      <c r="W105" s="41">
        <f t="shared" si="340"/>
        <v>0.20773331370793269</v>
      </c>
      <c r="X105" s="41">
        <f t="shared" si="341"/>
        <v>5.9768467184166729E-2</v>
      </c>
      <c r="Y105" s="22"/>
      <c r="Z105" s="35">
        <f t="shared" si="288"/>
        <v>86</v>
      </c>
      <c r="AA105" s="38">
        <f t="shared" si="232"/>
        <v>1073.9222443605215</v>
      </c>
      <c r="AB105" s="35">
        <f t="shared" si="289"/>
        <v>86</v>
      </c>
      <c r="AC105" s="48">
        <f t="shared" si="290"/>
        <v>0.04</v>
      </c>
      <c r="AD105" s="46">
        <f t="shared" si="291"/>
        <v>10</v>
      </c>
      <c r="AE105" s="38">
        <f t="shared" si="292"/>
        <v>999</v>
      </c>
      <c r="AF105" s="38">
        <f t="shared" si="316"/>
        <v>1000</v>
      </c>
      <c r="AG105" s="38">
        <f t="shared" si="327"/>
        <v>1000</v>
      </c>
      <c r="AH105" s="48">
        <f t="shared" si="233"/>
        <v>0.04</v>
      </c>
      <c r="AI105" s="38">
        <f t="shared" si="234"/>
        <v>1003.3333333333334</v>
      </c>
      <c r="AJ105" s="38" t="str">
        <f t="shared" si="235"/>
        <v>nie</v>
      </c>
      <c r="AK105" s="38">
        <f t="shared" si="236"/>
        <v>5</v>
      </c>
      <c r="AL105" s="38">
        <f t="shared" si="330"/>
        <v>998.65</v>
      </c>
      <c r="AM105" s="38">
        <f t="shared" si="237"/>
        <v>2.7000000000000308</v>
      </c>
      <c r="AN105" s="48">
        <f t="shared" si="238"/>
        <v>0.04</v>
      </c>
      <c r="AO105" s="38">
        <f t="shared" si="239"/>
        <v>285.47027252427387</v>
      </c>
      <c r="AP105" s="38">
        <f t="shared" si="331"/>
        <v>1281.4202725242737</v>
      </c>
      <c r="AQ105" s="22"/>
      <c r="AR105" s="35">
        <f t="shared" si="294"/>
        <v>86</v>
      </c>
      <c r="AS105" s="48">
        <f t="shared" si="295"/>
        <v>0.04</v>
      </c>
      <c r="AT105" s="46">
        <f t="shared" si="296"/>
        <v>10</v>
      </c>
      <c r="AU105" s="38">
        <f t="shared" si="297"/>
        <v>999</v>
      </c>
      <c r="AV105" s="38">
        <f t="shared" si="317"/>
        <v>1000</v>
      </c>
      <c r="AW105" s="38">
        <f t="shared" si="328"/>
        <v>1000</v>
      </c>
      <c r="AX105" s="48">
        <f t="shared" si="240"/>
        <v>4.1000000000000002E-2</v>
      </c>
      <c r="AY105" s="38">
        <f t="shared" si="241"/>
        <v>1003.4166666666666</v>
      </c>
      <c r="AZ105" s="38" t="str">
        <f t="shared" si="242"/>
        <v>nie</v>
      </c>
      <c r="BA105" s="38">
        <f t="shared" si="243"/>
        <v>7</v>
      </c>
      <c r="BB105" s="38">
        <f t="shared" si="332"/>
        <v>997.09749999999997</v>
      </c>
      <c r="BC105" s="38">
        <f t="shared" si="244"/>
        <v>2.7674999999999694</v>
      </c>
      <c r="BD105" s="48">
        <f t="shared" si="245"/>
        <v>0.04</v>
      </c>
      <c r="BE105" s="38">
        <f t="shared" si="246"/>
        <v>279.32606248024882</v>
      </c>
      <c r="BF105" s="38">
        <f t="shared" si="333"/>
        <v>1273.6560624802487</v>
      </c>
      <c r="BG105" s="22"/>
      <c r="BH105" s="35">
        <f t="shared" si="299"/>
        <v>86</v>
      </c>
      <c r="BI105" s="48">
        <f t="shared" si="324"/>
        <v>0.04</v>
      </c>
      <c r="BJ105" s="46">
        <f t="shared" si="300"/>
        <v>12</v>
      </c>
      <c r="BK105" s="38">
        <f t="shared" si="301"/>
        <v>1198.8000000000002</v>
      </c>
      <c r="BL105" s="38">
        <f t="shared" si="318"/>
        <v>1200</v>
      </c>
      <c r="BM105" s="38">
        <f t="shared" si="302"/>
        <v>1282.2</v>
      </c>
      <c r="BN105" s="48">
        <f t="shared" si="247"/>
        <v>6.8500000000000005E-2</v>
      </c>
      <c r="BO105" s="38">
        <f t="shared" si="303"/>
        <v>1296.83845</v>
      </c>
      <c r="BP105" s="38" t="str">
        <f t="shared" si="248"/>
        <v>nie</v>
      </c>
      <c r="BQ105" s="38">
        <f t="shared" si="249"/>
        <v>8.3999999999999986</v>
      </c>
      <c r="BR105" s="38">
        <f t="shared" si="334"/>
        <v>1271.6351444999998</v>
      </c>
      <c r="BS105" s="38">
        <f t="shared" si="326"/>
        <v>0</v>
      </c>
      <c r="BT105" s="48">
        <f t="shared" si="250"/>
        <v>0.04</v>
      </c>
      <c r="BU105" s="38">
        <f t="shared" si="251"/>
        <v>191.51675993927529</v>
      </c>
      <c r="BV105" s="38">
        <f t="shared" si="335"/>
        <v>1463.1519044392751</v>
      </c>
      <c r="BW105" s="22"/>
      <c r="BX105" s="48">
        <f t="shared" si="329"/>
        <v>0.01</v>
      </c>
      <c r="BY105" s="46">
        <f t="shared" si="305"/>
        <v>10</v>
      </c>
      <c r="BZ105" s="38">
        <f t="shared" si="306"/>
        <v>999</v>
      </c>
      <c r="CA105" s="38">
        <f t="shared" si="319"/>
        <v>1000</v>
      </c>
      <c r="CB105" s="38">
        <f t="shared" si="307"/>
        <v>1000</v>
      </c>
      <c r="CC105" s="48">
        <f t="shared" si="252"/>
        <v>0.02</v>
      </c>
      <c r="CD105" s="38">
        <f t="shared" si="253"/>
        <v>1003.3333333333334</v>
      </c>
      <c r="CE105" s="38" t="str">
        <f t="shared" si="254"/>
        <v>nie</v>
      </c>
      <c r="CF105" s="38">
        <f t="shared" si="255"/>
        <v>7</v>
      </c>
      <c r="CG105" s="38">
        <f t="shared" si="256"/>
        <v>997.03000000000009</v>
      </c>
      <c r="CH105" s="38">
        <f t="shared" si="257"/>
        <v>0</v>
      </c>
      <c r="CI105" s="48">
        <f t="shared" si="258"/>
        <v>0.04</v>
      </c>
      <c r="CJ105" s="38">
        <f t="shared" si="259"/>
        <v>219.89116684272486</v>
      </c>
      <c r="CK105" s="38">
        <f t="shared" si="260"/>
        <v>1216.9211668427249</v>
      </c>
      <c r="CL105" s="22"/>
      <c r="CM105" s="46">
        <f t="shared" si="308"/>
        <v>10</v>
      </c>
      <c r="CN105" s="38">
        <f t="shared" si="309"/>
        <v>1000</v>
      </c>
      <c r="CO105" s="38">
        <f t="shared" si="310"/>
        <v>1000</v>
      </c>
      <c r="CP105" s="38">
        <f t="shared" si="311"/>
        <v>1225.6802860781481</v>
      </c>
      <c r="CQ105" s="48">
        <f t="shared" si="261"/>
        <v>2.2499999999999999E-2</v>
      </c>
      <c r="CR105" s="38">
        <f t="shared" si="262"/>
        <v>1230.2765871509412</v>
      </c>
      <c r="CS105" s="38" t="str">
        <f t="shared" si="263"/>
        <v>nie</v>
      </c>
      <c r="CT105" s="38">
        <f t="shared" si="264"/>
        <v>20</v>
      </c>
      <c r="CU105" s="38">
        <f t="shared" si="265"/>
        <v>1170.3240355922624</v>
      </c>
      <c r="CV105" s="38">
        <f t="shared" si="266"/>
        <v>0</v>
      </c>
      <c r="CW105" s="48">
        <f t="shared" si="267"/>
        <v>0.04</v>
      </c>
      <c r="CX105" s="38">
        <f t="shared" si="268"/>
        <v>0</v>
      </c>
      <c r="CY105" s="38">
        <f t="shared" si="269"/>
        <v>1170.3240355922624</v>
      </c>
      <c r="DA105" s="46">
        <f t="shared" si="320"/>
        <v>11</v>
      </c>
      <c r="DB105" s="38">
        <f t="shared" si="321"/>
        <v>1100</v>
      </c>
      <c r="DC105" s="38">
        <f t="shared" si="312"/>
        <v>1100</v>
      </c>
      <c r="DD105" s="38">
        <f t="shared" si="313"/>
        <v>1179.2</v>
      </c>
      <c r="DE105" s="48">
        <f t="shared" si="270"/>
        <v>2.5000000000000001E-2</v>
      </c>
      <c r="DF105" s="38">
        <f t="shared" si="271"/>
        <v>1184.1133333333335</v>
      </c>
      <c r="DG105" s="38" t="str">
        <f t="shared" si="272"/>
        <v>nie</v>
      </c>
      <c r="DH105" s="38">
        <f t="shared" si="273"/>
        <v>7.6999999999999993</v>
      </c>
      <c r="DI105" s="38">
        <f t="shared" si="325"/>
        <v>1161.8948</v>
      </c>
      <c r="DJ105" s="38">
        <f t="shared" si="275"/>
        <v>0</v>
      </c>
      <c r="DK105" s="48">
        <f t="shared" si="276"/>
        <v>0.04</v>
      </c>
      <c r="DL105" s="38">
        <f t="shared" si="277"/>
        <v>75.210589334463023</v>
      </c>
      <c r="DM105" s="38">
        <f t="shared" si="278"/>
        <v>1237.1053893344631</v>
      </c>
      <c r="DN105" s="22"/>
      <c r="DO105" s="46">
        <f t="shared" si="322"/>
        <v>10</v>
      </c>
      <c r="DP105" s="38">
        <f t="shared" si="323"/>
        <v>1000</v>
      </c>
      <c r="DQ105" s="38">
        <f t="shared" si="314"/>
        <v>1000</v>
      </c>
      <c r="DR105" s="38">
        <f t="shared" si="315"/>
        <v>1265.0259880849633</v>
      </c>
      <c r="DS105" s="48">
        <f t="shared" si="279"/>
        <v>2.7500000000000004E-2</v>
      </c>
      <c r="DT105" s="38">
        <f t="shared" si="280"/>
        <v>1270.8240238636861</v>
      </c>
      <c r="DU105" s="38" t="str">
        <f t="shared" si="281"/>
        <v>nie</v>
      </c>
      <c r="DV105" s="38">
        <f t="shared" si="282"/>
        <v>20</v>
      </c>
      <c r="DW105" s="38">
        <f t="shared" si="283"/>
        <v>1203.1674593295857</v>
      </c>
      <c r="DX105" s="38">
        <f t="shared" si="284"/>
        <v>0</v>
      </c>
      <c r="DY105" s="48">
        <f t="shared" si="285"/>
        <v>0.04</v>
      </c>
      <c r="DZ105" s="38">
        <f t="shared" si="286"/>
        <v>0</v>
      </c>
      <c r="EA105" s="38">
        <f t="shared" si="287"/>
        <v>1203.1674593295857</v>
      </c>
    </row>
    <row r="106" spans="1:131" s="23" customFormat="1" ht="14.1" customHeight="1">
      <c r="A106" s="22"/>
      <c r="B106" s="217"/>
      <c r="C106" s="55">
        <f t="shared" si="342"/>
        <v>71</v>
      </c>
      <c r="D106" s="38">
        <f t="shared" si="353"/>
        <v>1224.8696446108702</v>
      </c>
      <c r="E106" s="38">
        <f t="shared" si="354"/>
        <v>1219.1110596983413</v>
      </c>
      <c r="F106" s="38">
        <f t="shared" si="355"/>
        <v>1370.9430908714044</v>
      </c>
      <c r="G106" s="38">
        <f t="shared" si="343"/>
        <v>1188.5566664862849</v>
      </c>
      <c r="H106" s="38">
        <f t="shared" si="344"/>
        <v>1142.9740752411506</v>
      </c>
      <c r="I106" s="38">
        <f t="shared" si="345"/>
        <v>1164.7575818980465</v>
      </c>
      <c r="J106" s="39">
        <f t="shared" si="346"/>
        <v>1168.8225724385054</v>
      </c>
      <c r="K106" s="39">
        <f t="shared" si="347"/>
        <v>1210.994193654944</v>
      </c>
      <c r="L106" s="38">
        <f t="shared" si="348"/>
        <v>1060.6443088925835</v>
      </c>
      <c r="M106" s="22"/>
      <c r="N106" s="69"/>
      <c r="O106" s="53">
        <f t="shared" si="349"/>
        <v>71</v>
      </c>
      <c r="P106" s="41">
        <f t="shared" si="350"/>
        <v>0.22486964461087022</v>
      </c>
      <c r="Q106" s="41">
        <f t="shared" si="351"/>
        <v>0.21911105969834122</v>
      </c>
      <c r="R106" s="41">
        <f t="shared" si="352"/>
        <v>0.37094309087140442</v>
      </c>
      <c r="S106" s="41">
        <f t="shared" si="336"/>
        <v>0.188556666486285</v>
      </c>
      <c r="T106" s="41">
        <f t="shared" si="337"/>
        <v>0.14297407524115058</v>
      </c>
      <c r="U106" s="41">
        <f t="shared" si="338"/>
        <v>0.16475758189804646</v>
      </c>
      <c r="V106" s="41">
        <f t="shared" si="339"/>
        <v>0.16882257243850551</v>
      </c>
      <c r="W106" s="41">
        <f t="shared" si="340"/>
        <v>0.21099419365494398</v>
      </c>
      <c r="X106" s="41">
        <f t="shared" si="341"/>
        <v>6.0644308892583432E-2</v>
      </c>
      <c r="Y106" s="22"/>
      <c r="Z106" s="35">
        <f t="shared" si="288"/>
        <v>87</v>
      </c>
      <c r="AA106" s="38">
        <f t="shared" si="232"/>
        <v>1074.8156904872772</v>
      </c>
      <c r="AB106" s="35">
        <f t="shared" si="289"/>
        <v>87</v>
      </c>
      <c r="AC106" s="48">
        <f t="shared" si="290"/>
        <v>0.04</v>
      </c>
      <c r="AD106" s="46">
        <f t="shared" si="291"/>
        <v>10</v>
      </c>
      <c r="AE106" s="38">
        <f t="shared" si="292"/>
        <v>999</v>
      </c>
      <c r="AF106" s="38">
        <f t="shared" si="316"/>
        <v>1000</v>
      </c>
      <c r="AG106" s="38">
        <f t="shared" si="327"/>
        <v>1000</v>
      </c>
      <c r="AH106" s="48">
        <f t="shared" si="233"/>
        <v>0.04</v>
      </c>
      <c r="AI106" s="38">
        <f t="shared" si="234"/>
        <v>1003.3333333333334</v>
      </c>
      <c r="AJ106" s="38" t="str">
        <f t="shared" si="235"/>
        <v>nie</v>
      </c>
      <c r="AK106" s="38">
        <f t="shared" si="236"/>
        <v>5</v>
      </c>
      <c r="AL106" s="38">
        <f t="shared" si="330"/>
        <v>998.65</v>
      </c>
      <c r="AM106" s="38">
        <f t="shared" si="237"/>
        <v>2.7000000000000308</v>
      </c>
      <c r="AN106" s="48">
        <f t="shared" si="238"/>
        <v>0.04</v>
      </c>
      <c r="AO106" s="38">
        <f t="shared" si="239"/>
        <v>288.94104226008943</v>
      </c>
      <c r="AP106" s="38">
        <f t="shared" si="331"/>
        <v>1284.8910422600893</v>
      </c>
      <c r="AQ106" s="22"/>
      <c r="AR106" s="35">
        <f t="shared" si="294"/>
        <v>87</v>
      </c>
      <c r="AS106" s="48">
        <f t="shared" si="295"/>
        <v>0.04</v>
      </c>
      <c r="AT106" s="46">
        <f t="shared" si="296"/>
        <v>10</v>
      </c>
      <c r="AU106" s="38">
        <f t="shared" si="297"/>
        <v>999</v>
      </c>
      <c r="AV106" s="38">
        <f t="shared" si="317"/>
        <v>1000</v>
      </c>
      <c r="AW106" s="38">
        <f t="shared" si="328"/>
        <v>1000</v>
      </c>
      <c r="AX106" s="48">
        <f t="shared" si="240"/>
        <v>4.1000000000000002E-2</v>
      </c>
      <c r="AY106" s="38">
        <f t="shared" si="241"/>
        <v>1003.4166666666666</v>
      </c>
      <c r="AZ106" s="38" t="str">
        <f t="shared" si="242"/>
        <v>nie</v>
      </c>
      <c r="BA106" s="38">
        <f t="shared" si="243"/>
        <v>7</v>
      </c>
      <c r="BB106" s="38">
        <f t="shared" si="332"/>
        <v>997.09749999999997</v>
      </c>
      <c r="BC106" s="38">
        <f t="shared" si="244"/>
        <v>2.7674999999999694</v>
      </c>
      <c r="BD106" s="48">
        <f t="shared" si="245"/>
        <v>0.04</v>
      </c>
      <c r="BE106" s="38">
        <f t="shared" si="246"/>
        <v>282.84774284894547</v>
      </c>
      <c r="BF106" s="38">
        <f t="shared" si="333"/>
        <v>1277.1777428489454</v>
      </c>
      <c r="BG106" s="22"/>
      <c r="BH106" s="35">
        <f t="shared" si="299"/>
        <v>87</v>
      </c>
      <c r="BI106" s="48">
        <f t="shared" si="324"/>
        <v>0.04</v>
      </c>
      <c r="BJ106" s="46">
        <f t="shared" si="300"/>
        <v>12</v>
      </c>
      <c r="BK106" s="38">
        <f t="shared" si="301"/>
        <v>1198.8000000000002</v>
      </c>
      <c r="BL106" s="38">
        <f t="shared" si="318"/>
        <v>1200</v>
      </c>
      <c r="BM106" s="38">
        <f t="shared" si="302"/>
        <v>1282.2</v>
      </c>
      <c r="BN106" s="48">
        <f t="shared" si="247"/>
        <v>6.8500000000000005E-2</v>
      </c>
      <c r="BO106" s="38">
        <f t="shared" si="303"/>
        <v>1304.1576750000002</v>
      </c>
      <c r="BP106" s="38" t="str">
        <f t="shared" si="248"/>
        <v>nie</v>
      </c>
      <c r="BQ106" s="38">
        <f t="shared" si="249"/>
        <v>8.3999999999999986</v>
      </c>
      <c r="BR106" s="38">
        <f t="shared" si="334"/>
        <v>1277.5637167500001</v>
      </c>
      <c r="BS106" s="38">
        <f t="shared" si="326"/>
        <v>0</v>
      </c>
      <c r="BT106" s="48">
        <f t="shared" si="250"/>
        <v>0.04</v>
      </c>
      <c r="BU106" s="38">
        <f t="shared" si="251"/>
        <v>192.03385519111131</v>
      </c>
      <c r="BV106" s="38">
        <f t="shared" si="335"/>
        <v>1469.5975719411115</v>
      </c>
      <c r="BW106" s="22"/>
      <c r="BX106" s="48">
        <f t="shared" si="329"/>
        <v>0.01</v>
      </c>
      <c r="BY106" s="46">
        <f t="shared" si="305"/>
        <v>10</v>
      </c>
      <c r="BZ106" s="38">
        <f t="shared" si="306"/>
        <v>999</v>
      </c>
      <c r="CA106" s="38">
        <f t="shared" si="319"/>
        <v>1000</v>
      </c>
      <c r="CB106" s="38">
        <f t="shared" si="307"/>
        <v>1000</v>
      </c>
      <c r="CC106" s="48">
        <f t="shared" si="252"/>
        <v>0.02</v>
      </c>
      <c r="CD106" s="38">
        <f t="shared" si="253"/>
        <v>1004.9999999999999</v>
      </c>
      <c r="CE106" s="38" t="str">
        <f t="shared" si="254"/>
        <v>nie</v>
      </c>
      <c r="CF106" s="38">
        <f t="shared" si="255"/>
        <v>7</v>
      </c>
      <c r="CG106" s="38">
        <f t="shared" si="256"/>
        <v>998.37999999999988</v>
      </c>
      <c r="CH106" s="38">
        <f t="shared" si="257"/>
        <v>0</v>
      </c>
      <c r="CI106" s="48">
        <f t="shared" si="258"/>
        <v>0.04</v>
      </c>
      <c r="CJ106" s="38">
        <f t="shared" si="259"/>
        <v>220.48487299320018</v>
      </c>
      <c r="CK106" s="38">
        <f t="shared" si="260"/>
        <v>1218.8648729932002</v>
      </c>
      <c r="CL106" s="22"/>
      <c r="CM106" s="46">
        <f t="shared" si="308"/>
        <v>10</v>
      </c>
      <c r="CN106" s="38">
        <f t="shared" si="309"/>
        <v>1000</v>
      </c>
      <c r="CO106" s="38">
        <f t="shared" si="310"/>
        <v>1000</v>
      </c>
      <c r="CP106" s="38">
        <f t="shared" si="311"/>
        <v>1225.6802860781481</v>
      </c>
      <c r="CQ106" s="48">
        <f t="shared" si="261"/>
        <v>2.2499999999999999E-2</v>
      </c>
      <c r="CR106" s="38">
        <f t="shared" si="262"/>
        <v>1232.5747376873378</v>
      </c>
      <c r="CS106" s="38" t="str">
        <f t="shared" si="263"/>
        <v>nie</v>
      </c>
      <c r="CT106" s="38">
        <f t="shared" si="264"/>
        <v>20</v>
      </c>
      <c r="CU106" s="38">
        <f t="shared" si="265"/>
        <v>1172.1855375267437</v>
      </c>
      <c r="CV106" s="38">
        <f t="shared" si="266"/>
        <v>0</v>
      </c>
      <c r="CW106" s="48">
        <f t="shared" si="267"/>
        <v>0.04</v>
      </c>
      <c r="CX106" s="38">
        <f t="shared" si="268"/>
        <v>0</v>
      </c>
      <c r="CY106" s="38">
        <f t="shared" si="269"/>
        <v>1172.1855375267437</v>
      </c>
      <c r="DA106" s="46">
        <f t="shared" si="320"/>
        <v>11</v>
      </c>
      <c r="DB106" s="38">
        <f t="shared" si="321"/>
        <v>1100</v>
      </c>
      <c r="DC106" s="38">
        <f t="shared" si="312"/>
        <v>1100</v>
      </c>
      <c r="DD106" s="38">
        <f t="shared" si="313"/>
        <v>1179.2</v>
      </c>
      <c r="DE106" s="48">
        <f t="shared" si="270"/>
        <v>2.5000000000000001E-2</v>
      </c>
      <c r="DF106" s="38">
        <f t="shared" si="271"/>
        <v>1186.5700000000002</v>
      </c>
      <c r="DG106" s="38" t="str">
        <f t="shared" si="272"/>
        <v>nie</v>
      </c>
      <c r="DH106" s="38">
        <f t="shared" si="273"/>
        <v>7.6999999999999993</v>
      </c>
      <c r="DI106" s="38">
        <f t="shared" si="325"/>
        <v>1163.8847000000001</v>
      </c>
      <c r="DJ106" s="38">
        <f t="shared" si="275"/>
        <v>0</v>
      </c>
      <c r="DK106" s="48">
        <f t="shared" si="276"/>
        <v>0.04</v>
      </c>
      <c r="DL106" s="38">
        <f t="shared" si="277"/>
        <v>75.413657925666072</v>
      </c>
      <c r="DM106" s="38">
        <f t="shared" si="278"/>
        <v>1239.2983579256661</v>
      </c>
      <c r="DN106" s="22"/>
      <c r="DO106" s="46">
        <f t="shared" si="322"/>
        <v>10</v>
      </c>
      <c r="DP106" s="38">
        <f t="shared" si="323"/>
        <v>1000</v>
      </c>
      <c r="DQ106" s="38">
        <f t="shared" si="314"/>
        <v>1000</v>
      </c>
      <c r="DR106" s="38">
        <f t="shared" si="315"/>
        <v>1265.0259880849633</v>
      </c>
      <c r="DS106" s="48">
        <f t="shared" si="279"/>
        <v>2.7500000000000004E-2</v>
      </c>
      <c r="DT106" s="38">
        <f t="shared" si="280"/>
        <v>1273.7230417530473</v>
      </c>
      <c r="DU106" s="38" t="str">
        <f t="shared" si="281"/>
        <v>nie</v>
      </c>
      <c r="DV106" s="38">
        <f t="shared" si="282"/>
        <v>20</v>
      </c>
      <c r="DW106" s="38">
        <f t="shared" si="283"/>
        <v>1205.5156638199683</v>
      </c>
      <c r="DX106" s="38">
        <f t="shared" si="284"/>
        <v>0</v>
      </c>
      <c r="DY106" s="48">
        <f t="shared" si="285"/>
        <v>0.04</v>
      </c>
      <c r="DZ106" s="38">
        <f t="shared" si="286"/>
        <v>0</v>
      </c>
      <c r="EA106" s="38">
        <f t="shared" si="287"/>
        <v>1205.5156638199683</v>
      </c>
    </row>
    <row r="107" spans="1:131" s="23" customFormat="1" ht="14.25">
      <c r="A107" s="22"/>
      <c r="B107" s="218"/>
      <c r="C107" s="55">
        <f t="shared" si="342"/>
        <v>72</v>
      </c>
      <c r="D107" s="38">
        <f t="shared" si="353"/>
        <v>1232.2377276513196</v>
      </c>
      <c r="E107" s="38">
        <f t="shared" si="354"/>
        <v>1228.1554685595268</v>
      </c>
      <c r="F107" s="38">
        <f t="shared" si="355"/>
        <v>1383.221935917961</v>
      </c>
      <c r="G107" s="38">
        <f t="shared" si="343"/>
        <v>1190.390983485798</v>
      </c>
      <c r="H107" s="38">
        <f t="shared" si="344"/>
        <v>1144.7545542526161</v>
      </c>
      <c r="I107" s="38">
        <f t="shared" si="345"/>
        <v>1172.4243794171871</v>
      </c>
      <c r="J107" s="39">
        <f t="shared" si="346"/>
        <v>1171.046764329752</v>
      </c>
      <c r="K107" s="39">
        <f t="shared" si="347"/>
        <v>1214.2638779778122</v>
      </c>
      <c r="L107" s="38">
        <f t="shared" si="348"/>
        <v>1061.5201506009998</v>
      </c>
      <c r="M107" s="22"/>
      <c r="N107" s="69"/>
      <c r="O107" s="53">
        <f t="shared" si="349"/>
        <v>72</v>
      </c>
      <c r="P107" s="41">
        <f t="shared" si="350"/>
        <v>0.23223772765131967</v>
      </c>
      <c r="Q107" s="41">
        <f t="shared" si="351"/>
        <v>0.22815546855952684</v>
      </c>
      <c r="R107" s="41">
        <f t="shared" si="352"/>
        <v>0.38322193591796094</v>
      </c>
      <c r="S107" s="41">
        <f t="shared" si="336"/>
        <v>0.19039098348579797</v>
      </c>
      <c r="T107" s="41">
        <f t="shared" si="337"/>
        <v>0.14475455425261607</v>
      </c>
      <c r="U107" s="41">
        <f t="shared" si="338"/>
        <v>0.17242437941718713</v>
      </c>
      <c r="V107" s="41">
        <f t="shared" si="339"/>
        <v>0.17104676432975197</v>
      </c>
      <c r="W107" s="41">
        <f t="shared" si="340"/>
        <v>0.2142638779778121</v>
      </c>
      <c r="X107" s="41">
        <f t="shared" si="341"/>
        <v>6.1520150600999912E-2</v>
      </c>
      <c r="Y107" s="22"/>
      <c r="Z107" s="35">
        <f t="shared" si="288"/>
        <v>88</v>
      </c>
      <c r="AA107" s="38">
        <f t="shared" si="232"/>
        <v>1075.7091366140332</v>
      </c>
      <c r="AB107" s="35">
        <f t="shared" si="289"/>
        <v>88</v>
      </c>
      <c r="AC107" s="48">
        <f t="shared" si="290"/>
        <v>0.04</v>
      </c>
      <c r="AD107" s="46">
        <f t="shared" si="291"/>
        <v>10</v>
      </c>
      <c r="AE107" s="38">
        <f t="shared" si="292"/>
        <v>999</v>
      </c>
      <c r="AF107" s="38">
        <f t="shared" si="316"/>
        <v>1000</v>
      </c>
      <c r="AG107" s="38">
        <f t="shared" si="327"/>
        <v>1000</v>
      </c>
      <c r="AH107" s="48">
        <f t="shared" si="233"/>
        <v>0.04</v>
      </c>
      <c r="AI107" s="38">
        <f t="shared" si="234"/>
        <v>1003.3333333333334</v>
      </c>
      <c r="AJ107" s="38" t="str">
        <f t="shared" si="235"/>
        <v>nie</v>
      </c>
      <c r="AK107" s="38">
        <f t="shared" si="236"/>
        <v>5</v>
      </c>
      <c r="AL107" s="38">
        <f t="shared" si="330"/>
        <v>998.65</v>
      </c>
      <c r="AM107" s="38">
        <f t="shared" si="237"/>
        <v>2.7000000000000308</v>
      </c>
      <c r="AN107" s="48">
        <f t="shared" si="238"/>
        <v>0.04</v>
      </c>
      <c r="AO107" s="38">
        <f t="shared" si="239"/>
        <v>292.42118307419167</v>
      </c>
      <c r="AP107" s="38">
        <f t="shared" si="331"/>
        <v>1288.3711830741915</v>
      </c>
      <c r="AQ107" s="22"/>
      <c r="AR107" s="35">
        <f t="shared" si="294"/>
        <v>88</v>
      </c>
      <c r="AS107" s="48">
        <f t="shared" si="295"/>
        <v>0.04</v>
      </c>
      <c r="AT107" s="46">
        <f t="shared" si="296"/>
        <v>10</v>
      </c>
      <c r="AU107" s="38">
        <f t="shared" si="297"/>
        <v>999</v>
      </c>
      <c r="AV107" s="38">
        <f t="shared" si="317"/>
        <v>1000</v>
      </c>
      <c r="AW107" s="38">
        <f t="shared" si="328"/>
        <v>1000</v>
      </c>
      <c r="AX107" s="48">
        <f t="shared" si="240"/>
        <v>4.1000000000000002E-2</v>
      </c>
      <c r="AY107" s="38">
        <f t="shared" si="241"/>
        <v>1003.4166666666666</v>
      </c>
      <c r="AZ107" s="38" t="str">
        <f t="shared" si="242"/>
        <v>nie</v>
      </c>
      <c r="BA107" s="38">
        <f t="shared" si="243"/>
        <v>7</v>
      </c>
      <c r="BB107" s="38">
        <f t="shared" si="332"/>
        <v>997.09749999999997</v>
      </c>
      <c r="BC107" s="38">
        <f t="shared" si="244"/>
        <v>2.7674999999999694</v>
      </c>
      <c r="BD107" s="48">
        <f t="shared" si="245"/>
        <v>0.04</v>
      </c>
      <c r="BE107" s="38">
        <f t="shared" si="246"/>
        <v>286.37893175463756</v>
      </c>
      <c r="BF107" s="38">
        <f t="shared" si="333"/>
        <v>1280.7089317546374</v>
      </c>
      <c r="BG107" s="22"/>
      <c r="BH107" s="35">
        <f t="shared" si="299"/>
        <v>88</v>
      </c>
      <c r="BI107" s="48">
        <f t="shared" si="324"/>
        <v>0.04</v>
      </c>
      <c r="BJ107" s="46">
        <f t="shared" si="300"/>
        <v>12</v>
      </c>
      <c r="BK107" s="38">
        <f t="shared" si="301"/>
        <v>1198.8000000000002</v>
      </c>
      <c r="BL107" s="38">
        <f t="shared" si="318"/>
        <v>1200</v>
      </c>
      <c r="BM107" s="38">
        <f t="shared" si="302"/>
        <v>1282.2</v>
      </c>
      <c r="BN107" s="48">
        <f t="shared" si="247"/>
        <v>6.8500000000000005E-2</v>
      </c>
      <c r="BO107" s="38">
        <f t="shared" si="303"/>
        <v>1311.4768999999999</v>
      </c>
      <c r="BP107" s="38" t="str">
        <f t="shared" si="248"/>
        <v>nie</v>
      </c>
      <c r="BQ107" s="38">
        <f t="shared" si="249"/>
        <v>8.3999999999999986</v>
      </c>
      <c r="BR107" s="38">
        <f t="shared" si="334"/>
        <v>1283.4922889999998</v>
      </c>
      <c r="BS107" s="38">
        <f t="shared" si="326"/>
        <v>0</v>
      </c>
      <c r="BT107" s="48">
        <f t="shared" si="250"/>
        <v>0.04</v>
      </c>
      <c r="BU107" s="38">
        <f t="shared" si="251"/>
        <v>192.55234660012729</v>
      </c>
      <c r="BV107" s="38">
        <f t="shared" si="335"/>
        <v>1476.0446356001271</v>
      </c>
      <c r="BW107" s="22"/>
      <c r="BX107" s="48">
        <f t="shared" si="329"/>
        <v>0.01</v>
      </c>
      <c r="BY107" s="46">
        <f t="shared" si="305"/>
        <v>10</v>
      </c>
      <c r="BZ107" s="38">
        <f t="shared" si="306"/>
        <v>999</v>
      </c>
      <c r="CA107" s="38">
        <f t="shared" si="319"/>
        <v>1000</v>
      </c>
      <c r="CB107" s="38">
        <f t="shared" si="307"/>
        <v>1000</v>
      </c>
      <c r="CC107" s="48">
        <f t="shared" si="252"/>
        <v>0.02</v>
      </c>
      <c r="CD107" s="38">
        <f t="shared" si="253"/>
        <v>1006.6666666666666</v>
      </c>
      <c r="CE107" s="38" t="str">
        <f t="shared" si="254"/>
        <v>nie</v>
      </c>
      <c r="CF107" s="38">
        <f t="shared" si="255"/>
        <v>7</v>
      </c>
      <c r="CG107" s="38">
        <f t="shared" si="256"/>
        <v>999.73</v>
      </c>
      <c r="CH107" s="38">
        <f t="shared" si="257"/>
        <v>0</v>
      </c>
      <c r="CI107" s="48">
        <f t="shared" si="258"/>
        <v>0.04</v>
      </c>
      <c r="CJ107" s="38">
        <f t="shared" si="259"/>
        <v>221.08018215028181</v>
      </c>
      <c r="CK107" s="38">
        <f t="shared" si="260"/>
        <v>1220.8101821502819</v>
      </c>
      <c r="CL107" s="22"/>
      <c r="CM107" s="46">
        <f t="shared" si="308"/>
        <v>10</v>
      </c>
      <c r="CN107" s="38">
        <f t="shared" si="309"/>
        <v>1000</v>
      </c>
      <c r="CO107" s="38">
        <f t="shared" si="310"/>
        <v>1000</v>
      </c>
      <c r="CP107" s="38">
        <f t="shared" si="311"/>
        <v>1225.6802860781481</v>
      </c>
      <c r="CQ107" s="48">
        <f t="shared" si="261"/>
        <v>2.2499999999999999E-2</v>
      </c>
      <c r="CR107" s="38">
        <f t="shared" si="262"/>
        <v>1234.8728882237342</v>
      </c>
      <c r="CS107" s="38" t="str">
        <f t="shared" si="263"/>
        <v>nie</v>
      </c>
      <c r="CT107" s="38">
        <f t="shared" si="264"/>
        <v>20</v>
      </c>
      <c r="CU107" s="38">
        <f t="shared" si="265"/>
        <v>1174.0470394612248</v>
      </c>
      <c r="CV107" s="38">
        <f t="shared" si="266"/>
        <v>0</v>
      </c>
      <c r="CW107" s="48">
        <f t="shared" si="267"/>
        <v>0.04</v>
      </c>
      <c r="CX107" s="38">
        <f t="shared" si="268"/>
        <v>0</v>
      </c>
      <c r="CY107" s="38">
        <f t="shared" si="269"/>
        <v>1174.0470394612248</v>
      </c>
      <c r="DA107" s="46">
        <f t="shared" si="320"/>
        <v>11</v>
      </c>
      <c r="DB107" s="38">
        <f t="shared" si="321"/>
        <v>1100</v>
      </c>
      <c r="DC107" s="38">
        <f t="shared" si="312"/>
        <v>1100</v>
      </c>
      <c r="DD107" s="38">
        <f t="shared" si="313"/>
        <v>1179.2</v>
      </c>
      <c r="DE107" s="48">
        <f t="shared" si="270"/>
        <v>2.5000000000000001E-2</v>
      </c>
      <c r="DF107" s="38">
        <f t="shared" si="271"/>
        <v>1189.0266666666666</v>
      </c>
      <c r="DG107" s="38" t="str">
        <f t="shared" si="272"/>
        <v>nie</v>
      </c>
      <c r="DH107" s="38">
        <f t="shared" si="273"/>
        <v>7.6999999999999993</v>
      </c>
      <c r="DI107" s="38">
        <f t="shared" si="325"/>
        <v>1165.8745999999999</v>
      </c>
      <c r="DJ107" s="38">
        <f t="shared" si="275"/>
        <v>0</v>
      </c>
      <c r="DK107" s="48">
        <f t="shared" si="276"/>
        <v>0.04</v>
      </c>
      <c r="DL107" s="38">
        <f t="shared" si="277"/>
        <v>75.617274802065367</v>
      </c>
      <c r="DM107" s="38">
        <f t="shared" si="278"/>
        <v>1241.4918748020652</v>
      </c>
      <c r="DN107" s="22"/>
      <c r="DO107" s="46">
        <f t="shared" si="322"/>
        <v>10</v>
      </c>
      <c r="DP107" s="38">
        <f t="shared" si="323"/>
        <v>1000</v>
      </c>
      <c r="DQ107" s="38">
        <f t="shared" si="314"/>
        <v>1000</v>
      </c>
      <c r="DR107" s="38">
        <f t="shared" si="315"/>
        <v>1265.0259880849633</v>
      </c>
      <c r="DS107" s="48">
        <f t="shared" si="279"/>
        <v>2.7500000000000004E-2</v>
      </c>
      <c r="DT107" s="38">
        <f t="shared" si="280"/>
        <v>1276.6220596424089</v>
      </c>
      <c r="DU107" s="38" t="str">
        <f t="shared" si="281"/>
        <v>nie</v>
      </c>
      <c r="DV107" s="38">
        <f t="shared" si="282"/>
        <v>20</v>
      </c>
      <c r="DW107" s="38">
        <f t="shared" si="283"/>
        <v>1207.8638683103511</v>
      </c>
      <c r="DX107" s="38">
        <f t="shared" si="284"/>
        <v>0</v>
      </c>
      <c r="DY107" s="48">
        <f t="shared" si="285"/>
        <v>0.04</v>
      </c>
      <c r="DZ107" s="38">
        <f t="shared" si="286"/>
        <v>0</v>
      </c>
      <c r="EA107" s="38">
        <f t="shared" si="287"/>
        <v>1207.8638683103511</v>
      </c>
    </row>
    <row r="108" spans="1:131" s="23" customFormat="1" ht="14.25">
      <c r="A108" s="22"/>
      <c r="B108" s="216">
        <f>ROUNDUP(C119/12,0)</f>
        <v>7</v>
      </c>
      <c r="C108" s="55">
        <f t="shared" si="342"/>
        <v>73</v>
      </c>
      <c r="D108" s="38">
        <f t="shared" si="353"/>
        <v>1234.3737195159781</v>
      </c>
      <c r="E108" s="38">
        <f t="shared" si="354"/>
        <v>1229.7741883246374</v>
      </c>
      <c r="F108" s="38">
        <f t="shared" si="355"/>
        <v>1384.9198751449394</v>
      </c>
      <c r="G108" s="38">
        <f t="shared" si="343"/>
        <v>1192.2703481412098</v>
      </c>
      <c r="H108" s="38">
        <f t="shared" si="344"/>
        <v>1146.5750940418397</v>
      </c>
      <c r="I108" s="38">
        <f t="shared" si="345"/>
        <v>1172.6199252416136</v>
      </c>
      <c r="J108" s="39">
        <f t="shared" si="346"/>
        <v>1173.3321214980074</v>
      </c>
      <c r="K108" s="39">
        <f t="shared" si="347"/>
        <v>1217.5423904483521</v>
      </c>
      <c r="L108" s="38">
        <f t="shared" si="348"/>
        <v>1062.4047507265007</v>
      </c>
      <c r="M108" s="22"/>
      <c r="N108" s="69"/>
      <c r="O108" s="53">
        <f t="shared" si="349"/>
        <v>73</v>
      </c>
      <c r="P108" s="41">
        <f t="shared" si="350"/>
        <v>0.23437371951597807</v>
      </c>
      <c r="Q108" s="41">
        <f t="shared" si="351"/>
        <v>0.22977418832463736</v>
      </c>
      <c r="R108" s="41">
        <f t="shared" si="352"/>
        <v>0.38491987514493942</v>
      </c>
      <c r="S108" s="41">
        <f t="shared" si="336"/>
        <v>0.1922703481412098</v>
      </c>
      <c r="T108" s="41">
        <f t="shared" si="337"/>
        <v>0.14657509404183977</v>
      </c>
      <c r="U108" s="41">
        <f t="shared" si="338"/>
        <v>0.17261992524161363</v>
      </c>
      <c r="V108" s="41">
        <f t="shared" si="339"/>
        <v>0.17333212149800747</v>
      </c>
      <c r="W108" s="41">
        <f t="shared" si="340"/>
        <v>0.217542390448352</v>
      </c>
      <c r="X108" s="41">
        <f t="shared" si="341"/>
        <v>6.2404750726500646E-2</v>
      </c>
      <c r="Y108" s="22"/>
      <c r="Z108" s="35">
        <f t="shared" si="288"/>
        <v>89</v>
      </c>
      <c r="AA108" s="38">
        <f t="shared" si="232"/>
        <v>1076.6025827407889</v>
      </c>
      <c r="AB108" s="35">
        <f t="shared" si="289"/>
        <v>89</v>
      </c>
      <c r="AC108" s="48">
        <f t="shared" si="290"/>
        <v>0.04</v>
      </c>
      <c r="AD108" s="46">
        <f t="shared" si="291"/>
        <v>10</v>
      </c>
      <c r="AE108" s="38">
        <f t="shared" si="292"/>
        <v>999</v>
      </c>
      <c r="AF108" s="38">
        <f t="shared" si="316"/>
        <v>1000</v>
      </c>
      <c r="AG108" s="38">
        <f t="shared" si="327"/>
        <v>1000</v>
      </c>
      <c r="AH108" s="48">
        <f t="shared" si="233"/>
        <v>0.04</v>
      </c>
      <c r="AI108" s="38">
        <f t="shared" si="234"/>
        <v>1003.3333333333334</v>
      </c>
      <c r="AJ108" s="38" t="str">
        <f t="shared" si="235"/>
        <v>nie</v>
      </c>
      <c r="AK108" s="38">
        <f t="shared" si="236"/>
        <v>5</v>
      </c>
      <c r="AL108" s="38">
        <f t="shared" si="330"/>
        <v>998.65</v>
      </c>
      <c r="AM108" s="38">
        <f t="shared" si="237"/>
        <v>2.7000000000000308</v>
      </c>
      <c r="AN108" s="48">
        <f t="shared" si="238"/>
        <v>0.04</v>
      </c>
      <c r="AO108" s="38">
        <f t="shared" si="239"/>
        <v>295.91072026849201</v>
      </c>
      <c r="AP108" s="38">
        <f t="shared" si="331"/>
        <v>1291.8607202684921</v>
      </c>
      <c r="AQ108" s="22"/>
      <c r="AR108" s="35">
        <f t="shared" si="294"/>
        <v>89</v>
      </c>
      <c r="AS108" s="48">
        <f t="shared" si="295"/>
        <v>0.04</v>
      </c>
      <c r="AT108" s="46">
        <f t="shared" si="296"/>
        <v>10</v>
      </c>
      <c r="AU108" s="38">
        <f t="shared" si="297"/>
        <v>999</v>
      </c>
      <c r="AV108" s="38">
        <f t="shared" si="317"/>
        <v>1000</v>
      </c>
      <c r="AW108" s="38">
        <f t="shared" si="328"/>
        <v>1000</v>
      </c>
      <c r="AX108" s="48">
        <f t="shared" si="240"/>
        <v>4.1000000000000002E-2</v>
      </c>
      <c r="AY108" s="38">
        <f t="shared" si="241"/>
        <v>1003.4166666666666</v>
      </c>
      <c r="AZ108" s="38" t="str">
        <f t="shared" si="242"/>
        <v>nie</v>
      </c>
      <c r="BA108" s="38">
        <f t="shared" si="243"/>
        <v>7</v>
      </c>
      <c r="BB108" s="38">
        <f t="shared" si="332"/>
        <v>997.09749999999997</v>
      </c>
      <c r="BC108" s="38">
        <f t="shared" si="244"/>
        <v>2.7674999999999694</v>
      </c>
      <c r="BD108" s="48">
        <f t="shared" si="245"/>
        <v>0.04</v>
      </c>
      <c r="BE108" s="38">
        <f t="shared" si="246"/>
        <v>289.91965487037504</v>
      </c>
      <c r="BF108" s="38">
        <f t="shared" si="333"/>
        <v>1284.249654870375</v>
      </c>
      <c r="BG108" s="22"/>
      <c r="BH108" s="35">
        <f t="shared" si="299"/>
        <v>89</v>
      </c>
      <c r="BI108" s="48">
        <f t="shared" si="324"/>
        <v>0.04</v>
      </c>
      <c r="BJ108" s="46">
        <f t="shared" si="300"/>
        <v>12</v>
      </c>
      <c r="BK108" s="38">
        <f t="shared" si="301"/>
        <v>1198.8000000000002</v>
      </c>
      <c r="BL108" s="38">
        <f t="shared" si="318"/>
        <v>1200</v>
      </c>
      <c r="BM108" s="38">
        <f t="shared" si="302"/>
        <v>1282.2</v>
      </c>
      <c r="BN108" s="48">
        <f t="shared" si="247"/>
        <v>6.8500000000000005E-2</v>
      </c>
      <c r="BO108" s="38">
        <f t="shared" si="303"/>
        <v>1318.7961250000001</v>
      </c>
      <c r="BP108" s="38" t="str">
        <f t="shared" si="248"/>
        <v>nie</v>
      </c>
      <c r="BQ108" s="38">
        <f t="shared" si="249"/>
        <v>8.3999999999999986</v>
      </c>
      <c r="BR108" s="38">
        <f t="shared" si="334"/>
        <v>1289.4208612499999</v>
      </c>
      <c r="BS108" s="38">
        <f t="shared" si="326"/>
        <v>0</v>
      </c>
      <c r="BT108" s="48">
        <f t="shared" si="250"/>
        <v>0.04</v>
      </c>
      <c r="BU108" s="38">
        <f t="shared" si="251"/>
        <v>193.07223793594761</v>
      </c>
      <c r="BV108" s="38">
        <f t="shared" si="335"/>
        <v>1482.4930991859476</v>
      </c>
      <c r="BW108" s="22"/>
      <c r="BX108" s="48">
        <f t="shared" si="329"/>
        <v>0.01</v>
      </c>
      <c r="BY108" s="46">
        <f t="shared" si="305"/>
        <v>10</v>
      </c>
      <c r="BZ108" s="38">
        <f t="shared" si="306"/>
        <v>999</v>
      </c>
      <c r="CA108" s="38">
        <f t="shared" si="319"/>
        <v>1000</v>
      </c>
      <c r="CB108" s="38">
        <f t="shared" si="307"/>
        <v>1000</v>
      </c>
      <c r="CC108" s="48">
        <f t="shared" si="252"/>
        <v>0.02</v>
      </c>
      <c r="CD108" s="38">
        <f t="shared" si="253"/>
        <v>1008.3333333333333</v>
      </c>
      <c r="CE108" s="38" t="str">
        <f t="shared" si="254"/>
        <v>nie</v>
      </c>
      <c r="CF108" s="38">
        <f t="shared" si="255"/>
        <v>7</v>
      </c>
      <c r="CG108" s="38">
        <f t="shared" si="256"/>
        <v>1001.0799999999999</v>
      </c>
      <c r="CH108" s="38">
        <f t="shared" si="257"/>
        <v>0</v>
      </c>
      <c r="CI108" s="48">
        <f t="shared" si="258"/>
        <v>0.04</v>
      </c>
      <c r="CJ108" s="38">
        <f t="shared" si="259"/>
        <v>221.67709864208757</v>
      </c>
      <c r="CK108" s="38">
        <f t="shared" si="260"/>
        <v>1222.7570986420874</v>
      </c>
      <c r="CL108" s="22"/>
      <c r="CM108" s="46">
        <f t="shared" si="308"/>
        <v>10</v>
      </c>
      <c r="CN108" s="38">
        <f t="shared" si="309"/>
        <v>1000</v>
      </c>
      <c r="CO108" s="38">
        <f t="shared" si="310"/>
        <v>1000</v>
      </c>
      <c r="CP108" s="38">
        <f t="shared" si="311"/>
        <v>1225.6802860781481</v>
      </c>
      <c r="CQ108" s="48">
        <f t="shared" si="261"/>
        <v>2.2499999999999999E-2</v>
      </c>
      <c r="CR108" s="38">
        <f t="shared" si="262"/>
        <v>1237.1710387601306</v>
      </c>
      <c r="CS108" s="38" t="str">
        <f t="shared" si="263"/>
        <v>nie</v>
      </c>
      <c r="CT108" s="38">
        <f t="shared" si="264"/>
        <v>20</v>
      </c>
      <c r="CU108" s="38">
        <f t="shared" si="265"/>
        <v>1175.9085413957057</v>
      </c>
      <c r="CV108" s="38">
        <f t="shared" si="266"/>
        <v>0</v>
      </c>
      <c r="CW108" s="48">
        <f t="shared" si="267"/>
        <v>0.04</v>
      </c>
      <c r="CX108" s="38">
        <f t="shared" si="268"/>
        <v>0</v>
      </c>
      <c r="CY108" s="38">
        <f t="shared" si="269"/>
        <v>1175.9085413957057</v>
      </c>
      <c r="DA108" s="46">
        <f t="shared" si="320"/>
        <v>11</v>
      </c>
      <c r="DB108" s="38">
        <f t="shared" si="321"/>
        <v>1100</v>
      </c>
      <c r="DC108" s="38">
        <f t="shared" si="312"/>
        <v>1100</v>
      </c>
      <c r="DD108" s="38">
        <f t="shared" si="313"/>
        <v>1179.2</v>
      </c>
      <c r="DE108" s="48">
        <f t="shared" si="270"/>
        <v>2.5000000000000001E-2</v>
      </c>
      <c r="DF108" s="38">
        <f t="shared" si="271"/>
        <v>1191.4833333333336</v>
      </c>
      <c r="DG108" s="38" t="str">
        <f t="shared" si="272"/>
        <v>nie</v>
      </c>
      <c r="DH108" s="38">
        <f t="shared" si="273"/>
        <v>7.6999999999999993</v>
      </c>
      <c r="DI108" s="38">
        <f t="shared" si="325"/>
        <v>1167.8645000000001</v>
      </c>
      <c r="DJ108" s="38">
        <f t="shared" si="275"/>
        <v>0</v>
      </c>
      <c r="DK108" s="48">
        <f t="shared" si="276"/>
        <v>0.04</v>
      </c>
      <c r="DL108" s="38">
        <f t="shared" si="277"/>
        <v>75.821441444030938</v>
      </c>
      <c r="DM108" s="38">
        <f t="shared" si="278"/>
        <v>1243.685941444031</v>
      </c>
      <c r="DN108" s="22"/>
      <c r="DO108" s="46">
        <f t="shared" si="322"/>
        <v>10</v>
      </c>
      <c r="DP108" s="38">
        <f t="shared" si="323"/>
        <v>1000</v>
      </c>
      <c r="DQ108" s="38">
        <f t="shared" si="314"/>
        <v>1000</v>
      </c>
      <c r="DR108" s="38">
        <f t="shared" si="315"/>
        <v>1265.0259880849633</v>
      </c>
      <c r="DS108" s="48">
        <f t="shared" si="279"/>
        <v>2.7500000000000004E-2</v>
      </c>
      <c r="DT108" s="38">
        <f t="shared" si="280"/>
        <v>1279.5210775317701</v>
      </c>
      <c r="DU108" s="38" t="str">
        <f t="shared" si="281"/>
        <v>nie</v>
      </c>
      <c r="DV108" s="38">
        <f t="shared" si="282"/>
        <v>20</v>
      </c>
      <c r="DW108" s="38">
        <f t="shared" si="283"/>
        <v>1210.2120728007337</v>
      </c>
      <c r="DX108" s="38">
        <f t="shared" si="284"/>
        <v>0</v>
      </c>
      <c r="DY108" s="48">
        <f t="shared" si="285"/>
        <v>0.04</v>
      </c>
      <c r="DZ108" s="38">
        <f t="shared" si="286"/>
        <v>0</v>
      </c>
      <c r="EA108" s="38">
        <f t="shared" si="287"/>
        <v>1210.2120728007337</v>
      </c>
    </row>
    <row r="109" spans="1:131" s="23" customFormat="1" ht="14.25">
      <c r="A109" s="22"/>
      <c r="B109" s="217"/>
      <c r="C109" s="55">
        <f t="shared" si="342"/>
        <v>74</v>
      </c>
      <c r="D109" s="38">
        <f t="shared" si="353"/>
        <v>1237.7174635586712</v>
      </c>
      <c r="E109" s="38">
        <f t="shared" si="354"/>
        <v>1232.1283127581139</v>
      </c>
      <c r="F109" s="38">
        <f t="shared" si="355"/>
        <v>1389.7121588078305</v>
      </c>
      <c r="G109" s="38">
        <f t="shared" si="343"/>
        <v>1194.151142081191</v>
      </c>
      <c r="H109" s="38">
        <f t="shared" si="344"/>
        <v>1148.3956338310634</v>
      </c>
      <c r="I109" s="38">
        <f t="shared" si="345"/>
        <v>1177.2709990397657</v>
      </c>
      <c r="J109" s="39">
        <f t="shared" si="346"/>
        <v>1175.6174786662634</v>
      </c>
      <c r="K109" s="39">
        <f t="shared" si="347"/>
        <v>1220.8297549025626</v>
      </c>
      <c r="L109" s="38">
        <f t="shared" si="348"/>
        <v>1063.2893508520015</v>
      </c>
      <c r="M109" s="22"/>
      <c r="N109" s="69"/>
      <c r="O109" s="53">
        <f t="shared" si="349"/>
        <v>74</v>
      </c>
      <c r="P109" s="41">
        <f t="shared" si="350"/>
        <v>0.23771746355867118</v>
      </c>
      <c r="Q109" s="41">
        <f t="shared" si="351"/>
        <v>0.23212831275811396</v>
      </c>
      <c r="R109" s="41">
        <f t="shared" si="352"/>
        <v>0.3897121588078305</v>
      </c>
      <c r="S109" s="41">
        <f t="shared" si="336"/>
        <v>0.194151142081191</v>
      </c>
      <c r="T109" s="41">
        <f t="shared" si="337"/>
        <v>0.14839563383106347</v>
      </c>
      <c r="U109" s="41">
        <f t="shared" si="338"/>
        <v>0.17727099903976562</v>
      </c>
      <c r="V109" s="41">
        <f t="shared" si="339"/>
        <v>0.17561747866626343</v>
      </c>
      <c r="W109" s="41">
        <f t="shared" si="340"/>
        <v>0.22082975490256262</v>
      </c>
      <c r="X109" s="41">
        <f t="shared" si="341"/>
        <v>6.328935085200138E-2</v>
      </c>
      <c r="Y109" s="22"/>
      <c r="Z109" s="35">
        <f t="shared" si="288"/>
        <v>90</v>
      </c>
      <c r="AA109" s="38">
        <f t="shared" si="232"/>
        <v>1077.4960288675447</v>
      </c>
      <c r="AB109" s="35">
        <f t="shared" si="289"/>
        <v>90</v>
      </c>
      <c r="AC109" s="48">
        <f t="shared" si="290"/>
        <v>0.04</v>
      </c>
      <c r="AD109" s="46">
        <f t="shared" si="291"/>
        <v>10</v>
      </c>
      <c r="AE109" s="38">
        <f t="shared" si="292"/>
        <v>999</v>
      </c>
      <c r="AF109" s="38">
        <f t="shared" si="316"/>
        <v>1000</v>
      </c>
      <c r="AG109" s="38">
        <f t="shared" si="327"/>
        <v>1000</v>
      </c>
      <c r="AH109" s="48">
        <f t="shared" si="233"/>
        <v>0.04</v>
      </c>
      <c r="AI109" s="38">
        <f t="shared" si="234"/>
        <v>1003.3333333333334</v>
      </c>
      <c r="AJ109" s="38" t="str">
        <f t="shared" si="235"/>
        <v>nie</v>
      </c>
      <c r="AK109" s="38">
        <f t="shared" si="236"/>
        <v>5</v>
      </c>
      <c r="AL109" s="38">
        <f t="shared" si="330"/>
        <v>998.65</v>
      </c>
      <c r="AM109" s="38">
        <f t="shared" si="237"/>
        <v>2.7000000000000308</v>
      </c>
      <c r="AN109" s="48">
        <f t="shared" si="238"/>
        <v>0.04</v>
      </c>
      <c r="AO109" s="38">
        <f t="shared" si="239"/>
        <v>299.40967921321698</v>
      </c>
      <c r="AP109" s="38">
        <f t="shared" si="331"/>
        <v>1295.3596792132169</v>
      </c>
      <c r="AQ109" s="22"/>
      <c r="AR109" s="35">
        <f t="shared" si="294"/>
        <v>90</v>
      </c>
      <c r="AS109" s="48">
        <f t="shared" si="295"/>
        <v>0.04</v>
      </c>
      <c r="AT109" s="46">
        <f t="shared" si="296"/>
        <v>10</v>
      </c>
      <c r="AU109" s="38">
        <f t="shared" si="297"/>
        <v>999</v>
      </c>
      <c r="AV109" s="38">
        <f t="shared" si="317"/>
        <v>1000</v>
      </c>
      <c r="AW109" s="38">
        <f t="shared" si="328"/>
        <v>1000</v>
      </c>
      <c r="AX109" s="48">
        <f t="shared" si="240"/>
        <v>4.1000000000000002E-2</v>
      </c>
      <c r="AY109" s="38">
        <f t="shared" si="241"/>
        <v>1003.4166666666666</v>
      </c>
      <c r="AZ109" s="38" t="str">
        <f t="shared" si="242"/>
        <v>nie</v>
      </c>
      <c r="BA109" s="38">
        <f t="shared" si="243"/>
        <v>7</v>
      </c>
      <c r="BB109" s="38">
        <f t="shared" si="332"/>
        <v>997.09749999999997</v>
      </c>
      <c r="BC109" s="38">
        <f t="shared" si="244"/>
        <v>2.7674999999999694</v>
      </c>
      <c r="BD109" s="48">
        <f t="shared" si="245"/>
        <v>0.04</v>
      </c>
      <c r="BE109" s="38">
        <f t="shared" si="246"/>
        <v>293.46993793852499</v>
      </c>
      <c r="BF109" s="38">
        <f t="shared" si="333"/>
        <v>1287.7999379385251</v>
      </c>
      <c r="BG109" s="22"/>
      <c r="BH109" s="35">
        <f t="shared" si="299"/>
        <v>90</v>
      </c>
      <c r="BI109" s="48">
        <f t="shared" si="324"/>
        <v>0.04</v>
      </c>
      <c r="BJ109" s="46">
        <f t="shared" si="300"/>
        <v>12</v>
      </c>
      <c r="BK109" s="38">
        <f t="shared" si="301"/>
        <v>1198.8000000000002</v>
      </c>
      <c r="BL109" s="38">
        <f t="shared" si="318"/>
        <v>1200</v>
      </c>
      <c r="BM109" s="38">
        <f t="shared" si="302"/>
        <v>1282.2</v>
      </c>
      <c r="BN109" s="48">
        <f t="shared" si="247"/>
        <v>6.8500000000000005E-2</v>
      </c>
      <c r="BO109" s="38">
        <f t="shared" si="303"/>
        <v>1326.1153500000003</v>
      </c>
      <c r="BP109" s="38" t="str">
        <f t="shared" si="248"/>
        <v>nie</v>
      </c>
      <c r="BQ109" s="38">
        <f t="shared" si="249"/>
        <v>8.3999999999999986</v>
      </c>
      <c r="BR109" s="38">
        <f t="shared" si="334"/>
        <v>1295.3494335</v>
      </c>
      <c r="BS109" s="38">
        <f t="shared" si="326"/>
        <v>0</v>
      </c>
      <c r="BT109" s="48">
        <f t="shared" si="250"/>
        <v>0.04</v>
      </c>
      <c r="BU109" s="38">
        <f t="shared" si="251"/>
        <v>193.59353297837467</v>
      </c>
      <c r="BV109" s="38">
        <f t="shared" si="335"/>
        <v>1488.9429664783747</v>
      </c>
      <c r="BW109" s="22"/>
      <c r="BX109" s="48">
        <f t="shared" si="329"/>
        <v>0.01</v>
      </c>
      <c r="BY109" s="46">
        <f t="shared" si="305"/>
        <v>10</v>
      </c>
      <c r="BZ109" s="38">
        <f t="shared" si="306"/>
        <v>999</v>
      </c>
      <c r="CA109" s="38">
        <f t="shared" si="319"/>
        <v>1000</v>
      </c>
      <c r="CB109" s="38">
        <f t="shared" si="307"/>
        <v>1000</v>
      </c>
      <c r="CC109" s="48">
        <f t="shared" si="252"/>
        <v>0.02</v>
      </c>
      <c r="CD109" s="38">
        <f t="shared" si="253"/>
        <v>1010</v>
      </c>
      <c r="CE109" s="38" t="str">
        <f t="shared" si="254"/>
        <v>nie</v>
      </c>
      <c r="CF109" s="38">
        <f t="shared" si="255"/>
        <v>7</v>
      </c>
      <c r="CG109" s="38">
        <f t="shared" si="256"/>
        <v>1002.43</v>
      </c>
      <c r="CH109" s="38">
        <f t="shared" si="257"/>
        <v>0</v>
      </c>
      <c r="CI109" s="48">
        <f t="shared" si="258"/>
        <v>0.04</v>
      </c>
      <c r="CJ109" s="38">
        <f t="shared" si="259"/>
        <v>222.27562680842118</v>
      </c>
      <c r="CK109" s="38">
        <f t="shared" si="260"/>
        <v>1224.7056268084211</v>
      </c>
      <c r="CL109" s="22"/>
      <c r="CM109" s="46">
        <f t="shared" si="308"/>
        <v>10</v>
      </c>
      <c r="CN109" s="38">
        <f t="shared" si="309"/>
        <v>1000</v>
      </c>
      <c r="CO109" s="38">
        <f t="shared" si="310"/>
        <v>1000</v>
      </c>
      <c r="CP109" s="38">
        <f t="shared" si="311"/>
        <v>1225.6802860781481</v>
      </c>
      <c r="CQ109" s="48">
        <f t="shared" si="261"/>
        <v>2.2499999999999999E-2</v>
      </c>
      <c r="CR109" s="38">
        <f t="shared" si="262"/>
        <v>1239.4691892965272</v>
      </c>
      <c r="CS109" s="38" t="str">
        <f t="shared" si="263"/>
        <v>nie</v>
      </c>
      <c r="CT109" s="38">
        <f t="shared" si="264"/>
        <v>20</v>
      </c>
      <c r="CU109" s="38">
        <f t="shared" si="265"/>
        <v>1177.770043330187</v>
      </c>
      <c r="CV109" s="38">
        <f t="shared" si="266"/>
        <v>0</v>
      </c>
      <c r="CW109" s="48">
        <f t="shared" si="267"/>
        <v>0.04</v>
      </c>
      <c r="CX109" s="38">
        <f t="shared" si="268"/>
        <v>0</v>
      </c>
      <c r="CY109" s="38">
        <f t="shared" si="269"/>
        <v>1177.770043330187</v>
      </c>
      <c r="DA109" s="46">
        <f t="shared" si="320"/>
        <v>11</v>
      </c>
      <c r="DB109" s="38">
        <f t="shared" si="321"/>
        <v>1100</v>
      </c>
      <c r="DC109" s="38">
        <f t="shared" si="312"/>
        <v>1100</v>
      </c>
      <c r="DD109" s="38">
        <f t="shared" si="313"/>
        <v>1179.2</v>
      </c>
      <c r="DE109" s="48">
        <f t="shared" si="270"/>
        <v>2.5000000000000001E-2</v>
      </c>
      <c r="DF109" s="38">
        <f t="shared" si="271"/>
        <v>1193.94</v>
      </c>
      <c r="DG109" s="38" t="str">
        <f t="shared" si="272"/>
        <v>nie</v>
      </c>
      <c r="DH109" s="38">
        <f t="shared" si="273"/>
        <v>7.6999999999999993</v>
      </c>
      <c r="DI109" s="38">
        <f t="shared" si="325"/>
        <v>1169.8543999999999</v>
      </c>
      <c r="DJ109" s="38">
        <f t="shared" si="275"/>
        <v>0</v>
      </c>
      <c r="DK109" s="48">
        <f t="shared" si="276"/>
        <v>0.04</v>
      </c>
      <c r="DL109" s="38">
        <f t="shared" si="277"/>
        <v>76.026159335929819</v>
      </c>
      <c r="DM109" s="38">
        <f t="shared" si="278"/>
        <v>1245.8805593359298</v>
      </c>
      <c r="DN109" s="22"/>
      <c r="DO109" s="46">
        <f t="shared" si="322"/>
        <v>10</v>
      </c>
      <c r="DP109" s="38">
        <f t="shared" si="323"/>
        <v>1000</v>
      </c>
      <c r="DQ109" s="38">
        <f t="shared" si="314"/>
        <v>1000</v>
      </c>
      <c r="DR109" s="38">
        <f t="shared" si="315"/>
        <v>1265.0259880849633</v>
      </c>
      <c r="DS109" s="48">
        <f t="shared" si="279"/>
        <v>2.7500000000000004E-2</v>
      </c>
      <c r="DT109" s="38">
        <f t="shared" si="280"/>
        <v>1282.4200954211315</v>
      </c>
      <c r="DU109" s="38" t="str">
        <f t="shared" si="281"/>
        <v>nie</v>
      </c>
      <c r="DV109" s="38">
        <f t="shared" si="282"/>
        <v>20</v>
      </c>
      <c r="DW109" s="38">
        <f t="shared" si="283"/>
        <v>1212.5602772911166</v>
      </c>
      <c r="DX109" s="38">
        <f t="shared" si="284"/>
        <v>0</v>
      </c>
      <c r="DY109" s="48">
        <f t="shared" si="285"/>
        <v>0.04</v>
      </c>
      <c r="DZ109" s="38">
        <f t="shared" si="286"/>
        <v>0</v>
      </c>
      <c r="EA109" s="38">
        <f t="shared" si="287"/>
        <v>1212.5602772911166</v>
      </c>
    </row>
    <row r="110" spans="1:131" s="23" customFormat="1" ht="14.25">
      <c r="A110" s="22"/>
      <c r="B110" s="217"/>
      <c r="C110" s="55">
        <f t="shared" si="342"/>
        <v>75</v>
      </c>
      <c r="D110" s="38">
        <f t="shared" si="353"/>
        <v>1241.0702357102796</v>
      </c>
      <c r="E110" s="38">
        <f t="shared" si="354"/>
        <v>1235.5378682025607</v>
      </c>
      <c r="F110" s="38">
        <f t="shared" si="355"/>
        <v>1395.7612905366118</v>
      </c>
      <c r="G110" s="38">
        <f t="shared" si="343"/>
        <v>1196.03336916481</v>
      </c>
      <c r="H110" s="38">
        <f t="shared" si="344"/>
        <v>1150.2161736202872</v>
      </c>
      <c r="I110" s="38">
        <f t="shared" si="345"/>
        <v>1182.8136022371732</v>
      </c>
      <c r="J110" s="39">
        <f t="shared" si="346"/>
        <v>1177.902835834519</v>
      </c>
      <c r="K110" s="39">
        <f t="shared" si="347"/>
        <v>1224.1259952407995</v>
      </c>
      <c r="L110" s="38">
        <f t="shared" si="348"/>
        <v>1064.1739509775023</v>
      </c>
      <c r="M110" s="22"/>
      <c r="N110" s="69"/>
      <c r="O110" s="53">
        <f t="shared" si="349"/>
        <v>75</v>
      </c>
      <c r="P110" s="41">
        <f t="shared" si="350"/>
        <v>0.24107023571027963</v>
      </c>
      <c r="Q110" s="41">
        <f t="shared" si="351"/>
        <v>0.23553786820256084</v>
      </c>
      <c r="R110" s="41">
        <f t="shared" si="352"/>
        <v>0.39576129053661169</v>
      </c>
      <c r="S110" s="41">
        <f t="shared" si="336"/>
        <v>0.19603336916480996</v>
      </c>
      <c r="T110" s="41">
        <f t="shared" si="337"/>
        <v>0.15021617362028716</v>
      </c>
      <c r="U110" s="41">
        <f t="shared" si="338"/>
        <v>0.18281360223717313</v>
      </c>
      <c r="V110" s="41">
        <f t="shared" si="339"/>
        <v>0.17790283583451894</v>
      </c>
      <c r="W110" s="41">
        <f t="shared" si="340"/>
        <v>0.22412599524079946</v>
      </c>
      <c r="X110" s="41">
        <f t="shared" si="341"/>
        <v>6.4173950977502336E-2</v>
      </c>
      <c r="Y110" s="22"/>
      <c r="Z110" s="35">
        <f t="shared" si="288"/>
        <v>91</v>
      </c>
      <c r="AA110" s="38">
        <f t="shared" si="232"/>
        <v>1078.3894749943006</v>
      </c>
      <c r="AB110" s="35">
        <f t="shared" si="289"/>
        <v>91</v>
      </c>
      <c r="AC110" s="48">
        <f t="shared" si="290"/>
        <v>0.04</v>
      </c>
      <c r="AD110" s="46">
        <f t="shared" si="291"/>
        <v>10</v>
      </c>
      <c r="AE110" s="38">
        <f t="shared" si="292"/>
        <v>999</v>
      </c>
      <c r="AF110" s="38">
        <f t="shared" si="316"/>
        <v>1000</v>
      </c>
      <c r="AG110" s="38">
        <f t="shared" si="327"/>
        <v>1000</v>
      </c>
      <c r="AH110" s="48">
        <f t="shared" si="233"/>
        <v>0.04</v>
      </c>
      <c r="AI110" s="38">
        <f t="shared" si="234"/>
        <v>1003.3333333333334</v>
      </c>
      <c r="AJ110" s="38" t="str">
        <f t="shared" si="235"/>
        <v>nie</v>
      </c>
      <c r="AK110" s="38">
        <f t="shared" si="236"/>
        <v>5</v>
      </c>
      <c r="AL110" s="38">
        <f t="shared" si="330"/>
        <v>998.65</v>
      </c>
      <c r="AM110" s="38">
        <f t="shared" si="237"/>
        <v>2.7000000000000308</v>
      </c>
      <c r="AN110" s="48">
        <f t="shared" si="238"/>
        <v>0.04</v>
      </c>
      <c r="AO110" s="38">
        <f t="shared" si="239"/>
        <v>302.9180853470927</v>
      </c>
      <c r="AP110" s="38">
        <f t="shared" si="331"/>
        <v>1298.8680853470926</v>
      </c>
      <c r="AQ110" s="22"/>
      <c r="AR110" s="35">
        <f t="shared" si="294"/>
        <v>91</v>
      </c>
      <c r="AS110" s="48">
        <f t="shared" si="295"/>
        <v>0.04</v>
      </c>
      <c r="AT110" s="46">
        <f t="shared" si="296"/>
        <v>10</v>
      </c>
      <c r="AU110" s="38">
        <f t="shared" si="297"/>
        <v>999</v>
      </c>
      <c r="AV110" s="38">
        <f t="shared" si="317"/>
        <v>1000</v>
      </c>
      <c r="AW110" s="38">
        <f t="shared" si="328"/>
        <v>1000</v>
      </c>
      <c r="AX110" s="48">
        <f t="shared" si="240"/>
        <v>4.1000000000000002E-2</v>
      </c>
      <c r="AY110" s="38">
        <f t="shared" si="241"/>
        <v>1003.4166666666666</v>
      </c>
      <c r="AZ110" s="38" t="str">
        <f t="shared" si="242"/>
        <v>nie</v>
      </c>
      <c r="BA110" s="38">
        <f t="shared" si="243"/>
        <v>7</v>
      </c>
      <c r="BB110" s="38">
        <f t="shared" si="332"/>
        <v>997.09749999999997</v>
      </c>
      <c r="BC110" s="38">
        <f t="shared" si="244"/>
        <v>2.7674999999999694</v>
      </c>
      <c r="BD110" s="48">
        <f t="shared" si="245"/>
        <v>0.04</v>
      </c>
      <c r="BE110" s="38">
        <f t="shared" si="246"/>
        <v>297.029806770959</v>
      </c>
      <c r="BF110" s="38">
        <f t="shared" si="333"/>
        <v>1291.359806770959</v>
      </c>
      <c r="BG110" s="22"/>
      <c r="BH110" s="35">
        <f t="shared" si="299"/>
        <v>91</v>
      </c>
      <c r="BI110" s="48">
        <f t="shared" si="324"/>
        <v>0.04</v>
      </c>
      <c r="BJ110" s="46">
        <f t="shared" si="300"/>
        <v>12</v>
      </c>
      <c r="BK110" s="38">
        <f t="shared" si="301"/>
        <v>1198.8000000000002</v>
      </c>
      <c r="BL110" s="38">
        <f t="shared" si="318"/>
        <v>1200</v>
      </c>
      <c r="BM110" s="38">
        <f t="shared" si="302"/>
        <v>1282.2</v>
      </c>
      <c r="BN110" s="48">
        <f t="shared" si="247"/>
        <v>6.8500000000000005E-2</v>
      </c>
      <c r="BO110" s="38">
        <f t="shared" si="303"/>
        <v>1333.434575</v>
      </c>
      <c r="BP110" s="38" t="str">
        <f t="shared" si="248"/>
        <v>nie</v>
      </c>
      <c r="BQ110" s="38">
        <f t="shared" si="249"/>
        <v>8.3999999999999986</v>
      </c>
      <c r="BR110" s="38">
        <f t="shared" si="334"/>
        <v>1301.2780057499999</v>
      </c>
      <c r="BS110" s="38">
        <f t="shared" si="326"/>
        <v>0</v>
      </c>
      <c r="BT110" s="48">
        <f t="shared" si="250"/>
        <v>0.04</v>
      </c>
      <c r="BU110" s="38">
        <f t="shared" si="251"/>
        <v>194.11623551741627</v>
      </c>
      <c r="BV110" s="38">
        <f t="shared" si="335"/>
        <v>1495.3942412674162</v>
      </c>
      <c r="BW110" s="22"/>
      <c r="BX110" s="48">
        <f t="shared" si="329"/>
        <v>0.01</v>
      </c>
      <c r="BY110" s="46">
        <f t="shared" si="305"/>
        <v>10</v>
      </c>
      <c r="BZ110" s="38">
        <f t="shared" si="306"/>
        <v>999</v>
      </c>
      <c r="CA110" s="38">
        <f t="shared" si="319"/>
        <v>1000</v>
      </c>
      <c r="CB110" s="38">
        <f t="shared" si="307"/>
        <v>1000</v>
      </c>
      <c r="CC110" s="48">
        <f t="shared" si="252"/>
        <v>0.02</v>
      </c>
      <c r="CD110" s="38">
        <f t="shared" si="253"/>
        <v>1011.6666666666667</v>
      </c>
      <c r="CE110" s="38" t="str">
        <f t="shared" si="254"/>
        <v>nie</v>
      </c>
      <c r="CF110" s="38">
        <f t="shared" si="255"/>
        <v>7</v>
      </c>
      <c r="CG110" s="38">
        <f t="shared" si="256"/>
        <v>1003.7800000000001</v>
      </c>
      <c r="CH110" s="38">
        <f t="shared" si="257"/>
        <v>0</v>
      </c>
      <c r="CI110" s="48">
        <f t="shared" si="258"/>
        <v>0.04</v>
      </c>
      <c r="CJ110" s="38">
        <f t="shared" si="259"/>
        <v>222.87577100080389</v>
      </c>
      <c r="CK110" s="38">
        <f t="shared" si="260"/>
        <v>1226.655771000804</v>
      </c>
      <c r="CL110" s="22"/>
      <c r="CM110" s="46">
        <f t="shared" si="308"/>
        <v>10</v>
      </c>
      <c r="CN110" s="38">
        <f t="shared" si="309"/>
        <v>1000</v>
      </c>
      <c r="CO110" s="38">
        <f t="shared" si="310"/>
        <v>1000</v>
      </c>
      <c r="CP110" s="38">
        <f t="shared" si="311"/>
        <v>1225.6802860781481</v>
      </c>
      <c r="CQ110" s="48">
        <f t="shared" si="261"/>
        <v>2.2499999999999999E-2</v>
      </c>
      <c r="CR110" s="38">
        <f t="shared" si="262"/>
        <v>1241.7673398329239</v>
      </c>
      <c r="CS110" s="38" t="str">
        <f t="shared" si="263"/>
        <v>nie</v>
      </c>
      <c r="CT110" s="38">
        <f t="shared" si="264"/>
        <v>20</v>
      </c>
      <c r="CU110" s="38">
        <f t="shared" si="265"/>
        <v>1179.6315452646684</v>
      </c>
      <c r="CV110" s="38">
        <f t="shared" si="266"/>
        <v>0</v>
      </c>
      <c r="CW110" s="48">
        <f t="shared" si="267"/>
        <v>0.04</v>
      </c>
      <c r="CX110" s="38">
        <f t="shared" si="268"/>
        <v>0</v>
      </c>
      <c r="CY110" s="38">
        <f t="shared" si="269"/>
        <v>1179.6315452646684</v>
      </c>
      <c r="DA110" s="46">
        <f t="shared" si="320"/>
        <v>11</v>
      </c>
      <c r="DB110" s="38">
        <f t="shared" si="321"/>
        <v>1100</v>
      </c>
      <c r="DC110" s="38">
        <f t="shared" si="312"/>
        <v>1100</v>
      </c>
      <c r="DD110" s="38">
        <f t="shared" si="313"/>
        <v>1179.2</v>
      </c>
      <c r="DE110" s="48">
        <f t="shared" si="270"/>
        <v>2.5000000000000001E-2</v>
      </c>
      <c r="DF110" s="38">
        <f t="shared" si="271"/>
        <v>1196.3966666666668</v>
      </c>
      <c r="DG110" s="38" t="str">
        <f t="shared" si="272"/>
        <v>nie</v>
      </c>
      <c r="DH110" s="38">
        <f t="shared" si="273"/>
        <v>7.6999999999999993</v>
      </c>
      <c r="DI110" s="38">
        <f t="shared" si="325"/>
        <v>1171.8443</v>
      </c>
      <c r="DJ110" s="38">
        <f t="shared" si="275"/>
        <v>0</v>
      </c>
      <c r="DK110" s="48">
        <f t="shared" si="276"/>
        <v>0.04</v>
      </c>
      <c r="DL110" s="38">
        <f t="shared" si="277"/>
        <v>76.23142996613683</v>
      </c>
      <c r="DM110" s="38">
        <f t="shared" si="278"/>
        <v>1248.0757299661368</v>
      </c>
      <c r="DN110" s="22"/>
      <c r="DO110" s="46">
        <f t="shared" si="322"/>
        <v>10</v>
      </c>
      <c r="DP110" s="38">
        <f t="shared" si="323"/>
        <v>1000</v>
      </c>
      <c r="DQ110" s="38">
        <f t="shared" si="314"/>
        <v>1000</v>
      </c>
      <c r="DR110" s="38">
        <f t="shared" si="315"/>
        <v>1265.0259880849633</v>
      </c>
      <c r="DS110" s="48">
        <f t="shared" si="279"/>
        <v>2.7500000000000004E-2</v>
      </c>
      <c r="DT110" s="38">
        <f t="shared" si="280"/>
        <v>1285.3191133104929</v>
      </c>
      <c r="DU110" s="38" t="str">
        <f t="shared" si="281"/>
        <v>nie</v>
      </c>
      <c r="DV110" s="38">
        <f t="shared" si="282"/>
        <v>20</v>
      </c>
      <c r="DW110" s="38">
        <f t="shared" si="283"/>
        <v>1214.9084817814992</v>
      </c>
      <c r="DX110" s="38">
        <f t="shared" si="284"/>
        <v>0</v>
      </c>
      <c r="DY110" s="48">
        <f t="shared" si="285"/>
        <v>0.04</v>
      </c>
      <c r="DZ110" s="38">
        <f t="shared" si="286"/>
        <v>0</v>
      </c>
      <c r="EA110" s="38">
        <f t="shared" si="287"/>
        <v>1214.9084817814992</v>
      </c>
    </row>
    <row r="111" spans="1:131" s="23" customFormat="1" ht="14.25">
      <c r="A111" s="22"/>
      <c r="B111" s="217"/>
      <c r="C111" s="55">
        <f t="shared" si="342"/>
        <v>76</v>
      </c>
      <c r="D111" s="38">
        <f t="shared" si="353"/>
        <v>1244.4320603466972</v>
      </c>
      <c r="E111" s="38">
        <f t="shared" si="354"/>
        <v>1238.9566294467077</v>
      </c>
      <c r="F111" s="38">
        <f t="shared" si="355"/>
        <v>1401.8117739710606</v>
      </c>
      <c r="G111" s="38">
        <f t="shared" si="343"/>
        <v>1197.9170332615549</v>
      </c>
      <c r="H111" s="38">
        <f t="shared" si="344"/>
        <v>1152.0367134095109</v>
      </c>
      <c r="I111" s="38">
        <f t="shared" si="345"/>
        <v>1188.3567362632134</v>
      </c>
      <c r="J111" s="39">
        <f t="shared" si="346"/>
        <v>1180.1881930027748</v>
      </c>
      <c r="K111" s="39">
        <f t="shared" si="347"/>
        <v>1227.4311354279496</v>
      </c>
      <c r="L111" s="38">
        <f t="shared" si="348"/>
        <v>1065.0585511030033</v>
      </c>
      <c r="M111" s="22"/>
      <c r="N111" s="69"/>
      <c r="O111" s="53">
        <f t="shared" si="349"/>
        <v>76</v>
      </c>
      <c r="P111" s="41">
        <f t="shared" si="350"/>
        <v>0.24443206034669718</v>
      </c>
      <c r="Q111" s="41">
        <f t="shared" si="351"/>
        <v>0.23895662944670759</v>
      </c>
      <c r="R111" s="41">
        <f t="shared" si="352"/>
        <v>0.40181177397106049</v>
      </c>
      <c r="S111" s="41">
        <f t="shared" si="336"/>
        <v>0.19791703326155496</v>
      </c>
      <c r="T111" s="41">
        <f t="shared" si="337"/>
        <v>0.15203671340951086</v>
      </c>
      <c r="U111" s="41">
        <f t="shared" si="338"/>
        <v>0.18835673626321348</v>
      </c>
      <c r="V111" s="41">
        <f t="shared" si="339"/>
        <v>0.18018819300277489</v>
      </c>
      <c r="W111" s="41">
        <f t="shared" si="340"/>
        <v>0.22743113542794968</v>
      </c>
      <c r="X111" s="41">
        <f t="shared" si="341"/>
        <v>6.5058551103003293E-2</v>
      </c>
      <c r="Y111" s="22"/>
      <c r="Z111" s="35">
        <f t="shared" si="288"/>
        <v>92</v>
      </c>
      <c r="AA111" s="38">
        <f t="shared" si="232"/>
        <v>1079.2829211210565</v>
      </c>
      <c r="AB111" s="35">
        <f t="shared" si="289"/>
        <v>92</v>
      </c>
      <c r="AC111" s="48">
        <f t="shared" si="290"/>
        <v>0.04</v>
      </c>
      <c r="AD111" s="46">
        <f t="shared" si="291"/>
        <v>10</v>
      </c>
      <c r="AE111" s="38">
        <f t="shared" si="292"/>
        <v>999</v>
      </c>
      <c r="AF111" s="38">
        <f t="shared" si="316"/>
        <v>1000</v>
      </c>
      <c r="AG111" s="38">
        <f t="shared" si="327"/>
        <v>1000</v>
      </c>
      <c r="AH111" s="48">
        <f t="shared" si="233"/>
        <v>0.04</v>
      </c>
      <c r="AI111" s="38">
        <f t="shared" si="234"/>
        <v>1003.3333333333334</v>
      </c>
      <c r="AJ111" s="38" t="str">
        <f t="shared" si="235"/>
        <v>nie</v>
      </c>
      <c r="AK111" s="38">
        <f t="shared" si="236"/>
        <v>5</v>
      </c>
      <c r="AL111" s="38">
        <f t="shared" si="330"/>
        <v>998.65</v>
      </c>
      <c r="AM111" s="38">
        <f t="shared" si="237"/>
        <v>2.7000000000000308</v>
      </c>
      <c r="AN111" s="48">
        <f t="shared" si="238"/>
        <v>0.04</v>
      </c>
      <c r="AO111" s="38">
        <f t="shared" si="239"/>
        <v>306.43596417752985</v>
      </c>
      <c r="AP111" s="38">
        <f t="shared" si="331"/>
        <v>1302.3859641775298</v>
      </c>
      <c r="AQ111" s="22"/>
      <c r="AR111" s="35">
        <f t="shared" si="294"/>
        <v>92</v>
      </c>
      <c r="AS111" s="48">
        <f t="shared" si="295"/>
        <v>0.04</v>
      </c>
      <c r="AT111" s="46">
        <f t="shared" si="296"/>
        <v>10</v>
      </c>
      <c r="AU111" s="38">
        <f t="shared" si="297"/>
        <v>999</v>
      </c>
      <c r="AV111" s="38">
        <f t="shared" si="317"/>
        <v>1000</v>
      </c>
      <c r="AW111" s="38">
        <f t="shared" si="328"/>
        <v>1000</v>
      </c>
      <c r="AX111" s="48">
        <f t="shared" si="240"/>
        <v>4.1000000000000002E-2</v>
      </c>
      <c r="AY111" s="38">
        <f t="shared" si="241"/>
        <v>1003.4166666666666</v>
      </c>
      <c r="AZ111" s="38" t="str">
        <f t="shared" si="242"/>
        <v>nie</v>
      </c>
      <c r="BA111" s="38">
        <f t="shared" si="243"/>
        <v>7</v>
      </c>
      <c r="BB111" s="38">
        <f t="shared" si="332"/>
        <v>997.09749999999997</v>
      </c>
      <c r="BC111" s="38">
        <f t="shared" si="244"/>
        <v>2.7674999999999694</v>
      </c>
      <c r="BD111" s="48">
        <f t="shared" si="245"/>
        <v>0.04</v>
      </c>
      <c r="BE111" s="38">
        <f t="shared" si="246"/>
        <v>300.59928724924055</v>
      </c>
      <c r="BF111" s="38">
        <f t="shared" si="333"/>
        <v>1294.9292872492406</v>
      </c>
      <c r="BG111" s="22"/>
      <c r="BH111" s="35">
        <f t="shared" si="299"/>
        <v>92</v>
      </c>
      <c r="BI111" s="48">
        <f t="shared" si="324"/>
        <v>0.04</v>
      </c>
      <c r="BJ111" s="46">
        <f t="shared" si="300"/>
        <v>12</v>
      </c>
      <c r="BK111" s="38">
        <f t="shared" si="301"/>
        <v>1198.8000000000002</v>
      </c>
      <c r="BL111" s="38">
        <f t="shared" si="318"/>
        <v>1200</v>
      </c>
      <c r="BM111" s="38">
        <f t="shared" si="302"/>
        <v>1282.2</v>
      </c>
      <c r="BN111" s="48">
        <f t="shared" si="247"/>
        <v>6.8500000000000005E-2</v>
      </c>
      <c r="BO111" s="38">
        <f t="shared" si="303"/>
        <v>1340.7538000000002</v>
      </c>
      <c r="BP111" s="38" t="str">
        <f t="shared" si="248"/>
        <v>nie</v>
      </c>
      <c r="BQ111" s="38">
        <f t="shared" si="249"/>
        <v>8.3999999999999986</v>
      </c>
      <c r="BR111" s="38">
        <f t="shared" si="334"/>
        <v>1307.206578</v>
      </c>
      <c r="BS111" s="38">
        <f t="shared" si="326"/>
        <v>0</v>
      </c>
      <c r="BT111" s="48">
        <f t="shared" si="250"/>
        <v>0.04</v>
      </c>
      <c r="BU111" s="38">
        <f t="shared" si="251"/>
        <v>194.64034935331327</v>
      </c>
      <c r="BV111" s="38">
        <f t="shared" si="335"/>
        <v>1501.8469273533133</v>
      </c>
      <c r="BW111" s="22"/>
      <c r="BX111" s="48">
        <f t="shared" si="329"/>
        <v>0.01</v>
      </c>
      <c r="BY111" s="46">
        <f t="shared" si="305"/>
        <v>10</v>
      </c>
      <c r="BZ111" s="38">
        <f t="shared" si="306"/>
        <v>999</v>
      </c>
      <c r="CA111" s="38">
        <f t="shared" si="319"/>
        <v>1000</v>
      </c>
      <c r="CB111" s="38">
        <f t="shared" si="307"/>
        <v>1000</v>
      </c>
      <c r="CC111" s="48">
        <f t="shared" si="252"/>
        <v>0.02</v>
      </c>
      <c r="CD111" s="38">
        <f t="shared" si="253"/>
        <v>1013.3333333333334</v>
      </c>
      <c r="CE111" s="38" t="str">
        <f t="shared" si="254"/>
        <v>nie</v>
      </c>
      <c r="CF111" s="38">
        <f t="shared" si="255"/>
        <v>7</v>
      </c>
      <c r="CG111" s="38">
        <f t="shared" si="256"/>
        <v>1005.13</v>
      </c>
      <c r="CH111" s="38">
        <f t="shared" si="257"/>
        <v>0</v>
      </c>
      <c r="CI111" s="48">
        <f t="shared" si="258"/>
        <v>0.04</v>
      </c>
      <c r="CJ111" s="38">
        <f t="shared" si="259"/>
        <v>223.47753558250605</v>
      </c>
      <c r="CK111" s="38">
        <f t="shared" si="260"/>
        <v>1228.607535582506</v>
      </c>
      <c r="CL111" s="22"/>
      <c r="CM111" s="46">
        <f t="shared" si="308"/>
        <v>10</v>
      </c>
      <c r="CN111" s="38">
        <f t="shared" si="309"/>
        <v>1000</v>
      </c>
      <c r="CO111" s="38">
        <f t="shared" si="310"/>
        <v>1000</v>
      </c>
      <c r="CP111" s="38">
        <f t="shared" si="311"/>
        <v>1225.6802860781481</v>
      </c>
      <c r="CQ111" s="48">
        <f t="shared" si="261"/>
        <v>2.2499999999999999E-2</v>
      </c>
      <c r="CR111" s="38">
        <f t="shared" si="262"/>
        <v>1244.0654903693203</v>
      </c>
      <c r="CS111" s="38" t="str">
        <f t="shared" si="263"/>
        <v>nie</v>
      </c>
      <c r="CT111" s="38">
        <f t="shared" si="264"/>
        <v>20</v>
      </c>
      <c r="CU111" s="38">
        <f t="shared" si="265"/>
        <v>1181.4930471991495</v>
      </c>
      <c r="CV111" s="38">
        <f t="shared" si="266"/>
        <v>0</v>
      </c>
      <c r="CW111" s="48">
        <f t="shared" si="267"/>
        <v>0.04</v>
      </c>
      <c r="CX111" s="38">
        <f t="shared" si="268"/>
        <v>0</v>
      </c>
      <c r="CY111" s="38">
        <f t="shared" si="269"/>
        <v>1181.4930471991495</v>
      </c>
      <c r="DA111" s="46">
        <f t="shared" si="320"/>
        <v>11</v>
      </c>
      <c r="DB111" s="38">
        <f t="shared" si="321"/>
        <v>1100</v>
      </c>
      <c r="DC111" s="38">
        <f t="shared" si="312"/>
        <v>1100</v>
      </c>
      <c r="DD111" s="38">
        <f t="shared" si="313"/>
        <v>1179.2</v>
      </c>
      <c r="DE111" s="48">
        <f t="shared" si="270"/>
        <v>2.5000000000000001E-2</v>
      </c>
      <c r="DF111" s="38">
        <f t="shared" si="271"/>
        <v>1198.8533333333332</v>
      </c>
      <c r="DG111" s="38" t="str">
        <f t="shared" si="272"/>
        <v>nie</v>
      </c>
      <c r="DH111" s="38">
        <f t="shared" si="273"/>
        <v>7.6999999999999993</v>
      </c>
      <c r="DI111" s="38">
        <f t="shared" si="325"/>
        <v>1173.8341999999998</v>
      </c>
      <c r="DJ111" s="38">
        <f t="shared" si="275"/>
        <v>0</v>
      </c>
      <c r="DK111" s="48">
        <f t="shared" si="276"/>
        <v>0.04</v>
      </c>
      <c r="DL111" s="38">
        <f t="shared" si="277"/>
        <v>76.437254827045393</v>
      </c>
      <c r="DM111" s="38">
        <f t="shared" si="278"/>
        <v>1250.2714548270451</v>
      </c>
      <c r="DN111" s="22"/>
      <c r="DO111" s="46">
        <f t="shared" si="322"/>
        <v>10</v>
      </c>
      <c r="DP111" s="38">
        <f t="shared" si="323"/>
        <v>1000</v>
      </c>
      <c r="DQ111" s="38">
        <f t="shared" si="314"/>
        <v>1000</v>
      </c>
      <c r="DR111" s="38">
        <f t="shared" si="315"/>
        <v>1265.0259880849633</v>
      </c>
      <c r="DS111" s="48">
        <f t="shared" si="279"/>
        <v>2.7500000000000004E-2</v>
      </c>
      <c r="DT111" s="38">
        <f t="shared" si="280"/>
        <v>1288.2181311998543</v>
      </c>
      <c r="DU111" s="38" t="str">
        <f t="shared" si="281"/>
        <v>nie</v>
      </c>
      <c r="DV111" s="38">
        <f t="shared" si="282"/>
        <v>20</v>
      </c>
      <c r="DW111" s="38">
        <f t="shared" si="283"/>
        <v>1217.256686271882</v>
      </c>
      <c r="DX111" s="38">
        <f t="shared" si="284"/>
        <v>0</v>
      </c>
      <c r="DY111" s="48">
        <f t="shared" si="285"/>
        <v>0.04</v>
      </c>
      <c r="DZ111" s="38">
        <f t="shared" si="286"/>
        <v>0</v>
      </c>
      <c r="EA111" s="38">
        <f t="shared" si="287"/>
        <v>1217.256686271882</v>
      </c>
    </row>
    <row r="112" spans="1:131" s="23" customFormat="1" ht="14.25">
      <c r="A112" s="22"/>
      <c r="B112" s="217"/>
      <c r="C112" s="55">
        <f t="shared" si="342"/>
        <v>77</v>
      </c>
      <c r="D112" s="38">
        <f t="shared" si="353"/>
        <v>1247.8029619096333</v>
      </c>
      <c r="E112" s="38">
        <f t="shared" si="354"/>
        <v>1242.3846213462139</v>
      </c>
      <c r="F112" s="38">
        <f t="shared" si="355"/>
        <v>1407.8636127607824</v>
      </c>
      <c r="G112" s="38">
        <f t="shared" si="343"/>
        <v>1199.8021382513612</v>
      </c>
      <c r="H112" s="38">
        <f t="shared" si="344"/>
        <v>1153.8572531987343</v>
      </c>
      <c r="I112" s="38">
        <f t="shared" si="345"/>
        <v>1193.9004025511242</v>
      </c>
      <c r="J112" s="39">
        <f t="shared" si="346"/>
        <v>1182.4735501710304</v>
      </c>
      <c r="K112" s="39">
        <f t="shared" si="347"/>
        <v>1230.745199493605</v>
      </c>
      <c r="L112" s="38">
        <f t="shared" si="348"/>
        <v>1065.9431512285039</v>
      </c>
      <c r="M112" s="22"/>
      <c r="N112" s="69"/>
      <c r="O112" s="53">
        <f t="shared" si="349"/>
        <v>77</v>
      </c>
      <c r="P112" s="41">
        <f t="shared" si="350"/>
        <v>0.24780296190963336</v>
      </c>
      <c r="Q112" s="41">
        <f t="shared" si="351"/>
        <v>0.24238462134621397</v>
      </c>
      <c r="R112" s="41">
        <f t="shared" si="352"/>
        <v>0.40786361276078242</v>
      </c>
      <c r="S112" s="41">
        <f t="shared" si="336"/>
        <v>0.19980213825136106</v>
      </c>
      <c r="T112" s="41">
        <f t="shared" si="337"/>
        <v>0.15385725319873433</v>
      </c>
      <c r="U112" s="41">
        <f t="shared" si="338"/>
        <v>0.19390040255112417</v>
      </c>
      <c r="V112" s="41">
        <f t="shared" si="339"/>
        <v>0.1824735501710304</v>
      </c>
      <c r="W112" s="41">
        <f t="shared" si="340"/>
        <v>0.23074519949360495</v>
      </c>
      <c r="X112" s="41">
        <f t="shared" si="341"/>
        <v>6.5943151228503805E-2</v>
      </c>
      <c r="Y112" s="22"/>
      <c r="Z112" s="35">
        <f t="shared" si="288"/>
        <v>93</v>
      </c>
      <c r="AA112" s="38">
        <f t="shared" si="232"/>
        <v>1080.1763672478123</v>
      </c>
      <c r="AB112" s="35">
        <f t="shared" si="289"/>
        <v>93</v>
      </c>
      <c r="AC112" s="48">
        <f t="shared" si="290"/>
        <v>0.04</v>
      </c>
      <c r="AD112" s="46">
        <f t="shared" si="291"/>
        <v>10</v>
      </c>
      <c r="AE112" s="38">
        <f t="shared" si="292"/>
        <v>999</v>
      </c>
      <c r="AF112" s="38">
        <f t="shared" si="316"/>
        <v>1000</v>
      </c>
      <c r="AG112" s="38">
        <f t="shared" si="327"/>
        <v>1000</v>
      </c>
      <c r="AH112" s="48">
        <f t="shared" si="233"/>
        <v>0.04</v>
      </c>
      <c r="AI112" s="38">
        <f t="shared" si="234"/>
        <v>1003.3333333333334</v>
      </c>
      <c r="AJ112" s="38" t="str">
        <f t="shared" si="235"/>
        <v>nie</v>
      </c>
      <c r="AK112" s="38">
        <f t="shared" si="236"/>
        <v>5</v>
      </c>
      <c r="AL112" s="38">
        <f t="shared" si="330"/>
        <v>998.65</v>
      </c>
      <c r="AM112" s="38">
        <f t="shared" si="237"/>
        <v>2.7000000000000308</v>
      </c>
      <c r="AN112" s="48">
        <f t="shared" si="238"/>
        <v>0.04</v>
      </c>
      <c r="AO112" s="38">
        <f t="shared" si="239"/>
        <v>309.96334128080923</v>
      </c>
      <c r="AP112" s="38">
        <f t="shared" si="331"/>
        <v>1305.9133412808092</v>
      </c>
      <c r="AQ112" s="22"/>
      <c r="AR112" s="35">
        <f t="shared" si="294"/>
        <v>93</v>
      </c>
      <c r="AS112" s="48">
        <f t="shared" si="295"/>
        <v>0.04</v>
      </c>
      <c r="AT112" s="46">
        <f t="shared" si="296"/>
        <v>10</v>
      </c>
      <c r="AU112" s="38">
        <f t="shared" si="297"/>
        <v>999</v>
      </c>
      <c r="AV112" s="38">
        <f t="shared" si="317"/>
        <v>1000</v>
      </c>
      <c r="AW112" s="38">
        <f t="shared" si="328"/>
        <v>1000</v>
      </c>
      <c r="AX112" s="48">
        <f t="shared" si="240"/>
        <v>4.1000000000000002E-2</v>
      </c>
      <c r="AY112" s="38">
        <f t="shared" si="241"/>
        <v>1003.4166666666666</v>
      </c>
      <c r="AZ112" s="38" t="str">
        <f t="shared" si="242"/>
        <v>nie</v>
      </c>
      <c r="BA112" s="38">
        <f t="shared" si="243"/>
        <v>7</v>
      </c>
      <c r="BB112" s="38">
        <f t="shared" si="332"/>
        <v>997.09749999999997</v>
      </c>
      <c r="BC112" s="38">
        <f t="shared" si="244"/>
        <v>2.7674999999999694</v>
      </c>
      <c r="BD112" s="48">
        <f t="shared" si="245"/>
        <v>0.04</v>
      </c>
      <c r="BE112" s="38">
        <f t="shared" si="246"/>
        <v>304.17840532481347</v>
      </c>
      <c r="BF112" s="38">
        <f t="shared" si="333"/>
        <v>1298.5084053248133</v>
      </c>
      <c r="BG112" s="22"/>
      <c r="BH112" s="35">
        <f t="shared" si="299"/>
        <v>93</v>
      </c>
      <c r="BI112" s="48">
        <f t="shared" si="324"/>
        <v>0.04</v>
      </c>
      <c r="BJ112" s="46">
        <f t="shared" si="300"/>
        <v>12</v>
      </c>
      <c r="BK112" s="38">
        <f t="shared" si="301"/>
        <v>1198.8000000000002</v>
      </c>
      <c r="BL112" s="38">
        <f t="shared" si="318"/>
        <v>1200</v>
      </c>
      <c r="BM112" s="38">
        <f t="shared" si="302"/>
        <v>1282.2</v>
      </c>
      <c r="BN112" s="48">
        <f t="shared" si="247"/>
        <v>6.8500000000000005E-2</v>
      </c>
      <c r="BO112" s="38">
        <f t="shared" si="303"/>
        <v>1348.0730249999999</v>
      </c>
      <c r="BP112" s="38" t="str">
        <f t="shared" si="248"/>
        <v>nie</v>
      </c>
      <c r="BQ112" s="38">
        <f t="shared" si="249"/>
        <v>8.3999999999999986</v>
      </c>
      <c r="BR112" s="38">
        <f t="shared" si="334"/>
        <v>1313.1351502499999</v>
      </c>
      <c r="BS112" s="38">
        <f t="shared" si="326"/>
        <v>0</v>
      </c>
      <c r="BT112" s="48">
        <f t="shared" si="250"/>
        <v>0.04</v>
      </c>
      <c r="BU112" s="38">
        <f t="shared" si="251"/>
        <v>195.1658782965672</v>
      </c>
      <c r="BV112" s="38">
        <f t="shared" si="335"/>
        <v>1508.3010285465671</v>
      </c>
      <c r="BW112" s="22"/>
      <c r="BX112" s="48">
        <f t="shared" si="329"/>
        <v>0.01</v>
      </c>
      <c r="BY112" s="46">
        <f t="shared" si="305"/>
        <v>10</v>
      </c>
      <c r="BZ112" s="38">
        <f t="shared" si="306"/>
        <v>999</v>
      </c>
      <c r="CA112" s="38">
        <f t="shared" si="319"/>
        <v>1000</v>
      </c>
      <c r="CB112" s="38">
        <f t="shared" si="307"/>
        <v>1000</v>
      </c>
      <c r="CC112" s="48">
        <f t="shared" si="252"/>
        <v>0.02</v>
      </c>
      <c r="CD112" s="38">
        <f t="shared" si="253"/>
        <v>1014.9999999999999</v>
      </c>
      <c r="CE112" s="38" t="str">
        <f t="shared" si="254"/>
        <v>nie</v>
      </c>
      <c r="CF112" s="38">
        <f t="shared" si="255"/>
        <v>7</v>
      </c>
      <c r="CG112" s="38">
        <f t="shared" si="256"/>
        <v>1006.4799999999999</v>
      </c>
      <c r="CH112" s="38">
        <f t="shared" si="257"/>
        <v>0</v>
      </c>
      <c r="CI112" s="48">
        <f t="shared" si="258"/>
        <v>0.04</v>
      </c>
      <c r="CJ112" s="38">
        <f t="shared" si="259"/>
        <v>224.08092492857881</v>
      </c>
      <c r="CK112" s="38">
        <f t="shared" si="260"/>
        <v>1230.5609249285787</v>
      </c>
      <c r="CL112" s="22"/>
      <c r="CM112" s="46">
        <f t="shared" si="308"/>
        <v>10</v>
      </c>
      <c r="CN112" s="38">
        <f t="shared" si="309"/>
        <v>1000</v>
      </c>
      <c r="CO112" s="38">
        <f t="shared" si="310"/>
        <v>1000</v>
      </c>
      <c r="CP112" s="38">
        <f t="shared" si="311"/>
        <v>1225.6802860781481</v>
      </c>
      <c r="CQ112" s="48">
        <f t="shared" si="261"/>
        <v>2.2499999999999999E-2</v>
      </c>
      <c r="CR112" s="38">
        <f t="shared" si="262"/>
        <v>1246.3636409057169</v>
      </c>
      <c r="CS112" s="38" t="str">
        <f t="shared" si="263"/>
        <v>nie</v>
      </c>
      <c r="CT112" s="38">
        <f t="shared" si="264"/>
        <v>20</v>
      </c>
      <c r="CU112" s="38">
        <f t="shared" si="265"/>
        <v>1183.3545491336306</v>
      </c>
      <c r="CV112" s="38">
        <f t="shared" si="266"/>
        <v>0</v>
      </c>
      <c r="CW112" s="48">
        <f t="shared" si="267"/>
        <v>0.04</v>
      </c>
      <c r="CX112" s="38">
        <f t="shared" si="268"/>
        <v>0</v>
      </c>
      <c r="CY112" s="38">
        <f t="shared" si="269"/>
        <v>1183.3545491336306</v>
      </c>
      <c r="DA112" s="46">
        <f t="shared" si="320"/>
        <v>11</v>
      </c>
      <c r="DB112" s="38">
        <f t="shared" si="321"/>
        <v>1100</v>
      </c>
      <c r="DC112" s="38">
        <f t="shared" si="312"/>
        <v>1100</v>
      </c>
      <c r="DD112" s="38">
        <f t="shared" si="313"/>
        <v>1179.2</v>
      </c>
      <c r="DE112" s="48">
        <f t="shared" si="270"/>
        <v>2.5000000000000001E-2</v>
      </c>
      <c r="DF112" s="38">
        <f t="shared" si="271"/>
        <v>1201.3100000000002</v>
      </c>
      <c r="DG112" s="38" t="str">
        <f t="shared" si="272"/>
        <v>nie</v>
      </c>
      <c r="DH112" s="38">
        <f t="shared" si="273"/>
        <v>7.6999999999999993</v>
      </c>
      <c r="DI112" s="38">
        <f t="shared" si="325"/>
        <v>1175.8241</v>
      </c>
      <c r="DJ112" s="38">
        <f t="shared" si="275"/>
        <v>0</v>
      </c>
      <c r="DK112" s="48">
        <f t="shared" si="276"/>
        <v>0.04</v>
      </c>
      <c r="DL112" s="38">
        <f t="shared" si="277"/>
        <v>76.643635415078407</v>
      </c>
      <c r="DM112" s="38">
        <f t="shared" si="278"/>
        <v>1252.4677354150786</v>
      </c>
      <c r="DN112" s="22"/>
      <c r="DO112" s="46">
        <f t="shared" si="322"/>
        <v>10</v>
      </c>
      <c r="DP112" s="38">
        <f t="shared" si="323"/>
        <v>1000</v>
      </c>
      <c r="DQ112" s="38">
        <f t="shared" si="314"/>
        <v>1000</v>
      </c>
      <c r="DR112" s="38">
        <f t="shared" si="315"/>
        <v>1265.0259880849633</v>
      </c>
      <c r="DS112" s="48">
        <f t="shared" si="279"/>
        <v>2.7500000000000004E-2</v>
      </c>
      <c r="DT112" s="38">
        <f t="shared" si="280"/>
        <v>1291.1171490892154</v>
      </c>
      <c r="DU112" s="38" t="str">
        <f t="shared" si="281"/>
        <v>nie</v>
      </c>
      <c r="DV112" s="38">
        <f t="shared" si="282"/>
        <v>20</v>
      </c>
      <c r="DW112" s="38">
        <f t="shared" si="283"/>
        <v>1219.6048907622644</v>
      </c>
      <c r="DX112" s="38">
        <f t="shared" si="284"/>
        <v>0</v>
      </c>
      <c r="DY112" s="48">
        <f t="shared" si="285"/>
        <v>0.04</v>
      </c>
      <c r="DZ112" s="38">
        <f t="shared" si="286"/>
        <v>0</v>
      </c>
      <c r="EA112" s="38">
        <f t="shared" si="287"/>
        <v>1219.6048907622644</v>
      </c>
    </row>
    <row r="113" spans="1:131" s="23" customFormat="1" ht="14.25">
      <c r="A113" s="22"/>
      <c r="B113" s="217"/>
      <c r="C113" s="55">
        <f t="shared" si="342"/>
        <v>78</v>
      </c>
      <c r="D113" s="38">
        <f t="shared" si="353"/>
        <v>1251.1829649067895</v>
      </c>
      <c r="E113" s="38">
        <f t="shared" si="354"/>
        <v>1245.8218688238485</v>
      </c>
      <c r="F113" s="38">
        <f t="shared" si="355"/>
        <v>1413.9168105652366</v>
      </c>
      <c r="G113" s="38">
        <f t="shared" si="343"/>
        <v>1201.6886880246398</v>
      </c>
      <c r="H113" s="38">
        <f t="shared" si="344"/>
        <v>1155.6777929879581</v>
      </c>
      <c r="I113" s="38">
        <f t="shared" si="345"/>
        <v>1199.4446025380125</v>
      </c>
      <c r="J113" s="39">
        <f t="shared" si="346"/>
        <v>1184.758907339286</v>
      </c>
      <c r="K113" s="39">
        <f t="shared" si="347"/>
        <v>1234.0682115322377</v>
      </c>
      <c r="L113" s="38">
        <f t="shared" si="348"/>
        <v>1066.8277513540047</v>
      </c>
      <c r="M113" s="22"/>
      <c r="N113" s="69"/>
      <c r="O113" s="53">
        <f t="shared" si="349"/>
        <v>78</v>
      </c>
      <c r="P113" s="41">
        <f t="shared" si="350"/>
        <v>0.2511829649067896</v>
      </c>
      <c r="Q113" s="41">
        <f t="shared" si="351"/>
        <v>0.24582186882384849</v>
      </c>
      <c r="R113" s="41">
        <f t="shared" si="352"/>
        <v>0.41391681056523666</v>
      </c>
      <c r="S113" s="41">
        <f t="shared" si="336"/>
        <v>0.2016886880246398</v>
      </c>
      <c r="T113" s="41">
        <f t="shared" si="337"/>
        <v>0.15567779298795803</v>
      </c>
      <c r="U113" s="41">
        <f t="shared" si="338"/>
        <v>0.19944460253801255</v>
      </c>
      <c r="V113" s="41">
        <f t="shared" si="339"/>
        <v>0.1847589073392859</v>
      </c>
      <c r="W113" s="41">
        <f t="shared" si="340"/>
        <v>0.23406821153223767</v>
      </c>
      <c r="X113" s="41">
        <f t="shared" si="341"/>
        <v>6.6827751354004761E-2</v>
      </c>
      <c r="Y113" s="22"/>
      <c r="Z113" s="35">
        <f t="shared" si="288"/>
        <v>94</v>
      </c>
      <c r="AA113" s="38">
        <f t="shared" si="232"/>
        <v>1081.0698133745682</v>
      </c>
      <c r="AB113" s="35">
        <f t="shared" si="289"/>
        <v>94</v>
      </c>
      <c r="AC113" s="48">
        <f t="shared" si="290"/>
        <v>0.04</v>
      </c>
      <c r="AD113" s="46">
        <f t="shared" si="291"/>
        <v>10</v>
      </c>
      <c r="AE113" s="38">
        <f t="shared" si="292"/>
        <v>999</v>
      </c>
      <c r="AF113" s="38">
        <f t="shared" si="316"/>
        <v>1000</v>
      </c>
      <c r="AG113" s="38">
        <f t="shared" si="327"/>
        <v>1000</v>
      </c>
      <c r="AH113" s="48">
        <f t="shared" si="233"/>
        <v>0.04</v>
      </c>
      <c r="AI113" s="38">
        <f t="shared" si="234"/>
        <v>1003.3333333333334</v>
      </c>
      <c r="AJ113" s="38" t="str">
        <f t="shared" si="235"/>
        <v>nie</v>
      </c>
      <c r="AK113" s="38">
        <f t="shared" si="236"/>
        <v>5</v>
      </c>
      <c r="AL113" s="38">
        <f t="shared" si="330"/>
        <v>998.65</v>
      </c>
      <c r="AM113" s="38">
        <f t="shared" si="237"/>
        <v>2.7000000000000308</v>
      </c>
      <c r="AN113" s="48">
        <f t="shared" si="238"/>
        <v>0.04</v>
      </c>
      <c r="AO113" s="38">
        <f t="shared" si="239"/>
        <v>313.50024230226745</v>
      </c>
      <c r="AP113" s="38">
        <f t="shared" si="331"/>
        <v>1309.4502423022673</v>
      </c>
      <c r="AQ113" s="22"/>
      <c r="AR113" s="35">
        <f t="shared" si="294"/>
        <v>94</v>
      </c>
      <c r="AS113" s="48">
        <f t="shared" si="295"/>
        <v>0.04</v>
      </c>
      <c r="AT113" s="46">
        <f t="shared" si="296"/>
        <v>10</v>
      </c>
      <c r="AU113" s="38">
        <f t="shared" si="297"/>
        <v>999</v>
      </c>
      <c r="AV113" s="38">
        <f t="shared" si="317"/>
        <v>1000</v>
      </c>
      <c r="AW113" s="38">
        <f t="shared" si="328"/>
        <v>1000</v>
      </c>
      <c r="AX113" s="48">
        <f t="shared" si="240"/>
        <v>4.1000000000000002E-2</v>
      </c>
      <c r="AY113" s="38">
        <f t="shared" si="241"/>
        <v>1003.4166666666666</v>
      </c>
      <c r="AZ113" s="38" t="str">
        <f t="shared" si="242"/>
        <v>nie</v>
      </c>
      <c r="BA113" s="38">
        <f t="shared" si="243"/>
        <v>7</v>
      </c>
      <c r="BB113" s="38">
        <f t="shared" si="332"/>
        <v>997.09749999999997</v>
      </c>
      <c r="BC113" s="38">
        <f t="shared" si="244"/>
        <v>2.7674999999999694</v>
      </c>
      <c r="BD113" s="48">
        <f t="shared" si="245"/>
        <v>0.04</v>
      </c>
      <c r="BE113" s="38">
        <f t="shared" si="246"/>
        <v>307.76718701919043</v>
      </c>
      <c r="BF113" s="38">
        <f t="shared" si="333"/>
        <v>1302.0971870191904</v>
      </c>
      <c r="BG113" s="22"/>
      <c r="BH113" s="35">
        <f t="shared" si="299"/>
        <v>94</v>
      </c>
      <c r="BI113" s="48">
        <f t="shared" si="324"/>
        <v>0.04</v>
      </c>
      <c r="BJ113" s="46">
        <f t="shared" si="300"/>
        <v>12</v>
      </c>
      <c r="BK113" s="38">
        <f t="shared" si="301"/>
        <v>1198.8000000000002</v>
      </c>
      <c r="BL113" s="38">
        <f t="shared" si="318"/>
        <v>1200</v>
      </c>
      <c r="BM113" s="38">
        <f t="shared" si="302"/>
        <v>1282.2</v>
      </c>
      <c r="BN113" s="48">
        <f t="shared" si="247"/>
        <v>6.8500000000000005E-2</v>
      </c>
      <c r="BO113" s="38">
        <f t="shared" si="303"/>
        <v>1355.3922500000001</v>
      </c>
      <c r="BP113" s="38" t="str">
        <f t="shared" si="248"/>
        <v>nie</v>
      </c>
      <c r="BQ113" s="38">
        <f t="shared" si="249"/>
        <v>8.3999999999999986</v>
      </c>
      <c r="BR113" s="38">
        <f t="shared" si="334"/>
        <v>1319.0637225</v>
      </c>
      <c r="BS113" s="38">
        <f t="shared" si="326"/>
        <v>0</v>
      </c>
      <c r="BT113" s="48">
        <f t="shared" si="250"/>
        <v>0.04</v>
      </c>
      <c r="BU113" s="38">
        <f t="shared" si="251"/>
        <v>195.69282616796792</v>
      </c>
      <c r="BV113" s="38">
        <f t="shared" si="335"/>
        <v>1514.756548667968</v>
      </c>
      <c r="BW113" s="22"/>
      <c r="BX113" s="48">
        <f t="shared" si="329"/>
        <v>0.01</v>
      </c>
      <c r="BY113" s="46">
        <f t="shared" si="305"/>
        <v>10</v>
      </c>
      <c r="BZ113" s="38">
        <f t="shared" si="306"/>
        <v>999</v>
      </c>
      <c r="CA113" s="38">
        <f t="shared" si="319"/>
        <v>1000</v>
      </c>
      <c r="CB113" s="38">
        <f t="shared" si="307"/>
        <v>1000</v>
      </c>
      <c r="CC113" s="48">
        <f t="shared" si="252"/>
        <v>0.02</v>
      </c>
      <c r="CD113" s="38">
        <f t="shared" si="253"/>
        <v>1016.6666666666666</v>
      </c>
      <c r="CE113" s="38" t="str">
        <f t="shared" si="254"/>
        <v>nie</v>
      </c>
      <c r="CF113" s="38">
        <f t="shared" si="255"/>
        <v>7</v>
      </c>
      <c r="CG113" s="38">
        <f t="shared" si="256"/>
        <v>1007.8299999999999</v>
      </c>
      <c r="CH113" s="38">
        <f t="shared" si="257"/>
        <v>0</v>
      </c>
      <c r="CI113" s="48">
        <f t="shared" si="258"/>
        <v>0.04</v>
      </c>
      <c r="CJ113" s="38">
        <f t="shared" si="259"/>
        <v>224.68594342588597</v>
      </c>
      <c r="CK113" s="38">
        <f t="shared" si="260"/>
        <v>1232.5159434258858</v>
      </c>
      <c r="CL113" s="22"/>
      <c r="CM113" s="46">
        <f t="shared" si="308"/>
        <v>10</v>
      </c>
      <c r="CN113" s="38">
        <f t="shared" si="309"/>
        <v>1000</v>
      </c>
      <c r="CO113" s="38">
        <f t="shared" si="310"/>
        <v>1000</v>
      </c>
      <c r="CP113" s="38">
        <f t="shared" si="311"/>
        <v>1225.6802860781481</v>
      </c>
      <c r="CQ113" s="48">
        <f t="shared" si="261"/>
        <v>2.2499999999999999E-2</v>
      </c>
      <c r="CR113" s="38">
        <f t="shared" si="262"/>
        <v>1248.6617914421136</v>
      </c>
      <c r="CS113" s="38" t="str">
        <f t="shared" si="263"/>
        <v>nie</v>
      </c>
      <c r="CT113" s="38">
        <f t="shared" si="264"/>
        <v>20</v>
      </c>
      <c r="CU113" s="38">
        <f t="shared" si="265"/>
        <v>1185.2160510681119</v>
      </c>
      <c r="CV113" s="38">
        <f t="shared" si="266"/>
        <v>0</v>
      </c>
      <c r="CW113" s="48">
        <f t="shared" si="267"/>
        <v>0.04</v>
      </c>
      <c r="CX113" s="38">
        <f t="shared" si="268"/>
        <v>0</v>
      </c>
      <c r="CY113" s="38">
        <f t="shared" si="269"/>
        <v>1185.2160510681119</v>
      </c>
      <c r="DA113" s="46">
        <f t="shared" si="320"/>
        <v>11</v>
      </c>
      <c r="DB113" s="38">
        <f t="shared" si="321"/>
        <v>1100</v>
      </c>
      <c r="DC113" s="38">
        <f t="shared" si="312"/>
        <v>1100</v>
      </c>
      <c r="DD113" s="38">
        <f t="shared" si="313"/>
        <v>1179.2</v>
      </c>
      <c r="DE113" s="48">
        <f t="shared" si="270"/>
        <v>2.5000000000000001E-2</v>
      </c>
      <c r="DF113" s="38">
        <f t="shared" si="271"/>
        <v>1203.7666666666667</v>
      </c>
      <c r="DG113" s="38" t="str">
        <f t="shared" si="272"/>
        <v>nie</v>
      </c>
      <c r="DH113" s="38">
        <f t="shared" si="273"/>
        <v>7.6999999999999993</v>
      </c>
      <c r="DI113" s="38">
        <f t="shared" si="325"/>
        <v>1177.8139999999999</v>
      </c>
      <c r="DJ113" s="38">
        <f t="shared" si="275"/>
        <v>0</v>
      </c>
      <c r="DK113" s="48">
        <f t="shared" si="276"/>
        <v>0.04</v>
      </c>
      <c r="DL113" s="38">
        <f t="shared" si="277"/>
        <v>76.850573230699112</v>
      </c>
      <c r="DM113" s="38">
        <f t="shared" si="278"/>
        <v>1254.664573230699</v>
      </c>
      <c r="DN113" s="22"/>
      <c r="DO113" s="46">
        <f t="shared" si="322"/>
        <v>10</v>
      </c>
      <c r="DP113" s="38">
        <f t="shared" si="323"/>
        <v>1000</v>
      </c>
      <c r="DQ113" s="38">
        <f t="shared" si="314"/>
        <v>1000</v>
      </c>
      <c r="DR113" s="38">
        <f t="shared" si="315"/>
        <v>1265.0259880849633</v>
      </c>
      <c r="DS113" s="48">
        <f t="shared" si="279"/>
        <v>2.7500000000000004E-2</v>
      </c>
      <c r="DT113" s="38">
        <f t="shared" si="280"/>
        <v>1294.0161669785771</v>
      </c>
      <c r="DU113" s="38" t="str">
        <f t="shared" si="281"/>
        <v>nie</v>
      </c>
      <c r="DV113" s="38">
        <f t="shared" si="282"/>
        <v>20</v>
      </c>
      <c r="DW113" s="38">
        <f t="shared" si="283"/>
        <v>1221.9530952526475</v>
      </c>
      <c r="DX113" s="38">
        <f t="shared" si="284"/>
        <v>0</v>
      </c>
      <c r="DY113" s="48">
        <f t="shared" si="285"/>
        <v>0.04</v>
      </c>
      <c r="DZ113" s="38">
        <f t="shared" si="286"/>
        <v>0</v>
      </c>
      <c r="EA113" s="38">
        <f t="shared" si="287"/>
        <v>1221.9530952526475</v>
      </c>
    </row>
    <row r="114" spans="1:131" s="23" customFormat="1" ht="14.25">
      <c r="A114" s="22"/>
      <c r="B114" s="217"/>
      <c r="C114" s="55">
        <f t="shared" si="342"/>
        <v>79</v>
      </c>
      <c r="D114" s="38">
        <f t="shared" si="353"/>
        <v>1254.5720939120376</v>
      </c>
      <c r="E114" s="38">
        <f t="shared" si="354"/>
        <v>1249.2683968696729</v>
      </c>
      <c r="F114" s="38">
        <f t="shared" si="355"/>
        <v>1419.9713710537626</v>
      </c>
      <c r="G114" s="38">
        <f t="shared" si="343"/>
        <v>1203.5766864823065</v>
      </c>
      <c r="H114" s="38">
        <f t="shared" si="344"/>
        <v>1157.4983327771818</v>
      </c>
      <c r="I114" s="38">
        <f t="shared" si="345"/>
        <v>1204.9893376648647</v>
      </c>
      <c r="J114" s="39">
        <f t="shared" si="346"/>
        <v>1187.0442645075418</v>
      </c>
      <c r="K114" s="39">
        <f t="shared" si="347"/>
        <v>1237.4001957033747</v>
      </c>
      <c r="L114" s="38">
        <f t="shared" si="348"/>
        <v>1067.7123514795057</v>
      </c>
      <c r="M114" s="22"/>
      <c r="N114" s="69"/>
      <c r="O114" s="53">
        <f t="shared" si="349"/>
        <v>79</v>
      </c>
      <c r="P114" s="41">
        <f t="shared" si="350"/>
        <v>0.25457209391203772</v>
      </c>
      <c r="Q114" s="41">
        <f t="shared" si="351"/>
        <v>0.24926839686967295</v>
      </c>
      <c r="R114" s="41">
        <f t="shared" si="352"/>
        <v>0.4199713710537627</v>
      </c>
      <c r="S114" s="41">
        <f t="shared" si="336"/>
        <v>0.20357668648230653</v>
      </c>
      <c r="T114" s="41">
        <f t="shared" si="337"/>
        <v>0.15749833277718173</v>
      </c>
      <c r="U114" s="41">
        <f t="shared" si="338"/>
        <v>0.2049893376648646</v>
      </c>
      <c r="V114" s="41">
        <f t="shared" si="339"/>
        <v>0.18704426450754186</v>
      </c>
      <c r="W114" s="41">
        <f t="shared" si="340"/>
        <v>0.23740019570337467</v>
      </c>
      <c r="X114" s="41">
        <f t="shared" si="341"/>
        <v>6.7712351479505717E-2</v>
      </c>
      <c r="Y114" s="22"/>
      <c r="Z114" s="35">
        <f t="shared" si="288"/>
        <v>95</v>
      </c>
      <c r="AA114" s="38">
        <f t="shared" si="232"/>
        <v>1081.963259501324</v>
      </c>
      <c r="AB114" s="35">
        <f t="shared" si="289"/>
        <v>95</v>
      </c>
      <c r="AC114" s="48">
        <f t="shared" si="290"/>
        <v>0.04</v>
      </c>
      <c r="AD114" s="46">
        <f t="shared" si="291"/>
        <v>10</v>
      </c>
      <c r="AE114" s="38">
        <f t="shared" si="292"/>
        <v>999</v>
      </c>
      <c r="AF114" s="38">
        <f t="shared" si="316"/>
        <v>1000</v>
      </c>
      <c r="AG114" s="38">
        <f t="shared" si="327"/>
        <v>1000</v>
      </c>
      <c r="AH114" s="48">
        <f t="shared" si="233"/>
        <v>0.04</v>
      </c>
      <c r="AI114" s="38">
        <f t="shared" si="234"/>
        <v>1003.3333333333334</v>
      </c>
      <c r="AJ114" s="38" t="str">
        <f t="shared" si="235"/>
        <v>nie</v>
      </c>
      <c r="AK114" s="38">
        <f t="shared" si="236"/>
        <v>5</v>
      </c>
      <c r="AL114" s="38">
        <f t="shared" si="330"/>
        <v>998.65</v>
      </c>
      <c r="AM114" s="38">
        <f t="shared" si="237"/>
        <v>2.7000000000000308</v>
      </c>
      <c r="AN114" s="48">
        <f t="shared" si="238"/>
        <v>0.04</v>
      </c>
      <c r="AO114" s="38">
        <f t="shared" si="239"/>
        <v>317.04669295648358</v>
      </c>
      <c r="AP114" s="38">
        <f t="shared" si="331"/>
        <v>1312.9966929564835</v>
      </c>
      <c r="AQ114" s="22"/>
      <c r="AR114" s="35">
        <f t="shared" si="294"/>
        <v>95</v>
      </c>
      <c r="AS114" s="48">
        <f t="shared" si="295"/>
        <v>0.04</v>
      </c>
      <c r="AT114" s="46">
        <f t="shared" si="296"/>
        <v>10</v>
      </c>
      <c r="AU114" s="38">
        <f t="shared" si="297"/>
        <v>999</v>
      </c>
      <c r="AV114" s="38">
        <f t="shared" si="317"/>
        <v>1000</v>
      </c>
      <c r="AW114" s="38">
        <f t="shared" si="328"/>
        <v>1000</v>
      </c>
      <c r="AX114" s="48">
        <f t="shared" si="240"/>
        <v>4.1000000000000002E-2</v>
      </c>
      <c r="AY114" s="38">
        <f t="shared" si="241"/>
        <v>1003.4166666666666</v>
      </c>
      <c r="AZ114" s="38" t="str">
        <f t="shared" si="242"/>
        <v>nie</v>
      </c>
      <c r="BA114" s="38">
        <f t="shared" si="243"/>
        <v>7</v>
      </c>
      <c r="BB114" s="38">
        <f t="shared" si="332"/>
        <v>997.09749999999997</v>
      </c>
      <c r="BC114" s="38">
        <f t="shared" si="244"/>
        <v>2.7674999999999694</v>
      </c>
      <c r="BD114" s="48">
        <f t="shared" si="245"/>
        <v>0.04</v>
      </c>
      <c r="BE114" s="38">
        <f t="shared" si="246"/>
        <v>311.36565842414223</v>
      </c>
      <c r="BF114" s="38">
        <f t="shared" si="333"/>
        <v>1305.6956584241423</v>
      </c>
      <c r="BG114" s="22"/>
      <c r="BH114" s="35">
        <f t="shared" si="299"/>
        <v>95</v>
      </c>
      <c r="BI114" s="48">
        <f t="shared" si="324"/>
        <v>0.04</v>
      </c>
      <c r="BJ114" s="46">
        <f t="shared" si="300"/>
        <v>12</v>
      </c>
      <c r="BK114" s="38">
        <f t="shared" si="301"/>
        <v>1198.8000000000002</v>
      </c>
      <c r="BL114" s="38">
        <f t="shared" si="318"/>
        <v>1200</v>
      </c>
      <c r="BM114" s="38">
        <f t="shared" si="302"/>
        <v>1282.2</v>
      </c>
      <c r="BN114" s="48">
        <f t="shared" si="247"/>
        <v>6.8500000000000005E-2</v>
      </c>
      <c r="BO114" s="38">
        <f t="shared" si="303"/>
        <v>1362.7114749999998</v>
      </c>
      <c r="BP114" s="38" t="str">
        <f t="shared" si="248"/>
        <v>nie</v>
      </c>
      <c r="BQ114" s="38">
        <f t="shared" si="249"/>
        <v>8.3999999999999986</v>
      </c>
      <c r="BR114" s="38">
        <f t="shared" si="334"/>
        <v>1324.9922947499997</v>
      </c>
      <c r="BS114" s="38">
        <f t="shared" si="326"/>
        <v>0</v>
      </c>
      <c r="BT114" s="48">
        <f t="shared" si="250"/>
        <v>0.04</v>
      </c>
      <c r="BU114" s="38">
        <f t="shared" si="251"/>
        <v>196.22119679862143</v>
      </c>
      <c r="BV114" s="38">
        <f t="shared" si="335"/>
        <v>1521.2134915486211</v>
      </c>
      <c r="BW114" s="22"/>
      <c r="BX114" s="48">
        <f t="shared" si="329"/>
        <v>0.01</v>
      </c>
      <c r="BY114" s="46">
        <f t="shared" si="305"/>
        <v>10</v>
      </c>
      <c r="BZ114" s="38">
        <f t="shared" si="306"/>
        <v>999</v>
      </c>
      <c r="CA114" s="38">
        <f t="shared" si="319"/>
        <v>1000</v>
      </c>
      <c r="CB114" s="38">
        <f t="shared" si="307"/>
        <v>1000</v>
      </c>
      <c r="CC114" s="48">
        <f t="shared" si="252"/>
        <v>0.02</v>
      </c>
      <c r="CD114" s="38">
        <f t="shared" si="253"/>
        <v>1018.3333333333333</v>
      </c>
      <c r="CE114" s="38" t="str">
        <f t="shared" si="254"/>
        <v>nie</v>
      </c>
      <c r="CF114" s="38">
        <f t="shared" si="255"/>
        <v>7</v>
      </c>
      <c r="CG114" s="38">
        <f t="shared" si="256"/>
        <v>1009.18</v>
      </c>
      <c r="CH114" s="38">
        <f t="shared" si="257"/>
        <v>0</v>
      </c>
      <c r="CI114" s="48">
        <f t="shared" si="258"/>
        <v>0.04</v>
      </c>
      <c r="CJ114" s="38">
        <f t="shared" si="259"/>
        <v>225.29259547313583</v>
      </c>
      <c r="CK114" s="38">
        <f t="shared" si="260"/>
        <v>1234.4725954731357</v>
      </c>
      <c r="CL114" s="22"/>
      <c r="CM114" s="46">
        <f t="shared" si="308"/>
        <v>10</v>
      </c>
      <c r="CN114" s="38">
        <f t="shared" si="309"/>
        <v>1000</v>
      </c>
      <c r="CO114" s="38">
        <f t="shared" si="310"/>
        <v>1000</v>
      </c>
      <c r="CP114" s="38">
        <f t="shared" si="311"/>
        <v>1225.6802860781481</v>
      </c>
      <c r="CQ114" s="48">
        <f t="shared" si="261"/>
        <v>2.2499999999999999E-2</v>
      </c>
      <c r="CR114" s="38">
        <f t="shared" si="262"/>
        <v>1250.9599419785097</v>
      </c>
      <c r="CS114" s="38" t="str">
        <f t="shared" si="263"/>
        <v>nie</v>
      </c>
      <c r="CT114" s="38">
        <f t="shared" si="264"/>
        <v>20</v>
      </c>
      <c r="CU114" s="38">
        <f t="shared" si="265"/>
        <v>1187.0775530025928</v>
      </c>
      <c r="CV114" s="38">
        <f t="shared" si="266"/>
        <v>0</v>
      </c>
      <c r="CW114" s="48">
        <f t="shared" si="267"/>
        <v>0.04</v>
      </c>
      <c r="CX114" s="38">
        <f t="shared" si="268"/>
        <v>0</v>
      </c>
      <c r="CY114" s="38">
        <f t="shared" si="269"/>
        <v>1187.0775530025928</v>
      </c>
      <c r="DA114" s="46">
        <f t="shared" si="320"/>
        <v>11</v>
      </c>
      <c r="DB114" s="38">
        <f t="shared" si="321"/>
        <v>1100</v>
      </c>
      <c r="DC114" s="38">
        <f t="shared" si="312"/>
        <v>1100</v>
      </c>
      <c r="DD114" s="38">
        <f t="shared" si="313"/>
        <v>1179.2</v>
      </c>
      <c r="DE114" s="48">
        <f t="shared" si="270"/>
        <v>2.5000000000000001E-2</v>
      </c>
      <c r="DF114" s="38">
        <f t="shared" si="271"/>
        <v>1206.2233333333334</v>
      </c>
      <c r="DG114" s="38" t="str">
        <f t="shared" si="272"/>
        <v>nie</v>
      </c>
      <c r="DH114" s="38">
        <f t="shared" si="273"/>
        <v>7.6999999999999993</v>
      </c>
      <c r="DI114" s="38">
        <f t="shared" si="325"/>
        <v>1179.8038999999999</v>
      </c>
      <c r="DJ114" s="38">
        <f t="shared" si="275"/>
        <v>0</v>
      </c>
      <c r="DK114" s="48">
        <f t="shared" si="276"/>
        <v>0.04</v>
      </c>
      <c r="DL114" s="38">
        <f t="shared" si="277"/>
        <v>77.058069778421995</v>
      </c>
      <c r="DM114" s="38">
        <f t="shared" si="278"/>
        <v>1256.8619697784218</v>
      </c>
      <c r="DN114" s="22"/>
      <c r="DO114" s="46">
        <f t="shared" si="322"/>
        <v>10</v>
      </c>
      <c r="DP114" s="38">
        <f t="shared" si="323"/>
        <v>1000</v>
      </c>
      <c r="DQ114" s="38">
        <f t="shared" si="314"/>
        <v>1000</v>
      </c>
      <c r="DR114" s="38">
        <f t="shared" si="315"/>
        <v>1265.0259880849633</v>
      </c>
      <c r="DS114" s="48">
        <f t="shared" si="279"/>
        <v>2.7500000000000004E-2</v>
      </c>
      <c r="DT114" s="38">
        <f t="shared" si="280"/>
        <v>1296.9151848679383</v>
      </c>
      <c r="DU114" s="38" t="str">
        <f t="shared" si="281"/>
        <v>nie</v>
      </c>
      <c r="DV114" s="38">
        <f t="shared" si="282"/>
        <v>20</v>
      </c>
      <c r="DW114" s="38">
        <f t="shared" si="283"/>
        <v>1224.3012997430301</v>
      </c>
      <c r="DX114" s="38">
        <f t="shared" si="284"/>
        <v>0</v>
      </c>
      <c r="DY114" s="48">
        <f t="shared" si="285"/>
        <v>0.04</v>
      </c>
      <c r="DZ114" s="38">
        <f t="shared" si="286"/>
        <v>0</v>
      </c>
      <c r="EA114" s="38">
        <f t="shared" si="287"/>
        <v>1224.3012997430301</v>
      </c>
    </row>
    <row r="115" spans="1:131" s="23" customFormat="1" ht="14.25">
      <c r="A115" s="22"/>
      <c r="B115" s="217"/>
      <c r="C115" s="55">
        <f t="shared" si="342"/>
        <v>80</v>
      </c>
      <c r="D115" s="38">
        <f t="shared" si="353"/>
        <v>1257.9703735656003</v>
      </c>
      <c r="E115" s="38">
        <f t="shared" si="354"/>
        <v>1252.7242305412208</v>
      </c>
      <c r="F115" s="38">
        <f t="shared" si="355"/>
        <v>1426.0272979056078</v>
      </c>
      <c r="G115" s="38">
        <f t="shared" si="343"/>
        <v>1205.4661375358087</v>
      </c>
      <c r="H115" s="38">
        <f t="shared" si="344"/>
        <v>1159.3188725664054</v>
      </c>
      <c r="I115" s="38">
        <f t="shared" si="345"/>
        <v>1210.53460937656</v>
      </c>
      <c r="J115" s="39">
        <f t="shared" si="346"/>
        <v>1189.3296216757974</v>
      </c>
      <c r="K115" s="39">
        <f t="shared" si="347"/>
        <v>1240.7411762317738</v>
      </c>
      <c r="L115" s="38">
        <f t="shared" si="348"/>
        <v>1068.5969516050063</v>
      </c>
      <c r="M115" s="22"/>
      <c r="N115" s="69"/>
      <c r="O115" s="53">
        <f t="shared" si="349"/>
        <v>80</v>
      </c>
      <c r="P115" s="41">
        <f t="shared" si="350"/>
        <v>0.25797037356560026</v>
      </c>
      <c r="Q115" s="41">
        <f t="shared" si="351"/>
        <v>0.25272423054122073</v>
      </c>
      <c r="R115" s="41">
        <f t="shared" si="352"/>
        <v>0.42602729790560789</v>
      </c>
      <c r="S115" s="41">
        <f t="shared" si="336"/>
        <v>0.20546613753580867</v>
      </c>
      <c r="T115" s="41">
        <f t="shared" si="337"/>
        <v>0.15931887256640542</v>
      </c>
      <c r="U115" s="41">
        <f t="shared" si="338"/>
        <v>0.21053460937655988</v>
      </c>
      <c r="V115" s="41">
        <f t="shared" si="339"/>
        <v>0.18932962167579737</v>
      </c>
      <c r="W115" s="41">
        <f t="shared" si="340"/>
        <v>0.24074117623177371</v>
      </c>
      <c r="X115" s="41">
        <f t="shared" si="341"/>
        <v>6.8596951605006229E-2</v>
      </c>
      <c r="Y115" s="22"/>
      <c r="Z115" s="35">
        <f t="shared" si="288"/>
        <v>96</v>
      </c>
      <c r="AA115" s="38">
        <f t="shared" si="232"/>
        <v>1082.8567056280799</v>
      </c>
      <c r="AB115" s="35">
        <f t="shared" si="289"/>
        <v>96</v>
      </c>
      <c r="AC115" s="48">
        <f t="shared" si="290"/>
        <v>0.04</v>
      </c>
      <c r="AD115" s="46">
        <f t="shared" si="291"/>
        <v>10</v>
      </c>
      <c r="AE115" s="38">
        <f t="shared" si="292"/>
        <v>999</v>
      </c>
      <c r="AF115" s="38">
        <f t="shared" si="316"/>
        <v>1000</v>
      </c>
      <c r="AG115" s="38">
        <f t="shared" si="327"/>
        <v>1000</v>
      </c>
      <c r="AH115" s="48">
        <f t="shared" si="233"/>
        <v>0.04</v>
      </c>
      <c r="AI115" s="38">
        <f t="shared" si="234"/>
        <v>1003.3333333333334</v>
      </c>
      <c r="AJ115" s="38" t="str">
        <f t="shared" si="235"/>
        <v>tak</v>
      </c>
      <c r="AK115" s="38">
        <f t="shared" si="236"/>
        <v>0</v>
      </c>
      <c r="AL115" s="38">
        <f t="shared" si="330"/>
        <v>1002.7</v>
      </c>
      <c r="AM115" s="38">
        <f t="shared" si="237"/>
        <v>3.7000000000000308</v>
      </c>
      <c r="AN115" s="48">
        <f t="shared" si="238"/>
        <v>0.04</v>
      </c>
      <c r="AO115" s="38">
        <f t="shared" si="239"/>
        <v>321.60271902746609</v>
      </c>
      <c r="AP115" s="38">
        <f t="shared" si="331"/>
        <v>1320.602719027466</v>
      </c>
      <c r="AQ115" s="22"/>
      <c r="AR115" s="35">
        <f t="shared" si="294"/>
        <v>96</v>
      </c>
      <c r="AS115" s="48">
        <f t="shared" si="295"/>
        <v>0.04</v>
      </c>
      <c r="AT115" s="46">
        <f t="shared" si="296"/>
        <v>10</v>
      </c>
      <c r="AU115" s="38">
        <f t="shared" si="297"/>
        <v>999</v>
      </c>
      <c r="AV115" s="38">
        <f t="shared" si="317"/>
        <v>1000</v>
      </c>
      <c r="AW115" s="38">
        <f t="shared" si="328"/>
        <v>1000</v>
      </c>
      <c r="AX115" s="48">
        <f t="shared" si="240"/>
        <v>4.1000000000000002E-2</v>
      </c>
      <c r="AY115" s="38">
        <f t="shared" si="241"/>
        <v>1003.4166666666666</v>
      </c>
      <c r="AZ115" s="38" t="str">
        <f t="shared" si="242"/>
        <v>tak</v>
      </c>
      <c r="BA115" s="38">
        <f t="shared" si="243"/>
        <v>0</v>
      </c>
      <c r="BB115" s="38">
        <f t="shared" si="332"/>
        <v>1002.7674999999999</v>
      </c>
      <c r="BC115" s="38">
        <f t="shared" si="244"/>
        <v>3.7674999999999694</v>
      </c>
      <c r="BD115" s="48">
        <f t="shared" si="245"/>
        <v>0.04</v>
      </c>
      <c r="BE115" s="38">
        <f t="shared" si="246"/>
        <v>315.97384570188734</v>
      </c>
      <c r="BF115" s="38">
        <f t="shared" si="333"/>
        <v>1314.9738457018873</v>
      </c>
      <c r="BG115" s="22"/>
      <c r="BH115" s="35">
        <f t="shared" si="299"/>
        <v>96</v>
      </c>
      <c r="BI115" s="48">
        <f t="shared" si="324"/>
        <v>0.04</v>
      </c>
      <c r="BJ115" s="46">
        <f t="shared" si="300"/>
        <v>12</v>
      </c>
      <c r="BK115" s="38">
        <f t="shared" si="301"/>
        <v>1198.8000000000002</v>
      </c>
      <c r="BL115" s="38">
        <f t="shared" si="318"/>
        <v>1200</v>
      </c>
      <c r="BM115" s="38">
        <f t="shared" si="302"/>
        <v>1282.2</v>
      </c>
      <c r="BN115" s="48">
        <f t="shared" si="247"/>
        <v>6.8500000000000005E-2</v>
      </c>
      <c r="BO115" s="38">
        <f t="shared" si="303"/>
        <v>1370.0307</v>
      </c>
      <c r="BP115" s="38" t="str">
        <f t="shared" si="248"/>
        <v>nie</v>
      </c>
      <c r="BQ115" s="38">
        <f t="shared" si="249"/>
        <v>8.3999999999999986</v>
      </c>
      <c r="BR115" s="38">
        <f t="shared" si="334"/>
        <v>1330.9208669999998</v>
      </c>
      <c r="BS115" s="38">
        <f t="shared" si="326"/>
        <v>0</v>
      </c>
      <c r="BT115" s="48">
        <f t="shared" si="250"/>
        <v>0.04</v>
      </c>
      <c r="BU115" s="38">
        <f t="shared" si="251"/>
        <v>196.7509940299777</v>
      </c>
      <c r="BV115" s="38">
        <f t="shared" si="335"/>
        <v>1527.6718610299774</v>
      </c>
      <c r="BW115" s="22"/>
      <c r="BX115" s="48">
        <f t="shared" si="329"/>
        <v>0.01</v>
      </c>
      <c r="BY115" s="46">
        <f t="shared" si="305"/>
        <v>10</v>
      </c>
      <c r="BZ115" s="38">
        <f t="shared" si="306"/>
        <v>999</v>
      </c>
      <c r="CA115" s="38">
        <f t="shared" si="319"/>
        <v>1000</v>
      </c>
      <c r="CB115" s="38">
        <f t="shared" si="307"/>
        <v>1000</v>
      </c>
      <c r="CC115" s="48">
        <f t="shared" si="252"/>
        <v>0.02</v>
      </c>
      <c r="CD115" s="38">
        <f t="shared" si="253"/>
        <v>1020</v>
      </c>
      <c r="CE115" s="38" t="str">
        <f t="shared" si="254"/>
        <v>tak</v>
      </c>
      <c r="CF115" s="38">
        <f t="shared" si="255"/>
        <v>0</v>
      </c>
      <c r="CG115" s="38">
        <f t="shared" si="256"/>
        <v>1016.2</v>
      </c>
      <c r="CH115" s="38">
        <f t="shared" si="257"/>
        <v>17.200000000000003</v>
      </c>
      <c r="CI115" s="48">
        <f t="shared" si="258"/>
        <v>0.04</v>
      </c>
      <c r="CJ115" s="38">
        <f t="shared" si="259"/>
        <v>243.10088548091329</v>
      </c>
      <c r="CK115" s="38">
        <f t="shared" si="260"/>
        <v>1242.1008854809133</v>
      </c>
      <c r="CL115" s="22"/>
      <c r="CM115" s="46">
        <f t="shared" si="308"/>
        <v>10</v>
      </c>
      <c r="CN115" s="38">
        <f t="shared" si="309"/>
        <v>1000</v>
      </c>
      <c r="CO115" s="38">
        <f t="shared" si="310"/>
        <v>1000</v>
      </c>
      <c r="CP115" s="38">
        <f t="shared" si="311"/>
        <v>1225.6802860781481</v>
      </c>
      <c r="CQ115" s="48">
        <f t="shared" si="261"/>
        <v>2.2499999999999999E-2</v>
      </c>
      <c r="CR115" s="38">
        <f t="shared" si="262"/>
        <v>1253.2580925149064</v>
      </c>
      <c r="CS115" s="38" t="str">
        <f t="shared" si="263"/>
        <v>nie</v>
      </c>
      <c r="CT115" s="38">
        <f t="shared" si="264"/>
        <v>20</v>
      </c>
      <c r="CU115" s="38">
        <f t="shared" si="265"/>
        <v>1188.9390549370742</v>
      </c>
      <c r="CV115" s="38">
        <f t="shared" si="266"/>
        <v>0</v>
      </c>
      <c r="CW115" s="48">
        <f t="shared" si="267"/>
        <v>0.04</v>
      </c>
      <c r="CX115" s="38">
        <f t="shared" si="268"/>
        <v>0</v>
      </c>
      <c r="CY115" s="38">
        <f t="shared" si="269"/>
        <v>1188.9390549370742</v>
      </c>
      <c r="DA115" s="46">
        <f t="shared" si="320"/>
        <v>11</v>
      </c>
      <c r="DB115" s="38">
        <f t="shared" si="321"/>
        <v>1100</v>
      </c>
      <c r="DC115" s="38">
        <f t="shared" si="312"/>
        <v>1100</v>
      </c>
      <c r="DD115" s="38">
        <f t="shared" si="313"/>
        <v>1179.2</v>
      </c>
      <c r="DE115" s="48">
        <f t="shared" si="270"/>
        <v>2.5000000000000001E-2</v>
      </c>
      <c r="DF115" s="38">
        <f t="shared" si="271"/>
        <v>1208.6799999999998</v>
      </c>
      <c r="DG115" s="38" t="str">
        <f t="shared" si="272"/>
        <v>nie</v>
      </c>
      <c r="DH115" s="38">
        <f t="shared" si="273"/>
        <v>7.6999999999999993</v>
      </c>
      <c r="DI115" s="38">
        <f t="shared" si="325"/>
        <v>1181.7937999999999</v>
      </c>
      <c r="DJ115" s="38">
        <f t="shared" si="275"/>
        <v>0</v>
      </c>
      <c r="DK115" s="48">
        <f t="shared" si="276"/>
        <v>0.04</v>
      </c>
      <c r="DL115" s="38">
        <f t="shared" si="277"/>
        <v>77.266126566823729</v>
      </c>
      <c r="DM115" s="38">
        <f t="shared" si="278"/>
        <v>1259.0599265668236</v>
      </c>
      <c r="DN115" s="22"/>
      <c r="DO115" s="46">
        <f t="shared" si="322"/>
        <v>10</v>
      </c>
      <c r="DP115" s="38">
        <f t="shared" si="323"/>
        <v>1000</v>
      </c>
      <c r="DQ115" s="38">
        <f t="shared" si="314"/>
        <v>1000</v>
      </c>
      <c r="DR115" s="38">
        <f t="shared" si="315"/>
        <v>1265.0259880849633</v>
      </c>
      <c r="DS115" s="48">
        <f t="shared" si="279"/>
        <v>2.7500000000000004E-2</v>
      </c>
      <c r="DT115" s="38">
        <f t="shared" si="280"/>
        <v>1299.8142027572999</v>
      </c>
      <c r="DU115" s="38" t="str">
        <f t="shared" si="281"/>
        <v>nie</v>
      </c>
      <c r="DV115" s="38">
        <f t="shared" si="282"/>
        <v>20</v>
      </c>
      <c r="DW115" s="38">
        <f t="shared" si="283"/>
        <v>1226.6495042334129</v>
      </c>
      <c r="DX115" s="38">
        <f t="shared" si="284"/>
        <v>0</v>
      </c>
      <c r="DY115" s="48">
        <f t="shared" si="285"/>
        <v>0.04</v>
      </c>
      <c r="DZ115" s="38">
        <f t="shared" si="286"/>
        <v>0</v>
      </c>
      <c r="EA115" s="38">
        <f t="shared" si="287"/>
        <v>1226.6495042334129</v>
      </c>
    </row>
    <row r="116" spans="1:131" s="23" customFormat="1" ht="14.25">
      <c r="A116" s="22"/>
      <c r="B116" s="217"/>
      <c r="C116" s="55">
        <f t="shared" si="342"/>
        <v>81</v>
      </c>
      <c r="D116" s="38">
        <f t="shared" si="353"/>
        <v>1261.3778285742274</v>
      </c>
      <c r="E116" s="38">
        <f t="shared" si="354"/>
        <v>1256.1893949636822</v>
      </c>
      <c r="F116" s="38">
        <f t="shared" si="355"/>
        <v>1432.0845948099527</v>
      </c>
      <c r="G116" s="38">
        <f t="shared" si="343"/>
        <v>1207.357045107155</v>
      </c>
      <c r="H116" s="38">
        <f t="shared" si="344"/>
        <v>1161.139412355629</v>
      </c>
      <c r="I116" s="38">
        <f t="shared" si="345"/>
        <v>1216.0804191218767</v>
      </c>
      <c r="J116" s="39">
        <f t="shared" si="346"/>
        <v>1191.614978844053</v>
      </c>
      <c r="K116" s="39">
        <f t="shared" si="347"/>
        <v>1244.0911774075994</v>
      </c>
      <c r="L116" s="38">
        <f t="shared" si="348"/>
        <v>1069.4815517305074</v>
      </c>
      <c r="M116" s="22"/>
      <c r="N116" s="69"/>
      <c r="O116" s="53">
        <f t="shared" si="349"/>
        <v>81</v>
      </c>
      <c r="P116" s="41">
        <f t="shared" si="350"/>
        <v>0.26137782857422742</v>
      </c>
      <c r="Q116" s="41">
        <f t="shared" si="351"/>
        <v>0.2561893949636822</v>
      </c>
      <c r="R116" s="41">
        <f t="shared" si="352"/>
        <v>0.43208459480995276</v>
      </c>
      <c r="S116" s="41">
        <f t="shared" si="336"/>
        <v>0.20735704510715514</v>
      </c>
      <c r="T116" s="41">
        <f t="shared" si="337"/>
        <v>0.16113941235562912</v>
      </c>
      <c r="U116" s="41">
        <f t="shared" si="338"/>
        <v>0.21608041912187681</v>
      </c>
      <c r="V116" s="41">
        <f t="shared" si="339"/>
        <v>0.19161497884405287</v>
      </c>
      <c r="W116" s="41">
        <f t="shared" si="340"/>
        <v>0.24409117740759934</v>
      </c>
      <c r="X116" s="41">
        <f t="shared" si="341"/>
        <v>6.9481551730507407E-2</v>
      </c>
      <c r="Y116" s="22"/>
      <c r="Z116" s="35">
        <f t="shared" si="288"/>
        <v>97</v>
      </c>
      <c r="AA116" s="38">
        <f t="shared" ref="AA116:AA147" si="356">zakup_domyslny_wartosc*IFERROR((INDEX(scenariusz_I_inflacja_skumulowana,MATCH(ROUNDDOWN(Z116/12,0),scenariusz_I_rok,0))+1),1)
*(1+MOD(Z116,12)*INDEX(scenariusz_I_inflacja,MATCH(ROUNDUP(Z116/12,0),scenariusz_I_rok,0))/12)</f>
        <v>1083.7590862161032</v>
      </c>
      <c r="AB116" s="35">
        <f t="shared" si="289"/>
        <v>97</v>
      </c>
      <c r="AC116" s="48">
        <f t="shared" si="290"/>
        <v>0.04</v>
      </c>
      <c r="AD116" s="46">
        <f t="shared" si="291"/>
        <v>10</v>
      </c>
      <c r="AE116" s="38">
        <f t="shared" si="292"/>
        <v>999</v>
      </c>
      <c r="AF116" s="38">
        <f t="shared" si="316"/>
        <v>1000</v>
      </c>
      <c r="AG116" s="38">
        <f t="shared" si="327"/>
        <v>1000</v>
      </c>
      <c r="AH116" s="48">
        <f t="shared" ref="AH116:AH147" si="357">IF(AND(MOD($Z116,zapadalnosc_ROR)&lt;=zmiana_oprocentowania_co_ile_mc_ROR,MOD($Z116,zapadalnosc_ROR)&lt;&gt;0),proc_I_okres_ROR,(marza_ROR+AC116))</f>
        <v>6.7500000000000004E-2</v>
      </c>
      <c r="AI116" s="38">
        <f t="shared" ref="AI116:AI147" si="358">AG116*(1+AH116*IF(MOD($Z116,wyplata_odsetek_ROR)&lt;&gt;0,MOD($Z116,wyplata_odsetek_ROR),wyplata_odsetek_ROR)/12)</f>
        <v>1005.625</v>
      </c>
      <c r="AJ116" s="38" t="str">
        <f t="shared" ref="AJ116:AJ147" si="359">IF(MOD($Z116,zapadalnosc_ROR)=0,"tak","nie")</f>
        <v>nie</v>
      </c>
      <c r="AK116" s="38">
        <f t="shared" ref="AK116:AK147" si="360">IF(MOD($Z116,zapadalnosc_ROR)=0,0,
IF(AND(MOD($Z116,zapadalnosc_ROR)&lt;zapadalnosc_ROR,MOD($Z116,zapadalnosc_ROR)&lt;=koszt_wczesniejszy_wykup_ochrona_ROR),
MIN(AI116-AF116,AD116*koszt_wczesniejszy_wykup_ROR),AD116*koszt_wczesniejszy_wykup_ROR))</f>
        <v>5</v>
      </c>
      <c r="AL116" s="38">
        <f t="shared" si="330"/>
        <v>1000.50625</v>
      </c>
      <c r="AM116" s="38">
        <f t="shared" ref="AM116:AM147" si="361">IF(MOD($Z116,wyplata_odsetek_ROR)=0, (AI116-AF116)*(1-podatek_Belki),0)
-IF(AND(AJ116="tak",AE117&lt;&gt;""),AE117-AF116,0)</f>
        <v>4.5562500000000004</v>
      </c>
      <c r="AN116" s="48">
        <f t="shared" si="238"/>
        <v>0.04</v>
      </c>
      <c r="AO116" s="38">
        <f t="shared" si="239"/>
        <v>327.02729636884021</v>
      </c>
      <c r="AP116" s="38">
        <f t="shared" si="331"/>
        <v>1322.9772963688401</v>
      </c>
      <c r="AQ116" s="22"/>
      <c r="AR116" s="35">
        <f t="shared" si="294"/>
        <v>97</v>
      </c>
      <c r="AS116" s="48">
        <f t="shared" si="295"/>
        <v>0.04</v>
      </c>
      <c r="AT116" s="46">
        <f t="shared" si="296"/>
        <v>10</v>
      </c>
      <c r="AU116" s="38">
        <f t="shared" si="297"/>
        <v>999</v>
      </c>
      <c r="AV116" s="38">
        <f t="shared" si="317"/>
        <v>1000</v>
      </c>
      <c r="AW116" s="38">
        <f t="shared" si="328"/>
        <v>1000</v>
      </c>
      <c r="AX116" s="48">
        <f t="shared" ref="AX116:AX147" si="362">IF(AND(MOD($Z116,zapadalnosc_DOR)&lt;=zmiana_oprocentowania_co_ile_mc_DOR,MOD($Z116,zapadalnosc_DOR)&lt;&gt;0),proc_I_okres_DOR,(marza_DOR+AS116))</f>
        <v>6.8500000000000005E-2</v>
      </c>
      <c r="AY116" s="38">
        <f t="shared" ref="AY116:AY147" si="363">AW116*(1+AX116*IF(MOD($Z116,wyplata_odsetek_DOR)&lt;&gt;0,MOD($Z116,wyplata_odsetek_DOR),wyplata_odsetek_DOR)/12)</f>
        <v>1005.7083333333334</v>
      </c>
      <c r="AZ116" s="38" t="str">
        <f t="shared" ref="AZ116:AZ147" si="364">IF(MOD($Z116,zapadalnosc_DOR)=0,"tak","nie")</f>
        <v>nie</v>
      </c>
      <c r="BA116" s="38">
        <f t="shared" ref="BA116:BA147" si="365">IF(MOD($Z116,zapadalnosc_DOR)=0,0,
IF(AND(MOD($Z116,zapadalnosc_DOR)&lt;zapadalnosc_DOR,MOD($Z116,zapadalnosc_DOR)&lt;=koszt_wczesniejszy_wykup_ochrona_DOR),
MIN(AY116-AV116,AT116*koszt_wczesniejszy_wykup_DOR),AT116*koszt_wczesniejszy_wykup_DOR))</f>
        <v>5.7083333333333712</v>
      </c>
      <c r="BB116" s="38">
        <f t="shared" si="332"/>
        <v>1000</v>
      </c>
      <c r="BC116" s="38">
        <f t="shared" ref="BC116:BC147" si="366">IF(MOD($Z116,wyplata_odsetek_DOR)=0, (AY116-AV116)*(1-podatek_Belki),0)
-IF(AND(AZ116="tak",AU117&lt;&gt;""),AU117-AV116,0)</f>
        <v>4.6237500000000313</v>
      </c>
      <c r="BD116" s="48">
        <f t="shared" si="245"/>
        <v>0.04</v>
      </c>
      <c r="BE116" s="38">
        <f t="shared" si="246"/>
        <v>321.45072508528244</v>
      </c>
      <c r="BF116" s="38">
        <f t="shared" si="333"/>
        <v>1316.8269750852824</v>
      </c>
      <c r="BG116" s="22"/>
      <c r="BH116" s="35">
        <f t="shared" si="299"/>
        <v>97</v>
      </c>
      <c r="BI116" s="48">
        <f t="shared" si="324"/>
        <v>0.04</v>
      </c>
      <c r="BJ116" s="46">
        <f t="shared" si="300"/>
        <v>12</v>
      </c>
      <c r="BK116" s="38">
        <f t="shared" si="301"/>
        <v>1198.8000000000002</v>
      </c>
      <c r="BL116" s="38">
        <f t="shared" si="318"/>
        <v>1200</v>
      </c>
      <c r="BM116" s="38">
        <f t="shared" si="302"/>
        <v>1370.0307</v>
      </c>
      <c r="BN116" s="48">
        <f t="shared" ref="BN116:BN147" si="367">IF(AND(MOD($Z116,zapadalnosc_TOS)&lt;=12,MOD($Z116,zapadalnosc_TOS)&lt;&gt;0),proc_I_okres_TOS,(marza_TOS+proc_I_okres_TOS))</f>
        <v>6.8500000000000005E-2</v>
      </c>
      <c r="BO116" s="38">
        <f t="shared" si="303"/>
        <v>1377.8512919125001</v>
      </c>
      <c r="BP116" s="38" t="str">
        <f t="shared" ref="BP116:BP147" si="368">IF(MOD($Z116,zapadalnosc_TOS)=0,"tak","nie")</f>
        <v>nie</v>
      </c>
      <c r="BQ116" s="38">
        <f t="shared" ref="BQ116:BQ147" si="369">IF(MOD($Z116,zapadalnosc_TOS)=0,0,
IF(AND(MOD($Z116,zapadalnosc_TOS)&lt;zapadalnosc_TOS,MOD($Z116,zapadalnosc_TOS)&lt;=koszt_wczesniejszy_wykup_ochrona_TOS),
MIN(BO116-BL116,BJ116*koszt_wczesniejszy_wykup_TOS),BJ116*koszt_wczesniejszy_wykup_TOS))</f>
        <v>8.3999999999999986</v>
      </c>
      <c r="BR116" s="38">
        <f t="shared" si="334"/>
        <v>1337.2555464491249</v>
      </c>
      <c r="BS116" s="38">
        <f>IF(AND(BP116="tak",BK117&lt;&gt;""),
 BR116-BK117,
0)</f>
        <v>0</v>
      </c>
      <c r="BT116" s="48">
        <f t="shared" si="250"/>
        <v>0.04</v>
      </c>
      <c r="BU116" s="38">
        <f t="shared" si="251"/>
        <v>197.28222171385863</v>
      </c>
      <c r="BV116" s="38">
        <f t="shared" si="335"/>
        <v>1534.5377681629836</v>
      </c>
      <c r="BW116" s="22"/>
      <c r="BX116" s="48">
        <f t="shared" si="329"/>
        <v>0.01</v>
      </c>
      <c r="BY116" s="46">
        <f t="shared" si="305"/>
        <v>10</v>
      </c>
      <c r="BZ116" s="38">
        <f t="shared" si="306"/>
        <v>999</v>
      </c>
      <c r="CA116" s="38">
        <f t="shared" si="319"/>
        <v>1000</v>
      </c>
      <c r="CB116" s="38">
        <f t="shared" si="307"/>
        <v>1000</v>
      </c>
      <c r="CC116" s="48">
        <f t="shared" ref="CC116:CC147" si="370">IF(AND(MOD($Z116,zapadalnosc_COI)&lt;=zmiana_oprocentowania_co_ile_mc_COI,MOD($Z116,zapadalnosc_COI)&lt;&gt;0),proc_I_okres_COI,(marza_COI+$BX116))</f>
        <v>7.0000000000000007E-2</v>
      </c>
      <c r="CD116" s="38">
        <f t="shared" ref="CD116:CD147" si="371">CB116*(1+CC116*IF(MOD($Z116,wyplata_odsetek_COI)&lt;&gt;0,MOD($Z116,wyplata_odsetek_COI),wyplata_odsetek_COI)/12)</f>
        <v>1005.8333333333334</v>
      </c>
      <c r="CE116" s="38" t="str">
        <f t="shared" ref="CE116:CE147" si="372">IF(MOD($Z116,zapadalnosc_COI)=0,"tak","nie")</f>
        <v>nie</v>
      </c>
      <c r="CF116" s="38">
        <f t="shared" ref="CF116:CF147" si="373">IF(MOD($Z116,zapadalnosc_COI)=0,0,
IF(AND(MOD($Z116,zapadalnosc_COI)&lt;zapadalnosc_COI,MOD($Z116,zapadalnosc_COI)&lt;=koszt_wczesniejszy_wykup_ochrona_COI),
MIN(CD116-CA116,BY116*koszt_wczesniejszy_wykup_COI),BY116*koszt_wczesniejszy_wykup_COI))</f>
        <v>5.8333333333333712</v>
      </c>
      <c r="CG116" s="38">
        <f t="shared" ref="CG116:CG147" si="374">CD116-CF116
-(CD116-CA116-CF116)*podatek_Belki</f>
        <v>1000</v>
      </c>
      <c r="CH116" s="38">
        <f t="shared" ref="CH116:CH147" si="375">IF(MOD($Z116,wyplata_odsetek_COI)=0, (CD116-CA116)*(1-podatek_Belki),0)
-IF(AND(CE116="tak",BZ117&lt;&gt;""),BZ117-CA116,0)</f>
        <v>0</v>
      </c>
      <c r="CI116" s="48">
        <f t="shared" ref="CI116:CI147" si="376">INDEX(scenariusz_I_konto,MATCH(ROUNDUP($Z116/12,0),scenariusz_I_rok,0))</f>
        <v>0.04</v>
      </c>
      <c r="CJ116" s="38">
        <f t="shared" ref="CJ116:CJ147" si="377">CJ115*(1+CI116/12*(1-podatek_Belki))+CH116</f>
        <v>243.75725787171174</v>
      </c>
      <c r="CK116" s="38">
        <f t="shared" ref="CK116:CK147" si="378">CJ115*(1+CI116/12*(1-podatek_Belki))+CG116</f>
        <v>1243.7572578717118</v>
      </c>
      <c r="CL116" s="22"/>
      <c r="CM116" s="46">
        <f t="shared" si="308"/>
        <v>10</v>
      </c>
      <c r="CN116" s="38">
        <f t="shared" si="309"/>
        <v>1000</v>
      </c>
      <c r="CO116" s="38">
        <f t="shared" si="310"/>
        <v>1000</v>
      </c>
      <c r="CP116" s="38">
        <f t="shared" si="311"/>
        <v>1253.2580925149064</v>
      </c>
      <c r="CQ116" s="48">
        <f t="shared" ref="CQ116:CQ147" si="379">IF(AND(MOD($Z116,zapadalnosc_EDO)&lt;=12,MOD($Z116,zapadalnosc_EDO)&lt;&gt;0),proc_I_okres_EDO,(marza_EDO+$BX116))</f>
        <v>2.2499999999999999E-2</v>
      </c>
      <c r="CR116" s="38">
        <f t="shared" ref="CR116:CR147" si="380">CP116*(1+CQ116*IF(MOD($Z116,12)&lt;&gt;0,MOD($Z116,12),12)/12)</f>
        <v>1255.6079514383719</v>
      </c>
      <c r="CS116" s="38" t="str">
        <f t="shared" ref="CS116:CS147" si="381">IF(MOD($Z116,zapadalnosc_EDO)=0,"tak","nie")</f>
        <v>nie</v>
      </c>
      <c r="CT116" s="38">
        <f t="shared" ref="CT116:CT147" si="382">IF(AND(MOD($Z116,zapadalnosc_EDO)&lt;zapadalnosc_EDO,MOD($Z116,zapadalnosc_EDO)&lt;&gt;0),MIN(CR116-CO116,CM116*koszt_wczesniejszy_wykup_EDO),0)</f>
        <v>20</v>
      </c>
      <c r="CU116" s="38">
        <f t="shared" ref="CU116:CU147" si="383">CR116-CT116
-(CR116-CO116-CT116)*podatek_Belki</f>
        <v>1190.8424406650813</v>
      </c>
      <c r="CV116" s="38">
        <f t="shared" si="266"/>
        <v>0</v>
      </c>
      <c r="CW116" s="48">
        <f t="shared" ref="CW116:CW147" si="384">INDEX(scenariusz_I_konto,MATCH(ROUNDUP($Z116/12,0),scenariusz_I_rok,0))</f>
        <v>0.04</v>
      </c>
      <c r="CX116" s="38">
        <f t="shared" ref="CX116:CX147" si="385">CX115*(1+CW116/12*(1-podatek_Belki))+CV116</f>
        <v>0</v>
      </c>
      <c r="CY116" s="38">
        <f t="shared" ref="CY116:CY147" si="386">CX115*(1+CW116/12*(1-podatek_Belki))+CU116</f>
        <v>1190.8424406650813</v>
      </c>
      <c r="DA116" s="46">
        <f t="shared" si="320"/>
        <v>11</v>
      </c>
      <c r="DB116" s="38">
        <f t="shared" si="321"/>
        <v>1100</v>
      </c>
      <c r="DC116" s="38">
        <f t="shared" si="312"/>
        <v>1100</v>
      </c>
      <c r="DD116" s="38">
        <f t="shared" si="313"/>
        <v>1208.6799999999998</v>
      </c>
      <c r="DE116" s="48">
        <f t="shared" ref="DE116:DE147" si="387">IF(AND(MOD($Z116,zapadalnosc_ROS)&lt;=12,MOD($Z116,zapadalnosc_ROS)&lt;&gt;0),proc_I_okres_ROS,(marza_ROS+$BX116))</f>
        <v>2.5000000000000001E-2</v>
      </c>
      <c r="DF116" s="38">
        <f t="shared" ref="DF116:DF147" si="388">DD116*(1+DE116*IF(MOD($Z116,12)&lt;&gt;0,MOD($Z116,12),12)/12)</f>
        <v>1211.1980833333332</v>
      </c>
      <c r="DG116" s="38" t="str">
        <f t="shared" ref="DG116:DG147" si="389">IF(MOD($Z116,zapadalnosc_ROS)=0,"tak","nie")</f>
        <v>nie</v>
      </c>
      <c r="DH116" s="38">
        <f t="shared" ref="DH116:DH147" si="390">IF(AND(MOD($Z116,zapadalnosc_ROS)&lt;zapadalnosc_ROS,MOD($Z116,zapadalnosc_ROS)&lt;&gt;0),MIN(DF116-DC116,DA116*koszt_wczesniejszy_wykup_ROS),0)</f>
        <v>7.6999999999999993</v>
      </c>
      <c r="DI116" s="38">
        <f t="shared" si="325"/>
        <v>1183.8334474999999</v>
      </c>
      <c r="DJ116" s="38">
        <f t="shared" si="275"/>
        <v>0</v>
      </c>
      <c r="DK116" s="48">
        <f t="shared" ref="DK116:DK147" si="391">INDEX(scenariusz_I_konto,MATCH(ROUNDUP($Z116/12,0),scenariusz_I_rok,0))</f>
        <v>0.04</v>
      </c>
      <c r="DL116" s="38">
        <f t="shared" ref="DL116:DL147" si="392">DL115*(1+DK116/12*(1-podatek_Belki))+DJ116</f>
        <v>77.474745108554146</v>
      </c>
      <c r="DM116" s="38">
        <f t="shared" ref="DM116:DM147" si="393">DL115*(1+DK116/12*(1-podatek_Belki))+DI116</f>
        <v>1261.308192608554</v>
      </c>
      <c r="DN116" s="22"/>
      <c r="DO116" s="46">
        <f t="shared" si="322"/>
        <v>10</v>
      </c>
      <c r="DP116" s="38">
        <f t="shared" si="323"/>
        <v>1000</v>
      </c>
      <c r="DQ116" s="38">
        <f t="shared" si="314"/>
        <v>1000</v>
      </c>
      <c r="DR116" s="38">
        <f t="shared" si="315"/>
        <v>1299.8142027572999</v>
      </c>
      <c r="DS116" s="48">
        <f t="shared" ref="DS116:DS147" si="394">IF(AND(MOD($Z116,zapadalnosc_ROD)&lt;=12,MOD($Z116,zapadalnosc_ROD)&lt;&gt;0),proc_I_okres_ROD,(marza_ROD+$BX116))</f>
        <v>2.7500000000000004E-2</v>
      </c>
      <c r="DT116" s="38">
        <f t="shared" ref="DT116:DT147" si="395">DR116*(1+DS116*IF(MOD($Z116,12)&lt;&gt;0,MOD($Z116,12),12)/12)</f>
        <v>1302.7929436386187</v>
      </c>
      <c r="DU116" s="38" t="str">
        <f t="shared" ref="DU116:DU147" si="396">IF(MOD($Z116,zapadalnosc_ROD)=0,"tak","nie")</f>
        <v>nie</v>
      </c>
      <c r="DV116" s="38">
        <f t="shared" ref="DV116:DV147" si="397">IF(AND(MOD($Z116,zapadalnosc_ROD)&lt;zapadalnosc_ROD,MOD($Z116,zapadalnosc_ROD)&lt;&gt;0),MIN(DT116-DQ116,DO116*koszt_wczesniejszy_wykup_ROD),0)</f>
        <v>20</v>
      </c>
      <c r="DW116" s="38">
        <f t="shared" si="283"/>
        <v>1229.0622843472811</v>
      </c>
      <c r="DX116" s="38">
        <f t="shared" si="284"/>
        <v>0</v>
      </c>
      <c r="DY116" s="48">
        <f t="shared" ref="DY116:DY147" si="398">INDEX(scenariusz_I_konto,MATCH(ROUNDUP($Z116/12,0),scenariusz_I_rok,0))</f>
        <v>0.04</v>
      </c>
      <c r="DZ116" s="38">
        <f t="shared" ref="DZ116:DZ147" si="399">DZ115*(1+DY116/12*(1-podatek_Belki))+DX116</f>
        <v>0</v>
      </c>
      <c r="EA116" s="38">
        <f t="shared" ref="EA116:EA147" si="400">DZ115*(1+DY116/12*(1-podatek_Belki))+DW116</f>
        <v>1229.0622843472811</v>
      </c>
    </row>
    <row r="117" spans="1:131" s="23" customFormat="1" ht="14.25">
      <c r="A117" s="22"/>
      <c r="B117" s="217"/>
      <c r="C117" s="55">
        <f t="shared" si="342"/>
        <v>82</v>
      </c>
      <c r="D117" s="38">
        <f t="shared" si="353"/>
        <v>1264.7944837113778</v>
      </c>
      <c r="E117" s="38">
        <f t="shared" si="354"/>
        <v>1259.6639153300839</v>
      </c>
      <c r="F117" s="38">
        <f t="shared" si="355"/>
        <v>1438.1432654659397</v>
      </c>
      <c r="G117" s="38">
        <f t="shared" si="343"/>
        <v>1209.2494131289445</v>
      </c>
      <c r="H117" s="38">
        <f t="shared" si="344"/>
        <v>1162.9599521448529</v>
      </c>
      <c r="I117" s="38">
        <f t="shared" si="345"/>
        <v>1221.6267683535057</v>
      </c>
      <c r="J117" s="39">
        <f t="shared" si="346"/>
        <v>1193.9003360123088</v>
      </c>
      <c r="K117" s="39">
        <f t="shared" si="347"/>
        <v>1247.4502235865998</v>
      </c>
      <c r="L117" s="38">
        <f t="shared" si="348"/>
        <v>1070.3661518560082</v>
      </c>
      <c r="M117" s="22"/>
      <c r="N117" s="69"/>
      <c r="O117" s="53">
        <f t="shared" si="349"/>
        <v>82</v>
      </c>
      <c r="P117" s="41">
        <f t="shared" si="350"/>
        <v>0.26479448371137781</v>
      </c>
      <c r="Q117" s="41">
        <f t="shared" si="351"/>
        <v>0.25966391533008393</v>
      </c>
      <c r="R117" s="41">
        <f t="shared" si="352"/>
        <v>0.43814326546593985</v>
      </c>
      <c r="S117" s="41">
        <f t="shared" si="336"/>
        <v>0.20924941312894463</v>
      </c>
      <c r="T117" s="41">
        <f t="shared" si="337"/>
        <v>0.16295995214485282</v>
      </c>
      <c r="U117" s="41">
        <f t="shared" si="338"/>
        <v>0.22162676835350559</v>
      </c>
      <c r="V117" s="41">
        <f t="shared" si="339"/>
        <v>0.19390033601230883</v>
      </c>
      <c r="W117" s="41">
        <f t="shared" si="340"/>
        <v>0.24745022358659985</v>
      </c>
      <c r="X117" s="41">
        <f t="shared" si="341"/>
        <v>7.0366151856008141E-2</v>
      </c>
      <c r="Y117" s="22"/>
      <c r="Z117" s="35">
        <f t="shared" si="288"/>
        <v>98</v>
      </c>
      <c r="AA117" s="38">
        <f t="shared" si="356"/>
        <v>1084.6614668041268</v>
      </c>
      <c r="AB117" s="35">
        <f t="shared" si="289"/>
        <v>98</v>
      </c>
      <c r="AC117" s="48">
        <f t="shared" ref="AC117:AC148" si="401">MAX(INDEX(scenariusz_I_stopa_NBP,MATCH(ROUNDUP(AB117/12,0),scenariusz_I_rok,0)),0)</f>
        <v>0.04</v>
      </c>
      <c r="AD117" s="46">
        <f t="shared" ref="AD117:AD148" si="402">IF(AJ116="tak",
ROUNDDOWN(AL116/zamiana_ROR,0),
AD116)</f>
        <v>10</v>
      </c>
      <c r="AE117" s="38">
        <f t="shared" ref="AE117:AE148" si="403">IF(AJ116="tak",
AD117*zamiana_ROR,
AE116)</f>
        <v>999</v>
      </c>
      <c r="AF117" s="38">
        <f t="shared" si="316"/>
        <v>1000</v>
      </c>
      <c r="AG117" s="38">
        <f t="shared" si="327"/>
        <v>1000</v>
      </c>
      <c r="AH117" s="48">
        <f t="shared" si="357"/>
        <v>0.04</v>
      </c>
      <c r="AI117" s="38">
        <f t="shared" si="358"/>
        <v>1003.3333333333334</v>
      </c>
      <c r="AJ117" s="38" t="str">
        <f t="shared" si="359"/>
        <v>nie</v>
      </c>
      <c r="AK117" s="38">
        <f t="shared" si="360"/>
        <v>5</v>
      </c>
      <c r="AL117" s="38">
        <f t="shared" si="330"/>
        <v>998.65</v>
      </c>
      <c r="AM117" s="38">
        <f t="shared" si="361"/>
        <v>2.7000000000000308</v>
      </c>
      <c r="AN117" s="48">
        <f t="shared" si="238"/>
        <v>0.04</v>
      </c>
      <c r="AO117" s="38">
        <f t="shared" si="239"/>
        <v>330.61027006903612</v>
      </c>
      <c r="AP117" s="38">
        <f t="shared" si="331"/>
        <v>1326.5602700690361</v>
      </c>
      <c r="AQ117" s="22"/>
      <c r="AR117" s="35">
        <f t="shared" si="294"/>
        <v>98</v>
      </c>
      <c r="AS117" s="48">
        <f t="shared" ref="AS117:AS148" si="404">MAX(INDEX(scenariusz_I_stopa_NBP,MATCH(ROUNDUP(AR117/12,0),scenariusz_I_rok,0)),0)</f>
        <v>0.04</v>
      </c>
      <c r="AT117" s="46">
        <f t="shared" ref="AT117:AT148" si="405">IF(AZ116="tak",
ROUNDDOWN(BB116/zamiana_DOR,0),
AT116)</f>
        <v>10</v>
      </c>
      <c r="AU117" s="38">
        <f t="shared" ref="AU117:AU148" si="406">IF(AZ116="tak",
AT117*zamiana_DOR,
AU116)</f>
        <v>999</v>
      </c>
      <c r="AV117" s="38">
        <f t="shared" si="317"/>
        <v>1000</v>
      </c>
      <c r="AW117" s="38">
        <f t="shared" si="328"/>
        <v>1000</v>
      </c>
      <c r="AX117" s="48">
        <f t="shared" si="362"/>
        <v>4.1000000000000002E-2</v>
      </c>
      <c r="AY117" s="38">
        <f t="shared" si="363"/>
        <v>1003.4166666666666</v>
      </c>
      <c r="AZ117" s="38" t="str">
        <f t="shared" si="364"/>
        <v>nie</v>
      </c>
      <c r="BA117" s="38">
        <f t="shared" si="365"/>
        <v>7</v>
      </c>
      <c r="BB117" s="38">
        <f t="shared" si="332"/>
        <v>997.09749999999997</v>
      </c>
      <c r="BC117" s="38">
        <f t="shared" si="366"/>
        <v>2.7674999999999694</v>
      </c>
      <c r="BD117" s="48">
        <f t="shared" si="245"/>
        <v>0.04</v>
      </c>
      <c r="BE117" s="38">
        <f t="shared" si="246"/>
        <v>325.08614204301267</v>
      </c>
      <c r="BF117" s="38">
        <f t="shared" si="333"/>
        <v>1319.4161420430128</v>
      </c>
      <c r="BG117" s="22"/>
      <c r="BH117" s="35">
        <f t="shared" si="299"/>
        <v>98</v>
      </c>
      <c r="BI117" s="48">
        <f t="shared" si="324"/>
        <v>0.04</v>
      </c>
      <c r="BJ117" s="46">
        <f t="shared" ref="BJ117:BJ148" si="407">IF(BP116="tak",
ROUNDDOWN(BR116/zamiana_TOS,0),
BJ116)</f>
        <v>12</v>
      </c>
      <c r="BK117" s="38">
        <f t="shared" ref="BK117:BK148" si="408">IF(BP116="tak",
BJ117*zamiana_TOS,
BK116)</f>
        <v>1198.8000000000002</v>
      </c>
      <c r="BL117" s="38">
        <f t="shared" si="318"/>
        <v>1200</v>
      </c>
      <c r="BM117" s="38">
        <f t="shared" si="302"/>
        <v>1370.0307</v>
      </c>
      <c r="BN117" s="48">
        <f t="shared" si="367"/>
        <v>6.8500000000000005E-2</v>
      </c>
      <c r="BO117" s="38">
        <f t="shared" si="303"/>
        <v>1385.6718838249999</v>
      </c>
      <c r="BP117" s="38" t="str">
        <f t="shared" si="368"/>
        <v>nie</v>
      </c>
      <c r="BQ117" s="38">
        <f t="shared" si="369"/>
        <v>8.3999999999999986</v>
      </c>
      <c r="BR117" s="38">
        <f t="shared" si="334"/>
        <v>1343.5902258982499</v>
      </c>
      <c r="BS117" s="38">
        <f t="shared" ref="BS117:BS141" si="409">IF(AND(BP117="tak",BK118&lt;&gt;""),
 BR117-BK118,
0)</f>
        <v>0</v>
      </c>
      <c r="BT117" s="48">
        <f t="shared" si="250"/>
        <v>0.04</v>
      </c>
      <c r="BU117" s="38">
        <f t="shared" si="251"/>
        <v>197.81488371248602</v>
      </c>
      <c r="BV117" s="38">
        <f t="shared" si="335"/>
        <v>1541.405109610736</v>
      </c>
      <c r="BW117" s="22"/>
      <c r="BX117" s="48">
        <f t="shared" si="329"/>
        <v>0.01</v>
      </c>
      <c r="BY117" s="46">
        <f t="shared" ref="BY117:BY148" si="410">IF(CE116="tak",
ROUNDDOWN(CG116/zamiana_COI,0),
BY116)</f>
        <v>10</v>
      </c>
      <c r="BZ117" s="38">
        <f t="shared" ref="BZ117:BZ148" si="411">IF(CE116="tak",
BY117*zamiana_COI,
BZ116)</f>
        <v>999</v>
      </c>
      <c r="CA117" s="38">
        <f t="shared" si="319"/>
        <v>1000</v>
      </c>
      <c r="CB117" s="38">
        <f t="shared" si="307"/>
        <v>1000</v>
      </c>
      <c r="CC117" s="48">
        <f t="shared" si="370"/>
        <v>7.0000000000000007E-2</v>
      </c>
      <c r="CD117" s="38">
        <f t="shared" si="371"/>
        <v>1011.6666666666667</v>
      </c>
      <c r="CE117" s="38" t="str">
        <f t="shared" si="372"/>
        <v>nie</v>
      </c>
      <c r="CF117" s="38">
        <f t="shared" si="373"/>
        <v>7</v>
      </c>
      <c r="CG117" s="38">
        <f t="shared" si="374"/>
        <v>1003.7800000000001</v>
      </c>
      <c r="CH117" s="38">
        <f t="shared" si="375"/>
        <v>0</v>
      </c>
      <c r="CI117" s="48">
        <f t="shared" si="376"/>
        <v>0.04</v>
      </c>
      <c r="CJ117" s="38">
        <f t="shared" si="377"/>
        <v>244.41540246796535</v>
      </c>
      <c r="CK117" s="38">
        <f t="shared" si="378"/>
        <v>1248.1954024679653</v>
      </c>
      <c r="CL117" s="22"/>
      <c r="CM117" s="46">
        <f t="shared" ref="CM117:CM148" si="412">IF(CS116="tak",
ROUNDDOWN(CU116/zamiana_EDO,0),
CM116)</f>
        <v>10</v>
      </c>
      <c r="CN117" s="38">
        <f t="shared" ref="CN117:CN148" si="413">IF(CS116="tak",
CM117*zamiana_EDO,
CN116)</f>
        <v>1000</v>
      </c>
      <c r="CO117" s="38">
        <f t="shared" si="310"/>
        <v>1000</v>
      </c>
      <c r="CP117" s="38">
        <f t="shared" ref="CP117:CP148" si="414">IF(CS116="tak",
 CO117,
IF(MOD($Z117,kapitalizacja_odsetek_mc_EDO)&lt;&gt;1,CP116,CR116))</f>
        <v>1253.2580925149064</v>
      </c>
      <c r="CQ117" s="48">
        <f t="shared" si="379"/>
        <v>2.2499999999999999E-2</v>
      </c>
      <c r="CR117" s="38">
        <f t="shared" si="380"/>
        <v>1257.9578103618371</v>
      </c>
      <c r="CS117" s="38" t="str">
        <f t="shared" si="381"/>
        <v>nie</v>
      </c>
      <c r="CT117" s="38">
        <f t="shared" si="382"/>
        <v>20</v>
      </c>
      <c r="CU117" s="38">
        <f t="shared" si="383"/>
        <v>1192.745826393088</v>
      </c>
      <c r="CV117" s="38">
        <f t="shared" si="266"/>
        <v>0</v>
      </c>
      <c r="CW117" s="48">
        <f t="shared" si="384"/>
        <v>0.04</v>
      </c>
      <c r="CX117" s="38">
        <f t="shared" si="385"/>
        <v>0</v>
      </c>
      <c r="CY117" s="38">
        <f t="shared" si="386"/>
        <v>1192.745826393088</v>
      </c>
      <c r="DA117" s="46">
        <f t="shared" si="320"/>
        <v>11</v>
      </c>
      <c r="DB117" s="38">
        <f t="shared" si="321"/>
        <v>1100</v>
      </c>
      <c r="DC117" s="38">
        <f t="shared" si="312"/>
        <v>1100</v>
      </c>
      <c r="DD117" s="38">
        <f t="shared" ref="DD117:DD148" si="415">IF(DG116="tak",
 DC117,
IF(MOD($Z117,kapitalizacja_odsetek_mc_ROS)&lt;&gt;1,DD116,DF116))</f>
        <v>1208.6799999999998</v>
      </c>
      <c r="DE117" s="48">
        <f t="shared" si="387"/>
        <v>2.5000000000000001E-2</v>
      </c>
      <c r="DF117" s="38">
        <f t="shared" si="388"/>
        <v>1213.7161666666666</v>
      </c>
      <c r="DG117" s="38" t="str">
        <f t="shared" si="389"/>
        <v>nie</v>
      </c>
      <c r="DH117" s="38">
        <f t="shared" si="390"/>
        <v>7.6999999999999993</v>
      </c>
      <c r="DI117" s="38">
        <f t="shared" si="325"/>
        <v>1185.8730949999999</v>
      </c>
      <c r="DJ117" s="38">
        <f t="shared" si="275"/>
        <v>0</v>
      </c>
      <c r="DK117" s="48">
        <f t="shared" si="391"/>
        <v>0.04</v>
      </c>
      <c r="DL117" s="38">
        <f t="shared" si="392"/>
        <v>77.683926920347233</v>
      </c>
      <c r="DM117" s="38">
        <f t="shared" si="393"/>
        <v>1263.5570219203471</v>
      </c>
      <c r="DN117" s="22"/>
      <c r="DO117" s="46">
        <f t="shared" si="322"/>
        <v>10</v>
      </c>
      <c r="DP117" s="38">
        <f t="shared" si="323"/>
        <v>1000</v>
      </c>
      <c r="DQ117" s="38">
        <f t="shared" si="314"/>
        <v>1000</v>
      </c>
      <c r="DR117" s="38">
        <f t="shared" ref="DR117:DR148" si="416">IF(DU116="tak",
 DQ117,
IF(MOD($Z117,kapitalizacja_odsetek_mc_ROD)&lt;&gt;1,DR116,DT116))</f>
        <v>1299.8142027572999</v>
      </c>
      <c r="DS117" s="48">
        <f t="shared" si="394"/>
        <v>2.7500000000000004E-2</v>
      </c>
      <c r="DT117" s="38">
        <f t="shared" si="395"/>
        <v>1305.7716845199375</v>
      </c>
      <c r="DU117" s="38" t="str">
        <f t="shared" si="396"/>
        <v>nie</v>
      </c>
      <c r="DV117" s="38">
        <f t="shared" si="397"/>
        <v>20</v>
      </c>
      <c r="DW117" s="38">
        <f t="shared" si="283"/>
        <v>1231.4750644611493</v>
      </c>
      <c r="DX117" s="38">
        <f t="shared" si="284"/>
        <v>0</v>
      </c>
      <c r="DY117" s="48">
        <f t="shared" si="398"/>
        <v>0.04</v>
      </c>
      <c r="DZ117" s="38">
        <f t="shared" si="399"/>
        <v>0</v>
      </c>
      <c r="EA117" s="38">
        <f t="shared" si="400"/>
        <v>1231.4750644611493</v>
      </c>
    </row>
    <row r="118" spans="1:131" s="23" customFormat="1" ht="14.1" customHeight="1">
      <c r="A118" s="22"/>
      <c r="B118" s="217"/>
      <c r="C118" s="55">
        <f t="shared" si="342"/>
        <v>83</v>
      </c>
      <c r="D118" s="38">
        <f t="shared" si="353"/>
        <v>1268.2203638173987</v>
      </c>
      <c r="E118" s="38">
        <f t="shared" si="354"/>
        <v>1263.1478169014752</v>
      </c>
      <c r="F118" s="38">
        <f t="shared" si="355"/>
        <v>1444.2033135826978</v>
      </c>
      <c r="G118" s="38">
        <f t="shared" si="343"/>
        <v>1211.1432455443926</v>
      </c>
      <c r="H118" s="38">
        <f t="shared" si="344"/>
        <v>1164.7804919340763</v>
      </c>
      <c r="I118" s="38">
        <f t="shared" si="345"/>
        <v>1227.1736585280603</v>
      </c>
      <c r="J118" s="39">
        <f t="shared" si="346"/>
        <v>1196.1856931805644</v>
      </c>
      <c r="K118" s="39">
        <f t="shared" si="347"/>
        <v>1250.8183391902835</v>
      </c>
      <c r="L118" s="38">
        <f t="shared" si="348"/>
        <v>1071.2507519815092</v>
      </c>
      <c r="M118" s="22"/>
      <c r="N118" s="69"/>
      <c r="O118" s="53">
        <f t="shared" si="349"/>
        <v>83</v>
      </c>
      <c r="P118" s="41">
        <f t="shared" si="350"/>
        <v>0.26822036381739878</v>
      </c>
      <c r="Q118" s="41">
        <f t="shared" si="351"/>
        <v>0.26314781690147515</v>
      </c>
      <c r="R118" s="41">
        <f t="shared" si="352"/>
        <v>0.44420331358269771</v>
      </c>
      <c r="S118" s="41">
        <f t="shared" si="336"/>
        <v>0.21114324554439268</v>
      </c>
      <c r="T118" s="41">
        <f t="shared" si="337"/>
        <v>0.16478049193407629</v>
      </c>
      <c r="U118" s="41">
        <f t="shared" si="338"/>
        <v>0.22717365852806037</v>
      </c>
      <c r="V118" s="41">
        <f t="shared" si="339"/>
        <v>0.19618569318056434</v>
      </c>
      <c r="W118" s="41">
        <f t="shared" si="340"/>
        <v>0.2508183391902834</v>
      </c>
      <c r="X118" s="41">
        <f t="shared" si="341"/>
        <v>7.1250751981509319E-2</v>
      </c>
      <c r="Y118" s="22"/>
      <c r="Z118" s="35">
        <f t="shared" si="288"/>
        <v>99</v>
      </c>
      <c r="AA118" s="38">
        <f t="shared" si="356"/>
        <v>1085.5638473921501</v>
      </c>
      <c r="AB118" s="35">
        <f t="shared" si="289"/>
        <v>99</v>
      </c>
      <c r="AC118" s="48">
        <f t="shared" si="401"/>
        <v>0.04</v>
      </c>
      <c r="AD118" s="46">
        <f t="shared" si="402"/>
        <v>10</v>
      </c>
      <c r="AE118" s="38">
        <f t="shared" si="403"/>
        <v>999</v>
      </c>
      <c r="AF118" s="38">
        <f t="shared" si="316"/>
        <v>1000</v>
      </c>
      <c r="AG118" s="38">
        <f t="shared" si="327"/>
        <v>1000</v>
      </c>
      <c r="AH118" s="48">
        <f t="shared" si="357"/>
        <v>0.04</v>
      </c>
      <c r="AI118" s="38">
        <f t="shared" si="358"/>
        <v>1003.3333333333334</v>
      </c>
      <c r="AJ118" s="38" t="str">
        <f t="shared" si="359"/>
        <v>nie</v>
      </c>
      <c r="AK118" s="38">
        <f t="shared" si="360"/>
        <v>5</v>
      </c>
      <c r="AL118" s="38">
        <f t="shared" si="330"/>
        <v>998.65</v>
      </c>
      <c r="AM118" s="38">
        <f t="shared" si="361"/>
        <v>2.7000000000000308</v>
      </c>
      <c r="AN118" s="48">
        <f t="shared" si="238"/>
        <v>0.04</v>
      </c>
      <c r="AO118" s="38">
        <f t="shared" si="239"/>
        <v>334.20291779822253</v>
      </c>
      <c r="AP118" s="38">
        <f t="shared" si="331"/>
        <v>1330.1529177982225</v>
      </c>
      <c r="AQ118" s="22"/>
      <c r="AR118" s="35">
        <f t="shared" si="294"/>
        <v>99</v>
      </c>
      <c r="AS118" s="48">
        <f t="shared" si="404"/>
        <v>0.04</v>
      </c>
      <c r="AT118" s="46">
        <f t="shared" si="405"/>
        <v>10</v>
      </c>
      <c r="AU118" s="38">
        <f t="shared" si="406"/>
        <v>999</v>
      </c>
      <c r="AV118" s="38">
        <f t="shared" si="317"/>
        <v>1000</v>
      </c>
      <c r="AW118" s="38">
        <f t="shared" si="328"/>
        <v>1000</v>
      </c>
      <c r="AX118" s="48">
        <f t="shared" si="362"/>
        <v>4.1000000000000002E-2</v>
      </c>
      <c r="AY118" s="38">
        <f t="shared" si="363"/>
        <v>1003.4166666666666</v>
      </c>
      <c r="AZ118" s="38" t="str">
        <f t="shared" si="364"/>
        <v>nie</v>
      </c>
      <c r="BA118" s="38">
        <f t="shared" si="365"/>
        <v>7</v>
      </c>
      <c r="BB118" s="38">
        <f t="shared" si="332"/>
        <v>997.09749999999997</v>
      </c>
      <c r="BC118" s="38">
        <f t="shared" si="366"/>
        <v>2.7674999999999694</v>
      </c>
      <c r="BD118" s="48">
        <f t="shared" si="245"/>
        <v>0.04</v>
      </c>
      <c r="BE118" s="38">
        <f t="shared" si="246"/>
        <v>328.73137462652875</v>
      </c>
      <c r="BF118" s="38">
        <f t="shared" si="333"/>
        <v>1323.0613746265287</v>
      </c>
      <c r="BG118" s="22"/>
      <c r="BH118" s="35">
        <f t="shared" si="299"/>
        <v>99</v>
      </c>
      <c r="BI118" s="48">
        <f t="shared" si="324"/>
        <v>0.04</v>
      </c>
      <c r="BJ118" s="46">
        <f t="shared" si="407"/>
        <v>12</v>
      </c>
      <c r="BK118" s="38">
        <f t="shared" si="408"/>
        <v>1198.8000000000002</v>
      </c>
      <c r="BL118" s="38">
        <f t="shared" si="318"/>
        <v>1200</v>
      </c>
      <c r="BM118" s="38">
        <f t="shared" si="302"/>
        <v>1370.0307</v>
      </c>
      <c r="BN118" s="48">
        <f t="shared" si="367"/>
        <v>6.8500000000000005E-2</v>
      </c>
      <c r="BO118" s="38">
        <f t="shared" si="303"/>
        <v>1393.4924757375002</v>
      </c>
      <c r="BP118" s="38" t="str">
        <f t="shared" si="368"/>
        <v>nie</v>
      </c>
      <c r="BQ118" s="38">
        <f t="shared" si="369"/>
        <v>8.3999999999999986</v>
      </c>
      <c r="BR118" s="38">
        <f t="shared" si="334"/>
        <v>1349.924905347375</v>
      </c>
      <c r="BS118" s="38">
        <f t="shared" si="409"/>
        <v>0</v>
      </c>
      <c r="BT118" s="48">
        <f t="shared" si="250"/>
        <v>0.04</v>
      </c>
      <c r="BU118" s="38">
        <f t="shared" si="251"/>
        <v>198.34898389850972</v>
      </c>
      <c r="BV118" s="38">
        <f t="shared" si="335"/>
        <v>1548.2738892458847</v>
      </c>
      <c r="BW118" s="22"/>
      <c r="BX118" s="48">
        <f t="shared" si="329"/>
        <v>0.01</v>
      </c>
      <c r="BY118" s="46">
        <f t="shared" si="410"/>
        <v>10</v>
      </c>
      <c r="BZ118" s="38">
        <f t="shared" si="411"/>
        <v>999</v>
      </c>
      <c r="CA118" s="38">
        <f t="shared" si="319"/>
        <v>1000</v>
      </c>
      <c r="CB118" s="38">
        <f t="shared" si="307"/>
        <v>1000</v>
      </c>
      <c r="CC118" s="48">
        <f t="shared" si="370"/>
        <v>7.0000000000000007E-2</v>
      </c>
      <c r="CD118" s="38">
        <f t="shared" si="371"/>
        <v>1017.5000000000001</v>
      </c>
      <c r="CE118" s="38" t="str">
        <f t="shared" si="372"/>
        <v>nie</v>
      </c>
      <c r="CF118" s="38">
        <f t="shared" si="373"/>
        <v>7</v>
      </c>
      <c r="CG118" s="38">
        <f t="shared" si="374"/>
        <v>1008.5050000000001</v>
      </c>
      <c r="CH118" s="38">
        <f t="shared" si="375"/>
        <v>0</v>
      </c>
      <c r="CI118" s="48">
        <f t="shared" si="376"/>
        <v>0.04</v>
      </c>
      <c r="CJ118" s="38">
        <f t="shared" si="377"/>
        <v>245.07532405462885</v>
      </c>
      <c r="CK118" s="38">
        <f t="shared" si="378"/>
        <v>1253.580324054629</v>
      </c>
      <c r="CL118" s="22"/>
      <c r="CM118" s="46">
        <f t="shared" si="412"/>
        <v>10</v>
      </c>
      <c r="CN118" s="38">
        <f t="shared" si="413"/>
        <v>1000</v>
      </c>
      <c r="CO118" s="38">
        <f t="shared" si="310"/>
        <v>1000</v>
      </c>
      <c r="CP118" s="38">
        <f t="shared" si="414"/>
        <v>1253.2580925149064</v>
      </c>
      <c r="CQ118" s="48">
        <f t="shared" si="379"/>
        <v>2.2499999999999999E-2</v>
      </c>
      <c r="CR118" s="38">
        <f t="shared" si="380"/>
        <v>1260.3076692853026</v>
      </c>
      <c r="CS118" s="38" t="str">
        <f t="shared" si="381"/>
        <v>nie</v>
      </c>
      <c r="CT118" s="38">
        <f t="shared" si="382"/>
        <v>20</v>
      </c>
      <c r="CU118" s="38">
        <f t="shared" si="383"/>
        <v>1194.6492121210952</v>
      </c>
      <c r="CV118" s="38">
        <f t="shared" si="266"/>
        <v>0</v>
      </c>
      <c r="CW118" s="48">
        <f t="shared" si="384"/>
        <v>0.04</v>
      </c>
      <c r="CX118" s="38">
        <f t="shared" si="385"/>
        <v>0</v>
      </c>
      <c r="CY118" s="38">
        <f t="shared" si="386"/>
        <v>1194.6492121210952</v>
      </c>
      <c r="DA118" s="46">
        <f t="shared" si="320"/>
        <v>11</v>
      </c>
      <c r="DB118" s="38">
        <f t="shared" si="321"/>
        <v>1100</v>
      </c>
      <c r="DC118" s="38">
        <f t="shared" si="312"/>
        <v>1100</v>
      </c>
      <c r="DD118" s="38">
        <f t="shared" si="415"/>
        <v>1208.6799999999998</v>
      </c>
      <c r="DE118" s="48">
        <f t="shared" si="387"/>
        <v>2.5000000000000001E-2</v>
      </c>
      <c r="DF118" s="38">
        <f t="shared" si="388"/>
        <v>1216.23425</v>
      </c>
      <c r="DG118" s="38" t="str">
        <f t="shared" si="389"/>
        <v>nie</v>
      </c>
      <c r="DH118" s="38">
        <f t="shared" si="390"/>
        <v>7.6999999999999993</v>
      </c>
      <c r="DI118" s="38">
        <f t="shared" si="325"/>
        <v>1187.9127424999999</v>
      </c>
      <c r="DJ118" s="38">
        <f t="shared" si="275"/>
        <v>0</v>
      </c>
      <c r="DK118" s="48">
        <f t="shared" si="391"/>
        <v>0.04</v>
      </c>
      <c r="DL118" s="38">
        <f t="shared" si="392"/>
        <v>77.893673523032163</v>
      </c>
      <c r="DM118" s="38">
        <f t="shared" si="393"/>
        <v>1265.8064160230322</v>
      </c>
      <c r="DN118" s="22"/>
      <c r="DO118" s="46">
        <f t="shared" si="322"/>
        <v>10</v>
      </c>
      <c r="DP118" s="38">
        <f t="shared" si="323"/>
        <v>1000</v>
      </c>
      <c r="DQ118" s="38">
        <f t="shared" si="314"/>
        <v>1000</v>
      </c>
      <c r="DR118" s="38">
        <f t="shared" si="416"/>
        <v>1299.8142027572999</v>
      </c>
      <c r="DS118" s="48">
        <f t="shared" si="394"/>
        <v>2.7500000000000004E-2</v>
      </c>
      <c r="DT118" s="38">
        <f t="shared" si="395"/>
        <v>1308.7504254012563</v>
      </c>
      <c r="DU118" s="38" t="str">
        <f t="shared" si="396"/>
        <v>nie</v>
      </c>
      <c r="DV118" s="38">
        <f t="shared" si="397"/>
        <v>20</v>
      </c>
      <c r="DW118" s="38">
        <f t="shared" si="283"/>
        <v>1233.8878445750177</v>
      </c>
      <c r="DX118" s="38">
        <f t="shared" si="284"/>
        <v>0</v>
      </c>
      <c r="DY118" s="48">
        <f t="shared" si="398"/>
        <v>0.04</v>
      </c>
      <c r="DZ118" s="38">
        <f t="shared" si="399"/>
        <v>0</v>
      </c>
      <c r="EA118" s="38">
        <f t="shared" si="400"/>
        <v>1233.8878445750177</v>
      </c>
    </row>
    <row r="119" spans="1:131" s="23" customFormat="1" ht="14.25">
      <c r="A119" s="22"/>
      <c r="B119" s="218"/>
      <c r="C119" s="55">
        <f t="shared" si="342"/>
        <v>84</v>
      </c>
      <c r="D119" s="38">
        <f t="shared" si="353"/>
        <v>1275.7054937997057</v>
      </c>
      <c r="E119" s="38">
        <f t="shared" si="354"/>
        <v>1266.6411250071092</v>
      </c>
      <c r="F119" s="38">
        <f t="shared" si="355"/>
        <v>1450.2647428793712</v>
      </c>
      <c r="G119" s="38">
        <f t="shared" si="343"/>
        <v>1213.0385463073626</v>
      </c>
      <c r="H119" s="38">
        <f t="shared" si="344"/>
        <v>1166.6010317232999</v>
      </c>
      <c r="I119" s="38">
        <f t="shared" si="345"/>
        <v>1232.7210911060861</v>
      </c>
      <c r="J119" s="39">
        <f t="shared" si="346"/>
        <v>1198.4710503488202</v>
      </c>
      <c r="K119" s="39">
        <f t="shared" si="347"/>
        <v>1254.1955487060973</v>
      </c>
      <c r="L119" s="38">
        <f t="shared" si="348"/>
        <v>1072.1353521070098</v>
      </c>
      <c r="M119" s="22"/>
      <c r="N119" s="69"/>
      <c r="O119" s="53">
        <f t="shared" si="349"/>
        <v>84</v>
      </c>
      <c r="P119" s="41">
        <f t="shared" si="350"/>
        <v>0.27570549379970566</v>
      </c>
      <c r="Q119" s="41">
        <f t="shared" si="351"/>
        <v>0.26664112500710924</v>
      </c>
      <c r="R119" s="41">
        <f t="shared" si="352"/>
        <v>0.45026474287937113</v>
      </c>
      <c r="S119" s="41">
        <f t="shared" si="336"/>
        <v>0.21303854630736252</v>
      </c>
      <c r="T119" s="41">
        <f t="shared" si="337"/>
        <v>0.16660103172329999</v>
      </c>
      <c r="U119" s="41">
        <f t="shared" si="338"/>
        <v>0.23272109110608619</v>
      </c>
      <c r="V119" s="41">
        <f t="shared" si="339"/>
        <v>0.19847105034882029</v>
      </c>
      <c r="W119" s="41">
        <f t="shared" si="340"/>
        <v>0.25419554870609717</v>
      </c>
      <c r="X119" s="41">
        <f t="shared" si="341"/>
        <v>7.2135352107009831E-2</v>
      </c>
      <c r="Y119" s="22"/>
      <c r="Z119" s="35">
        <f t="shared" si="288"/>
        <v>100</v>
      </c>
      <c r="AA119" s="38">
        <f t="shared" si="356"/>
        <v>1086.4662279801737</v>
      </c>
      <c r="AB119" s="35">
        <f t="shared" si="289"/>
        <v>100</v>
      </c>
      <c r="AC119" s="48">
        <f t="shared" si="401"/>
        <v>0.04</v>
      </c>
      <c r="AD119" s="46">
        <f t="shared" si="402"/>
        <v>10</v>
      </c>
      <c r="AE119" s="38">
        <f t="shared" si="403"/>
        <v>999</v>
      </c>
      <c r="AF119" s="38">
        <f t="shared" si="316"/>
        <v>1000</v>
      </c>
      <c r="AG119" s="38">
        <f t="shared" si="327"/>
        <v>1000</v>
      </c>
      <c r="AH119" s="48">
        <f t="shared" si="357"/>
        <v>0.04</v>
      </c>
      <c r="AI119" s="38">
        <f t="shared" si="358"/>
        <v>1003.3333333333334</v>
      </c>
      <c r="AJ119" s="38" t="str">
        <f t="shared" si="359"/>
        <v>nie</v>
      </c>
      <c r="AK119" s="38">
        <f t="shared" si="360"/>
        <v>5</v>
      </c>
      <c r="AL119" s="38">
        <f t="shared" si="330"/>
        <v>998.65</v>
      </c>
      <c r="AM119" s="38">
        <f t="shared" si="361"/>
        <v>2.7000000000000308</v>
      </c>
      <c r="AN119" s="48">
        <f t="shared" si="238"/>
        <v>0.04</v>
      </c>
      <c r="AO119" s="38">
        <f t="shared" si="239"/>
        <v>337.80526567627777</v>
      </c>
      <c r="AP119" s="38">
        <f t="shared" si="331"/>
        <v>1333.7552656762778</v>
      </c>
      <c r="AQ119" s="22"/>
      <c r="AR119" s="35">
        <f t="shared" si="294"/>
        <v>100</v>
      </c>
      <c r="AS119" s="48">
        <f t="shared" si="404"/>
        <v>0.04</v>
      </c>
      <c r="AT119" s="46">
        <f t="shared" si="405"/>
        <v>10</v>
      </c>
      <c r="AU119" s="38">
        <f t="shared" si="406"/>
        <v>999</v>
      </c>
      <c r="AV119" s="38">
        <f t="shared" si="317"/>
        <v>1000</v>
      </c>
      <c r="AW119" s="38">
        <f t="shared" si="328"/>
        <v>1000</v>
      </c>
      <c r="AX119" s="48">
        <f t="shared" si="362"/>
        <v>4.1000000000000002E-2</v>
      </c>
      <c r="AY119" s="38">
        <f t="shared" si="363"/>
        <v>1003.4166666666666</v>
      </c>
      <c r="AZ119" s="38" t="str">
        <f t="shared" si="364"/>
        <v>nie</v>
      </c>
      <c r="BA119" s="38">
        <f t="shared" si="365"/>
        <v>7</v>
      </c>
      <c r="BB119" s="38">
        <f t="shared" si="332"/>
        <v>997.09749999999997</v>
      </c>
      <c r="BC119" s="38">
        <f t="shared" si="366"/>
        <v>2.7674999999999694</v>
      </c>
      <c r="BD119" s="48">
        <f t="shared" si="245"/>
        <v>0.04</v>
      </c>
      <c r="BE119" s="38">
        <f t="shared" si="246"/>
        <v>332.38644933802033</v>
      </c>
      <c r="BF119" s="38">
        <f t="shared" si="333"/>
        <v>1326.7164493380203</v>
      </c>
      <c r="BG119" s="22"/>
      <c r="BH119" s="35">
        <f t="shared" si="299"/>
        <v>100</v>
      </c>
      <c r="BI119" s="48">
        <f t="shared" si="324"/>
        <v>0.04</v>
      </c>
      <c r="BJ119" s="46">
        <f t="shared" si="407"/>
        <v>12</v>
      </c>
      <c r="BK119" s="38">
        <f t="shared" si="408"/>
        <v>1198.8000000000002</v>
      </c>
      <c r="BL119" s="38">
        <f t="shared" si="318"/>
        <v>1200</v>
      </c>
      <c r="BM119" s="38">
        <f t="shared" si="302"/>
        <v>1370.0307</v>
      </c>
      <c r="BN119" s="48">
        <f t="shared" si="367"/>
        <v>6.8500000000000005E-2</v>
      </c>
      <c r="BO119" s="38">
        <f t="shared" si="303"/>
        <v>1401.31306765</v>
      </c>
      <c r="BP119" s="38" t="str">
        <f t="shared" si="368"/>
        <v>nie</v>
      </c>
      <c r="BQ119" s="38">
        <f t="shared" si="369"/>
        <v>8.3999999999999986</v>
      </c>
      <c r="BR119" s="38">
        <f t="shared" si="334"/>
        <v>1356.2595847964999</v>
      </c>
      <c r="BS119" s="38">
        <f t="shared" si="409"/>
        <v>0</v>
      </c>
      <c r="BT119" s="48">
        <f t="shared" si="250"/>
        <v>0.04</v>
      </c>
      <c r="BU119" s="38">
        <f t="shared" si="251"/>
        <v>198.88452615503567</v>
      </c>
      <c r="BV119" s="38">
        <f t="shared" si="335"/>
        <v>1555.1441109515356</v>
      </c>
      <c r="BW119" s="22"/>
      <c r="BX119" s="48">
        <f t="shared" si="329"/>
        <v>0.01</v>
      </c>
      <c r="BY119" s="46">
        <f t="shared" si="410"/>
        <v>10</v>
      </c>
      <c r="BZ119" s="38">
        <f t="shared" si="411"/>
        <v>999</v>
      </c>
      <c r="CA119" s="38">
        <f t="shared" si="319"/>
        <v>1000</v>
      </c>
      <c r="CB119" s="38">
        <f t="shared" si="307"/>
        <v>1000</v>
      </c>
      <c r="CC119" s="48">
        <f t="shared" si="370"/>
        <v>7.0000000000000007E-2</v>
      </c>
      <c r="CD119" s="38">
        <f t="shared" si="371"/>
        <v>1023.3333333333335</v>
      </c>
      <c r="CE119" s="38" t="str">
        <f t="shared" si="372"/>
        <v>nie</v>
      </c>
      <c r="CF119" s="38">
        <f t="shared" si="373"/>
        <v>7</v>
      </c>
      <c r="CG119" s="38">
        <f t="shared" si="374"/>
        <v>1013.2300000000001</v>
      </c>
      <c r="CH119" s="38">
        <f t="shared" si="375"/>
        <v>0</v>
      </c>
      <c r="CI119" s="48">
        <f t="shared" si="376"/>
        <v>0.04</v>
      </c>
      <c r="CJ119" s="38">
        <f t="shared" si="377"/>
        <v>245.73702742957633</v>
      </c>
      <c r="CK119" s="38">
        <f t="shared" si="378"/>
        <v>1258.9670274295765</v>
      </c>
      <c r="CL119" s="22"/>
      <c r="CM119" s="46">
        <f t="shared" si="412"/>
        <v>10</v>
      </c>
      <c r="CN119" s="38">
        <f t="shared" si="413"/>
        <v>1000</v>
      </c>
      <c r="CO119" s="38">
        <f t="shared" si="310"/>
        <v>1000</v>
      </c>
      <c r="CP119" s="38">
        <f t="shared" si="414"/>
        <v>1253.2580925149064</v>
      </c>
      <c r="CQ119" s="48">
        <f t="shared" si="379"/>
        <v>2.2499999999999999E-2</v>
      </c>
      <c r="CR119" s="38">
        <f t="shared" si="380"/>
        <v>1262.6575282087683</v>
      </c>
      <c r="CS119" s="38" t="str">
        <f t="shared" si="381"/>
        <v>nie</v>
      </c>
      <c r="CT119" s="38">
        <f t="shared" si="382"/>
        <v>20</v>
      </c>
      <c r="CU119" s="38">
        <f t="shared" si="383"/>
        <v>1196.5525978491023</v>
      </c>
      <c r="CV119" s="38">
        <f t="shared" si="266"/>
        <v>0</v>
      </c>
      <c r="CW119" s="48">
        <f t="shared" si="384"/>
        <v>0.04</v>
      </c>
      <c r="CX119" s="38">
        <f t="shared" si="385"/>
        <v>0</v>
      </c>
      <c r="CY119" s="38">
        <f t="shared" si="386"/>
        <v>1196.5525978491023</v>
      </c>
      <c r="DA119" s="46">
        <f t="shared" si="320"/>
        <v>11</v>
      </c>
      <c r="DB119" s="38">
        <f t="shared" si="321"/>
        <v>1100</v>
      </c>
      <c r="DC119" s="38">
        <f t="shared" si="312"/>
        <v>1100</v>
      </c>
      <c r="DD119" s="38">
        <f t="shared" si="415"/>
        <v>1208.6799999999998</v>
      </c>
      <c r="DE119" s="48">
        <f t="shared" si="387"/>
        <v>2.5000000000000001E-2</v>
      </c>
      <c r="DF119" s="38">
        <f t="shared" si="388"/>
        <v>1218.7523333333331</v>
      </c>
      <c r="DG119" s="38" t="str">
        <f t="shared" si="389"/>
        <v>nie</v>
      </c>
      <c r="DH119" s="38">
        <f t="shared" si="390"/>
        <v>7.6999999999999993</v>
      </c>
      <c r="DI119" s="38">
        <f t="shared" si="325"/>
        <v>1189.9523899999997</v>
      </c>
      <c r="DJ119" s="38">
        <f t="shared" si="275"/>
        <v>0</v>
      </c>
      <c r="DK119" s="48">
        <f t="shared" si="391"/>
        <v>0.04</v>
      </c>
      <c r="DL119" s="38">
        <f t="shared" si="392"/>
        <v>78.10398644154435</v>
      </c>
      <c r="DM119" s="38">
        <f t="shared" si="393"/>
        <v>1268.056376441544</v>
      </c>
      <c r="DN119" s="22"/>
      <c r="DO119" s="46">
        <f t="shared" si="322"/>
        <v>10</v>
      </c>
      <c r="DP119" s="38">
        <f t="shared" si="323"/>
        <v>1000</v>
      </c>
      <c r="DQ119" s="38">
        <f t="shared" si="314"/>
        <v>1000</v>
      </c>
      <c r="DR119" s="38">
        <f t="shared" si="416"/>
        <v>1299.8142027572999</v>
      </c>
      <c r="DS119" s="48">
        <f t="shared" si="394"/>
        <v>2.7500000000000004E-2</v>
      </c>
      <c r="DT119" s="38">
        <f t="shared" si="395"/>
        <v>1311.7291662825753</v>
      </c>
      <c r="DU119" s="38" t="str">
        <f t="shared" si="396"/>
        <v>nie</v>
      </c>
      <c r="DV119" s="38">
        <f t="shared" si="397"/>
        <v>20</v>
      </c>
      <c r="DW119" s="38">
        <f t="shared" si="283"/>
        <v>1236.300624688886</v>
      </c>
      <c r="DX119" s="38">
        <f t="shared" si="284"/>
        <v>0</v>
      </c>
      <c r="DY119" s="48">
        <f t="shared" si="398"/>
        <v>0.04</v>
      </c>
      <c r="DZ119" s="38">
        <f t="shared" si="399"/>
        <v>0</v>
      </c>
      <c r="EA119" s="38">
        <f t="shared" si="400"/>
        <v>1236.300624688886</v>
      </c>
    </row>
    <row r="120" spans="1:131" s="23" customFormat="1" ht="14.25">
      <c r="A120" s="22"/>
      <c r="B120" s="216">
        <f>ROUNDUP(C131/12,0)</f>
        <v>8</v>
      </c>
      <c r="C120" s="55">
        <f t="shared" si="342"/>
        <v>85</v>
      </c>
      <c r="D120" s="38">
        <f t="shared" si="353"/>
        <v>1277.9588486329649</v>
      </c>
      <c r="E120" s="38">
        <f t="shared" si="354"/>
        <v>1270.1438650446285</v>
      </c>
      <c r="F120" s="38">
        <f t="shared" si="355"/>
        <v>1456.7076293351456</v>
      </c>
      <c r="G120" s="38">
        <f t="shared" si="343"/>
        <v>1214.9790593823925</v>
      </c>
      <c r="H120" s="38">
        <f t="shared" si="344"/>
        <v>1168.4625336577813</v>
      </c>
      <c r="I120" s="38">
        <f t="shared" si="345"/>
        <v>1234.9129675520724</v>
      </c>
      <c r="J120" s="39">
        <f t="shared" si="346"/>
        <v>1200.8192548392028</v>
      </c>
      <c r="K120" s="39">
        <f t="shared" si="347"/>
        <v>1257.5818766876037</v>
      </c>
      <c r="L120" s="38">
        <f t="shared" si="348"/>
        <v>1073.0287982337654</v>
      </c>
      <c r="M120" s="22"/>
      <c r="N120" s="69"/>
      <c r="O120" s="53">
        <f t="shared" si="349"/>
        <v>85</v>
      </c>
      <c r="P120" s="41">
        <f t="shared" si="350"/>
        <v>0.27795884863296494</v>
      </c>
      <c r="Q120" s="41">
        <f t="shared" si="351"/>
        <v>0.2701438650446284</v>
      </c>
      <c r="R120" s="41">
        <f t="shared" si="352"/>
        <v>0.45670762933514553</v>
      </c>
      <c r="S120" s="41">
        <f t="shared" si="336"/>
        <v>0.21497905938239259</v>
      </c>
      <c r="T120" s="41">
        <f t="shared" si="337"/>
        <v>0.16846253365778119</v>
      </c>
      <c r="U120" s="41">
        <f t="shared" si="338"/>
        <v>0.23491296755207225</v>
      </c>
      <c r="V120" s="41">
        <f t="shared" si="339"/>
        <v>0.20081925483920271</v>
      </c>
      <c r="W120" s="41">
        <f t="shared" si="340"/>
        <v>0.25758187668760368</v>
      </c>
      <c r="X120" s="41">
        <f t="shared" si="341"/>
        <v>7.3028798233765402E-2</v>
      </c>
      <c r="Y120" s="22"/>
      <c r="Z120" s="35">
        <f t="shared" si="288"/>
        <v>101</v>
      </c>
      <c r="AA120" s="38">
        <f t="shared" si="356"/>
        <v>1087.3686085681968</v>
      </c>
      <c r="AB120" s="35">
        <f t="shared" si="289"/>
        <v>101</v>
      </c>
      <c r="AC120" s="48">
        <f t="shared" si="401"/>
        <v>0.04</v>
      </c>
      <c r="AD120" s="46">
        <f t="shared" si="402"/>
        <v>10</v>
      </c>
      <c r="AE120" s="38">
        <f t="shared" si="403"/>
        <v>999</v>
      </c>
      <c r="AF120" s="38">
        <f t="shared" si="316"/>
        <v>1000</v>
      </c>
      <c r="AG120" s="38">
        <f t="shared" si="327"/>
        <v>1000</v>
      </c>
      <c r="AH120" s="48">
        <f t="shared" si="357"/>
        <v>0.04</v>
      </c>
      <c r="AI120" s="38">
        <f t="shared" si="358"/>
        <v>1003.3333333333334</v>
      </c>
      <c r="AJ120" s="38" t="str">
        <f t="shared" si="359"/>
        <v>nie</v>
      </c>
      <c r="AK120" s="38">
        <f t="shared" si="360"/>
        <v>5</v>
      </c>
      <c r="AL120" s="38">
        <f t="shared" si="330"/>
        <v>998.65</v>
      </c>
      <c r="AM120" s="38">
        <f t="shared" si="361"/>
        <v>2.7000000000000308</v>
      </c>
      <c r="AN120" s="48">
        <f t="shared" si="238"/>
        <v>0.04</v>
      </c>
      <c r="AO120" s="38">
        <f t="shared" si="239"/>
        <v>341.41733989360375</v>
      </c>
      <c r="AP120" s="38">
        <f t="shared" si="331"/>
        <v>1337.3673398936037</v>
      </c>
      <c r="AQ120" s="22"/>
      <c r="AR120" s="35">
        <f t="shared" si="294"/>
        <v>101</v>
      </c>
      <c r="AS120" s="48">
        <f t="shared" si="404"/>
        <v>0.04</v>
      </c>
      <c r="AT120" s="46">
        <f t="shared" si="405"/>
        <v>10</v>
      </c>
      <c r="AU120" s="38">
        <f t="shared" si="406"/>
        <v>999</v>
      </c>
      <c r="AV120" s="38">
        <f t="shared" si="317"/>
        <v>1000</v>
      </c>
      <c r="AW120" s="38">
        <f t="shared" si="328"/>
        <v>1000</v>
      </c>
      <c r="AX120" s="48">
        <f t="shared" si="362"/>
        <v>4.1000000000000002E-2</v>
      </c>
      <c r="AY120" s="38">
        <f t="shared" si="363"/>
        <v>1003.4166666666666</v>
      </c>
      <c r="AZ120" s="38" t="str">
        <f t="shared" si="364"/>
        <v>nie</v>
      </c>
      <c r="BA120" s="38">
        <f t="shared" si="365"/>
        <v>7</v>
      </c>
      <c r="BB120" s="38">
        <f t="shared" si="332"/>
        <v>997.09749999999997</v>
      </c>
      <c r="BC120" s="38">
        <f t="shared" si="366"/>
        <v>2.7674999999999694</v>
      </c>
      <c r="BD120" s="48">
        <f t="shared" si="245"/>
        <v>0.04</v>
      </c>
      <c r="BE120" s="38">
        <f t="shared" si="246"/>
        <v>336.05139275123292</v>
      </c>
      <c r="BF120" s="38">
        <f t="shared" si="333"/>
        <v>1330.3813927512329</v>
      </c>
      <c r="BG120" s="22"/>
      <c r="BH120" s="35">
        <f t="shared" si="299"/>
        <v>101</v>
      </c>
      <c r="BI120" s="48">
        <f t="shared" si="324"/>
        <v>0.04</v>
      </c>
      <c r="BJ120" s="46">
        <f t="shared" si="407"/>
        <v>12</v>
      </c>
      <c r="BK120" s="38">
        <f t="shared" si="408"/>
        <v>1198.8000000000002</v>
      </c>
      <c r="BL120" s="38">
        <f t="shared" si="318"/>
        <v>1200</v>
      </c>
      <c r="BM120" s="38">
        <f t="shared" si="302"/>
        <v>1370.0307</v>
      </c>
      <c r="BN120" s="48">
        <f t="shared" si="367"/>
        <v>6.8500000000000005E-2</v>
      </c>
      <c r="BO120" s="38">
        <f t="shared" si="303"/>
        <v>1409.1336595625</v>
      </c>
      <c r="BP120" s="38" t="str">
        <f t="shared" si="368"/>
        <v>nie</v>
      </c>
      <c r="BQ120" s="38">
        <f t="shared" si="369"/>
        <v>8.3999999999999986</v>
      </c>
      <c r="BR120" s="38">
        <f t="shared" si="334"/>
        <v>1362.594264245625</v>
      </c>
      <c r="BS120" s="38">
        <f t="shared" si="409"/>
        <v>0</v>
      </c>
      <c r="BT120" s="48">
        <f t="shared" si="250"/>
        <v>0.04</v>
      </c>
      <c r="BU120" s="38">
        <f t="shared" si="251"/>
        <v>199.42151437565425</v>
      </c>
      <c r="BV120" s="38">
        <f t="shared" si="335"/>
        <v>1562.0157786212792</v>
      </c>
      <c r="BW120" s="22"/>
      <c r="BX120" s="48">
        <f t="shared" si="329"/>
        <v>0.01</v>
      </c>
      <c r="BY120" s="46">
        <f t="shared" si="410"/>
        <v>10</v>
      </c>
      <c r="BZ120" s="38">
        <f t="shared" si="411"/>
        <v>999</v>
      </c>
      <c r="CA120" s="38">
        <f t="shared" si="319"/>
        <v>1000</v>
      </c>
      <c r="CB120" s="38">
        <f t="shared" si="307"/>
        <v>1000</v>
      </c>
      <c r="CC120" s="48">
        <f t="shared" si="370"/>
        <v>7.0000000000000007E-2</v>
      </c>
      <c r="CD120" s="38">
        <f t="shared" si="371"/>
        <v>1029.1666666666665</v>
      </c>
      <c r="CE120" s="38" t="str">
        <f t="shared" si="372"/>
        <v>nie</v>
      </c>
      <c r="CF120" s="38">
        <f t="shared" si="373"/>
        <v>7</v>
      </c>
      <c r="CG120" s="38">
        <f t="shared" si="374"/>
        <v>1017.9549999999999</v>
      </c>
      <c r="CH120" s="38">
        <f t="shared" si="375"/>
        <v>0</v>
      </c>
      <c r="CI120" s="48">
        <f t="shared" si="376"/>
        <v>0.04</v>
      </c>
      <c r="CJ120" s="38">
        <f t="shared" si="377"/>
        <v>246.40051740363617</v>
      </c>
      <c r="CK120" s="38">
        <f t="shared" si="378"/>
        <v>1264.355517403636</v>
      </c>
      <c r="CL120" s="22"/>
      <c r="CM120" s="46">
        <f t="shared" si="412"/>
        <v>10</v>
      </c>
      <c r="CN120" s="38">
        <f t="shared" si="413"/>
        <v>1000</v>
      </c>
      <c r="CO120" s="38">
        <f t="shared" si="310"/>
        <v>1000</v>
      </c>
      <c r="CP120" s="38">
        <f t="shared" si="414"/>
        <v>1253.2580925149064</v>
      </c>
      <c r="CQ120" s="48">
        <f t="shared" si="379"/>
        <v>2.2499999999999999E-2</v>
      </c>
      <c r="CR120" s="38">
        <f t="shared" si="380"/>
        <v>1265.0073871322336</v>
      </c>
      <c r="CS120" s="38" t="str">
        <f t="shared" si="381"/>
        <v>nie</v>
      </c>
      <c r="CT120" s="38">
        <f t="shared" si="382"/>
        <v>20</v>
      </c>
      <c r="CU120" s="38">
        <f t="shared" si="383"/>
        <v>1198.4559835771092</v>
      </c>
      <c r="CV120" s="38">
        <f t="shared" si="266"/>
        <v>0</v>
      </c>
      <c r="CW120" s="48">
        <f t="shared" si="384"/>
        <v>0.04</v>
      </c>
      <c r="CX120" s="38">
        <f t="shared" si="385"/>
        <v>0</v>
      </c>
      <c r="CY120" s="38">
        <f t="shared" si="386"/>
        <v>1198.4559835771092</v>
      </c>
      <c r="DA120" s="46">
        <f t="shared" si="320"/>
        <v>11</v>
      </c>
      <c r="DB120" s="38">
        <f t="shared" si="321"/>
        <v>1100</v>
      </c>
      <c r="DC120" s="38">
        <f t="shared" si="312"/>
        <v>1100</v>
      </c>
      <c r="DD120" s="38">
        <f t="shared" si="415"/>
        <v>1208.6799999999998</v>
      </c>
      <c r="DE120" s="48">
        <f t="shared" si="387"/>
        <v>2.5000000000000001E-2</v>
      </c>
      <c r="DF120" s="38">
        <f t="shared" si="388"/>
        <v>1221.2704166666665</v>
      </c>
      <c r="DG120" s="38" t="str">
        <f t="shared" si="389"/>
        <v>nie</v>
      </c>
      <c r="DH120" s="38">
        <f t="shared" si="390"/>
        <v>7.6999999999999993</v>
      </c>
      <c r="DI120" s="38">
        <f t="shared" si="325"/>
        <v>1191.9920374999999</v>
      </c>
      <c r="DJ120" s="38">
        <f t="shared" si="275"/>
        <v>0</v>
      </c>
      <c r="DK120" s="48">
        <f t="shared" si="391"/>
        <v>0.04</v>
      </c>
      <c r="DL120" s="38">
        <f t="shared" si="392"/>
        <v>78.314867204936519</v>
      </c>
      <c r="DM120" s="38">
        <f t="shared" si="393"/>
        <v>1270.3069047049364</v>
      </c>
      <c r="DN120" s="22"/>
      <c r="DO120" s="46">
        <f t="shared" si="322"/>
        <v>10</v>
      </c>
      <c r="DP120" s="38">
        <f t="shared" si="323"/>
        <v>1000</v>
      </c>
      <c r="DQ120" s="38">
        <f t="shared" si="314"/>
        <v>1000</v>
      </c>
      <c r="DR120" s="38">
        <f t="shared" si="416"/>
        <v>1299.8142027572999</v>
      </c>
      <c r="DS120" s="48">
        <f t="shared" si="394"/>
        <v>2.7500000000000004E-2</v>
      </c>
      <c r="DT120" s="38">
        <f t="shared" si="395"/>
        <v>1314.7079071638939</v>
      </c>
      <c r="DU120" s="38" t="str">
        <f t="shared" si="396"/>
        <v>nie</v>
      </c>
      <c r="DV120" s="38">
        <f t="shared" si="397"/>
        <v>20</v>
      </c>
      <c r="DW120" s="38">
        <f t="shared" si="283"/>
        <v>1238.713404802754</v>
      </c>
      <c r="DX120" s="38">
        <f t="shared" si="284"/>
        <v>0</v>
      </c>
      <c r="DY120" s="48">
        <f t="shared" si="398"/>
        <v>0.04</v>
      </c>
      <c r="DZ120" s="38">
        <f t="shared" si="399"/>
        <v>0</v>
      </c>
      <c r="EA120" s="38">
        <f t="shared" si="400"/>
        <v>1238.713404802754</v>
      </c>
    </row>
    <row r="121" spans="1:131" s="23" customFormat="1" ht="14.25">
      <c r="A121" s="22"/>
      <c r="B121" s="217"/>
      <c r="C121" s="55">
        <f t="shared" si="342"/>
        <v>86</v>
      </c>
      <c r="D121" s="38">
        <f t="shared" si="353"/>
        <v>1281.4202725242737</v>
      </c>
      <c r="E121" s="38">
        <f t="shared" si="354"/>
        <v>1273.6560624802487</v>
      </c>
      <c r="F121" s="38">
        <f t="shared" si="355"/>
        <v>1463.1519044392751</v>
      </c>
      <c r="G121" s="38">
        <f t="shared" si="343"/>
        <v>1216.9211668427249</v>
      </c>
      <c r="H121" s="38">
        <f t="shared" si="344"/>
        <v>1170.3240355922624</v>
      </c>
      <c r="I121" s="38">
        <f t="shared" si="345"/>
        <v>1237.1053893344631</v>
      </c>
      <c r="J121" s="39">
        <f t="shared" si="346"/>
        <v>1203.1674593295857</v>
      </c>
      <c r="K121" s="39">
        <f t="shared" si="347"/>
        <v>1260.9773477546601</v>
      </c>
      <c r="L121" s="38">
        <f t="shared" si="348"/>
        <v>1073.9222443605215</v>
      </c>
      <c r="M121" s="22"/>
      <c r="N121" s="69"/>
      <c r="O121" s="53">
        <f t="shared" si="349"/>
        <v>86</v>
      </c>
      <c r="P121" s="41">
        <f t="shared" si="350"/>
        <v>0.28142027252427382</v>
      </c>
      <c r="Q121" s="41">
        <f t="shared" si="351"/>
        <v>0.27365606248024865</v>
      </c>
      <c r="R121" s="41">
        <f t="shared" si="352"/>
        <v>0.46315190443927512</v>
      </c>
      <c r="S121" s="41">
        <f t="shared" si="336"/>
        <v>0.21692116684272489</v>
      </c>
      <c r="T121" s="41">
        <f t="shared" si="337"/>
        <v>0.17032403559226239</v>
      </c>
      <c r="U121" s="41">
        <f t="shared" si="338"/>
        <v>0.23710538933446301</v>
      </c>
      <c r="V121" s="41">
        <f t="shared" si="339"/>
        <v>0.20316745932958558</v>
      </c>
      <c r="W121" s="41">
        <f t="shared" si="340"/>
        <v>0.26097734775465997</v>
      </c>
      <c r="X121" s="41">
        <f t="shared" si="341"/>
        <v>7.3922244360521416E-2</v>
      </c>
      <c r="Y121" s="22"/>
      <c r="Z121" s="35">
        <f t="shared" si="288"/>
        <v>102</v>
      </c>
      <c r="AA121" s="38">
        <f t="shared" si="356"/>
        <v>1088.2709891562201</v>
      </c>
      <c r="AB121" s="35">
        <f t="shared" si="289"/>
        <v>102</v>
      </c>
      <c r="AC121" s="48">
        <f t="shared" si="401"/>
        <v>0.04</v>
      </c>
      <c r="AD121" s="46">
        <f t="shared" si="402"/>
        <v>10</v>
      </c>
      <c r="AE121" s="38">
        <f t="shared" si="403"/>
        <v>999</v>
      </c>
      <c r="AF121" s="38">
        <f t="shared" si="316"/>
        <v>1000</v>
      </c>
      <c r="AG121" s="38">
        <f t="shared" si="327"/>
        <v>1000</v>
      </c>
      <c r="AH121" s="48">
        <f t="shared" si="357"/>
        <v>0.04</v>
      </c>
      <c r="AI121" s="38">
        <f t="shared" si="358"/>
        <v>1003.3333333333334</v>
      </c>
      <c r="AJ121" s="38" t="str">
        <f t="shared" si="359"/>
        <v>nie</v>
      </c>
      <c r="AK121" s="38">
        <f t="shared" si="360"/>
        <v>5</v>
      </c>
      <c r="AL121" s="38">
        <f t="shared" si="330"/>
        <v>998.65</v>
      </c>
      <c r="AM121" s="38">
        <f t="shared" si="361"/>
        <v>2.7000000000000308</v>
      </c>
      <c r="AN121" s="48">
        <f t="shared" si="238"/>
        <v>0.04</v>
      </c>
      <c r="AO121" s="38">
        <f t="shared" si="239"/>
        <v>345.03916671131651</v>
      </c>
      <c r="AP121" s="38">
        <f t="shared" si="331"/>
        <v>1340.9891667113166</v>
      </c>
      <c r="AQ121" s="22"/>
      <c r="AR121" s="35">
        <f t="shared" si="294"/>
        <v>102</v>
      </c>
      <c r="AS121" s="48">
        <f t="shared" si="404"/>
        <v>0.04</v>
      </c>
      <c r="AT121" s="46">
        <f t="shared" si="405"/>
        <v>10</v>
      </c>
      <c r="AU121" s="38">
        <f t="shared" si="406"/>
        <v>999</v>
      </c>
      <c r="AV121" s="38">
        <f t="shared" si="317"/>
        <v>1000</v>
      </c>
      <c r="AW121" s="38">
        <f t="shared" si="328"/>
        <v>1000</v>
      </c>
      <c r="AX121" s="48">
        <f t="shared" si="362"/>
        <v>4.1000000000000002E-2</v>
      </c>
      <c r="AY121" s="38">
        <f t="shared" si="363"/>
        <v>1003.4166666666666</v>
      </c>
      <c r="AZ121" s="38" t="str">
        <f t="shared" si="364"/>
        <v>nie</v>
      </c>
      <c r="BA121" s="38">
        <f t="shared" si="365"/>
        <v>7</v>
      </c>
      <c r="BB121" s="38">
        <f t="shared" si="332"/>
        <v>997.09749999999997</v>
      </c>
      <c r="BC121" s="38">
        <f t="shared" si="366"/>
        <v>2.7674999999999694</v>
      </c>
      <c r="BD121" s="48">
        <f t="shared" si="245"/>
        <v>0.04</v>
      </c>
      <c r="BE121" s="38">
        <f t="shared" si="246"/>
        <v>339.72623151166124</v>
      </c>
      <c r="BF121" s="38">
        <f t="shared" si="333"/>
        <v>1334.0562315116613</v>
      </c>
      <c r="BG121" s="22"/>
      <c r="BH121" s="35">
        <f t="shared" si="299"/>
        <v>102</v>
      </c>
      <c r="BI121" s="48">
        <f t="shared" si="324"/>
        <v>0.04</v>
      </c>
      <c r="BJ121" s="46">
        <f t="shared" si="407"/>
        <v>12</v>
      </c>
      <c r="BK121" s="38">
        <f t="shared" si="408"/>
        <v>1198.8000000000002</v>
      </c>
      <c r="BL121" s="38">
        <f t="shared" si="318"/>
        <v>1200</v>
      </c>
      <c r="BM121" s="38">
        <f t="shared" si="302"/>
        <v>1370.0307</v>
      </c>
      <c r="BN121" s="48">
        <f t="shared" si="367"/>
        <v>6.8500000000000005E-2</v>
      </c>
      <c r="BO121" s="38">
        <f t="shared" si="303"/>
        <v>1416.9542514750001</v>
      </c>
      <c r="BP121" s="38" t="str">
        <f t="shared" si="368"/>
        <v>nie</v>
      </c>
      <c r="BQ121" s="38">
        <f t="shared" si="369"/>
        <v>8.3999999999999986</v>
      </c>
      <c r="BR121" s="38">
        <f t="shared" si="334"/>
        <v>1368.9289436947499</v>
      </c>
      <c r="BS121" s="38">
        <f t="shared" si="409"/>
        <v>0</v>
      </c>
      <c r="BT121" s="48">
        <f t="shared" si="250"/>
        <v>0.04</v>
      </c>
      <c r="BU121" s="38">
        <f t="shared" si="251"/>
        <v>199.9599524644685</v>
      </c>
      <c r="BV121" s="38">
        <f t="shared" si="335"/>
        <v>1568.8888961592183</v>
      </c>
      <c r="BW121" s="22"/>
      <c r="BX121" s="48">
        <f t="shared" si="329"/>
        <v>0.01</v>
      </c>
      <c r="BY121" s="46">
        <f t="shared" si="410"/>
        <v>10</v>
      </c>
      <c r="BZ121" s="38">
        <f t="shared" si="411"/>
        <v>999</v>
      </c>
      <c r="CA121" s="38">
        <f t="shared" si="319"/>
        <v>1000</v>
      </c>
      <c r="CB121" s="38">
        <f t="shared" si="307"/>
        <v>1000</v>
      </c>
      <c r="CC121" s="48">
        <f t="shared" si="370"/>
        <v>7.0000000000000007E-2</v>
      </c>
      <c r="CD121" s="38">
        <f t="shared" si="371"/>
        <v>1035</v>
      </c>
      <c r="CE121" s="38" t="str">
        <f t="shared" si="372"/>
        <v>nie</v>
      </c>
      <c r="CF121" s="38">
        <f t="shared" si="373"/>
        <v>7</v>
      </c>
      <c r="CG121" s="38">
        <f t="shared" si="374"/>
        <v>1022.68</v>
      </c>
      <c r="CH121" s="38">
        <f t="shared" si="375"/>
        <v>0</v>
      </c>
      <c r="CI121" s="48">
        <f t="shared" si="376"/>
        <v>0.04</v>
      </c>
      <c r="CJ121" s="38">
        <f t="shared" si="377"/>
        <v>247.06579880062597</v>
      </c>
      <c r="CK121" s="38">
        <f t="shared" si="378"/>
        <v>1269.7457988006258</v>
      </c>
      <c r="CL121" s="22"/>
      <c r="CM121" s="46">
        <f t="shared" si="412"/>
        <v>10</v>
      </c>
      <c r="CN121" s="38">
        <f t="shared" si="413"/>
        <v>1000</v>
      </c>
      <c r="CO121" s="38">
        <f t="shared" si="310"/>
        <v>1000</v>
      </c>
      <c r="CP121" s="38">
        <f t="shared" si="414"/>
        <v>1253.2580925149064</v>
      </c>
      <c r="CQ121" s="48">
        <f t="shared" si="379"/>
        <v>2.2499999999999999E-2</v>
      </c>
      <c r="CR121" s="38">
        <f t="shared" si="380"/>
        <v>1267.3572460556991</v>
      </c>
      <c r="CS121" s="38" t="str">
        <f t="shared" si="381"/>
        <v>nie</v>
      </c>
      <c r="CT121" s="38">
        <f t="shared" si="382"/>
        <v>20</v>
      </c>
      <c r="CU121" s="38">
        <f t="shared" si="383"/>
        <v>1200.3593693051162</v>
      </c>
      <c r="CV121" s="38">
        <f t="shared" si="266"/>
        <v>0</v>
      </c>
      <c r="CW121" s="48">
        <f t="shared" si="384"/>
        <v>0.04</v>
      </c>
      <c r="CX121" s="38">
        <f t="shared" si="385"/>
        <v>0</v>
      </c>
      <c r="CY121" s="38">
        <f t="shared" si="386"/>
        <v>1200.3593693051162</v>
      </c>
      <c r="DA121" s="46">
        <f t="shared" si="320"/>
        <v>11</v>
      </c>
      <c r="DB121" s="38">
        <f t="shared" si="321"/>
        <v>1100</v>
      </c>
      <c r="DC121" s="38">
        <f t="shared" si="312"/>
        <v>1100</v>
      </c>
      <c r="DD121" s="38">
        <f t="shared" si="415"/>
        <v>1208.6799999999998</v>
      </c>
      <c r="DE121" s="48">
        <f t="shared" si="387"/>
        <v>2.5000000000000001E-2</v>
      </c>
      <c r="DF121" s="38">
        <f t="shared" si="388"/>
        <v>1223.7884999999999</v>
      </c>
      <c r="DG121" s="38" t="str">
        <f t="shared" si="389"/>
        <v>nie</v>
      </c>
      <c r="DH121" s="38">
        <f t="shared" si="390"/>
        <v>7.6999999999999993</v>
      </c>
      <c r="DI121" s="38">
        <f t="shared" si="325"/>
        <v>1194.0316849999999</v>
      </c>
      <c r="DJ121" s="38">
        <f t="shared" si="275"/>
        <v>0</v>
      </c>
      <c r="DK121" s="48">
        <f t="shared" si="391"/>
        <v>0.04</v>
      </c>
      <c r="DL121" s="38">
        <f t="shared" si="392"/>
        <v>78.526317346389845</v>
      </c>
      <c r="DM121" s="38">
        <f t="shared" si="393"/>
        <v>1272.5580023463897</v>
      </c>
      <c r="DN121" s="22"/>
      <c r="DO121" s="46">
        <f t="shared" si="322"/>
        <v>10</v>
      </c>
      <c r="DP121" s="38">
        <f t="shared" si="323"/>
        <v>1000</v>
      </c>
      <c r="DQ121" s="38">
        <f t="shared" si="314"/>
        <v>1000</v>
      </c>
      <c r="DR121" s="38">
        <f t="shared" si="416"/>
        <v>1299.8142027572999</v>
      </c>
      <c r="DS121" s="48">
        <f t="shared" si="394"/>
        <v>2.7500000000000004E-2</v>
      </c>
      <c r="DT121" s="38">
        <f t="shared" si="395"/>
        <v>1317.6866480452127</v>
      </c>
      <c r="DU121" s="38" t="str">
        <f t="shared" si="396"/>
        <v>nie</v>
      </c>
      <c r="DV121" s="38">
        <f t="shared" si="397"/>
        <v>20</v>
      </c>
      <c r="DW121" s="38">
        <f t="shared" si="283"/>
        <v>1241.1261849166224</v>
      </c>
      <c r="DX121" s="38">
        <f t="shared" si="284"/>
        <v>0</v>
      </c>
      <c r="DY121" s="48">
        <f t="shared" si="398"/>
        <v>0.04</v>
      </c>
      <c r="DZ121" s="38">
        <f t="shared" si="399"/>
        <v>0</v>
      </c>
      <c r="EA121" s="38">
        <f t="shared" si="400"/>
        <v>1241.1261849166224</v>
      </c>
    </row>
    <row r="122" spans="1:131" s="23" customFormat="1" ht="14.25">
      <c r="A122" s="22"/>
      <c r="B122" s="217"/>
      <c r="C122" s="55">
        <f t="shared" si="342"/>
        <v>87</v>
      </c>
      <c r="D122" s="38">
        <f t="shared" si="353"/>
        <v>1284.8910422600893</v>
      </c>
      <c r="E122" s="38">
        <f t="shared" si="354"/>
        <v>1277.1777428489454</v>
      </c>
      <c r="F122" s="38">
        <f t="shared" si="355"/>
        <v>1469.5975719411115</v>
      </c>
      <c r="G122" s="38">
        <f t="shared" si="343"/>
        <v>1218.8648729932002</v>
      </c>
      <c r="H122" s="38">
        <f t="shared" si="344"/>
        <v>1172.1855375267437</v>
      </c>
      <c r="I122" s="38">
        <f t="shared" si="345"/>
        <v>1239.2983579256661</v>
      </c>
      <c r="J122" s="39">
        <f t="shared" si="346"/>
        <v>1205.5156638199683</v>
      </c>
      <c r="K122" s="39">
        <f t="shared" si="347"/>
        <v>1264.3819865935975</v>
      </c>
      <c r="L122" s="38">
        <f t="shared" si="348"/>
        <v>1074.8156904872772</v>
      </c>
      <c r="M122" s="22"/>
      <c r="N122" s="69"/>
      <c r="O122" s="53">
        <f t="shared" si="349"/>
        <v>87</v>
      </c>
      <c r="P122" s="41">
        <f t="shared" si="350"/>
        <v>0.28489104226008921</v>
      </c>
      <c r="Q122" s="41">
        <f t="shared" si="351"/>
        <v>0.27717774284894547</v>
      </c>
      <c r="R122" s="41">
        <f t="shared" si="352"/>
        <v>0.4695975719411114</v>
      </c>
      <c r="S122" s="41">
        <f t="shared" si="336"/>
        <v>0.21886487299320012</v>
      </c>
      <c r="T122" s="41">
        <f t="shared" si="337"/>
        <v>0.17218553752674359</v>
      </c>
      <c r="U122" s="41">
        <f t="shared" si="338"/>
        <v>0.23929835792566601</v>
      </c>
      <c r="V122" s="41">
        <f t="shared" si="339"/>
        <v>0.20551566381996822</v>
      </c>
      <c r="W122" s="41">
        <f t="shared" si="340"/>
        <v>0.26438198659359746</v>
      </c>
      <c r="X122" s="41">
        <f t="shared" si="341"/>
        <v>7.4815690487277209E-2</v>
      </c>
      <c r="Y122" s="22"/>
      <c r="Z122" s="35">
        <f t="shared" si="288"/>
        <v>103</v>
      </c>
      <c r="AA122" s="38">
        <f t="shared" si="356"/>
        <v>1089.1733697442437</v>
      </c>
      <c r="AB122" s="35">
        <f t="shared" si="289"/>
        <v>103</v>
      </c>
      <c r="AC122" s="48">
        <f t="shared" si="401"/>
        <v>0.04</v>
      </c>
      <c r="AD122" s="46">
        <f t="shared" si="402"/>
        <v>10</v>
      </c>
      <c r="AE122" s="38">
        <f t="shared" si="403"/>
        <v>999</v>
      </c>
      <c r="AF122" s="38">
        <f t="shared" si="316"/>
        <v>1000</v>
      </c>
      <c r="AG122" s="38">
        <f t="shared" si="327"/>
        <v>1000</v>
      </c>
      <c r="AH122" s="48">
        <f t="shared" si="357"/>
        <v>0.04</v>
      </c>
      <c r="AI122" s="38">
        <f t="shared" si="358"/>
        <v>1003.3333333333334</v>
      </c>
      <c r="AJ122" s="38" t="str">
        <f t="shared" si="359"/>
        <v>nie</v>
      </c>
      <c r="AK122" s="38">
        <f t="shared" si="360"/>
        <v>5</v>
      </c>
      <c r="AL122" s="38">
        <f t="shared" si="330"/>
        <v>998.65</v>
      </c>
      <c r="AM122" s="38">
        <f t="shared" si="361"/>
        <v>2.7000000000000308</v>
      </c>
      <c r="AN122" s="48">
        <f t="shared" si="238"/>
        <v>0.04</v>
      </c>
      <c r="AO122" s="38">
        <f t="shared" si="239"/>
        <v>348.67077246143708</v>
      </c>
      <c r="AP122" s="38">
        <f t="shared" si="331"/>
        <v>1344.6207724614369</v>
      </c>
      <c r="AQ122" s="22"/>
      <c r="AR122" s="35">
        <f t="shared" si="294"/>
        <v>103</v>
      </c>
      <c r="AS122" s="48">
        <f t="shared" si="404"/>
        <v>0.04</v>
      </c>
      <c r="AT122" s="46">
        <f t="shared" si="405"/>
        <v>10</v>
      </c>
      <c r="AU122" s="38">
        <f t="shared" si="406"/>
        <v>999</v>
      </c>
      <c r="AV122" s="38">
        <f t="shared" si="317"/>
        <v>1000</v>
      </c>
      <c r="AW122" s="38">
        <f t="shared" si="328"/>
        <v>1000</v>
      </c>
      <c r="AX122" s="48">
        <f t="shared" si="362"/>
        <v>4.1000000000000002E-2</v>
      </c>
      <c r="AY122" s="38">
        <f t="shared" si="363"/>
        <v>1003.4166666666666</v>
      </c>
      <c r="AZ122" s="38" t="str">
        <f t="shared" si="364"/>
        <v>nie</v>
      </c>
      <c r="BA122" s="38">
        <f t="shared" si="365"/>
        <v>7</v>
      </c>
      <c r="BB122" s="38">
        <f t="shared" si="332"/>
        <v>997.09749999999997</v>
      </c>
      <c r="BC122" s="38">
        <f t="shared" si="366"/>
        <v>2.7674999999999694</v>
      </c>
      <c r="BD122" s="48">
        <f t="shared" si="245"/>
        <v>0.04</v>
      </c>
      <c r="BE122" s="38">
        <f t="shared" si="246"/>
        <v>343.41099233674271</v>
      </c>
      <c r="BF122" s="38">
        <f t="shared" si="333"/>
        <v>1337.7409923367427</v>
      </c>
      <c r="BG122" s="22"/>
      <c r="BH122" s="35">
        <f t="shared" si="299"/>
        <v>103</v>
      </c>
      <c r="BI122" s="48">
        <f t="shared" ref="BI122:BI153" si="417">MAX(INDEX(scenariusz_I_WIBOR6M,MATCH(ROUNDUP(BH122/12,0),scenariusz_I_rok,0)),0)</f>
        <v>0.04</v>
      </c>
      <c r="BJ122" s="46">
        <f t="shared" si="407"/>
        <v>12</v>
      </c>
      <c r="BK122" s="38">
        <f t="shared" si="408"/>
        <v>1198.8000000000002</v>
      </c>
      <c r="BL122" s="38">
        <f t="shared" si="318"/>
        <v>1200</v>
      </c>
      <c r="BM122" s="38">
        <f t="shared" si="302"/>
        <v>1370.0307</v>
      </c>
      <c r="BN122" s="48">
        <f t="shared" si="367"/>
        <v>6.8500000000000005E-2</v>
      </c>
      <c r="BO122" s="38">
        <f t="shared" si="303"/>
        <v>1424.7748433874999</v>
      </c>
      <c r="BP122" s="38" t="str">
        <f t="shared" si="368"/>
        <v>nie</v>
      </c>
      <c r="BQ122" s="38">
        <f t="shared" si="369"/>
        <v>8.3999999999999986</v>
      </c>
      <c r="BR122" s="38">
        <f t="shared" si="334"/>
        <v>1375.2636231438748</v>
      </c>
      <c r="BS122" s="38">
        <f t="shared" si="409"/>
        <v>0</v>
      </c>
      <c r="BT122" s="48">
        <f t="shared" si="250"/>
        <v>0.04</v>
      </c>
      <c r="BU122" s="38">
        <f t="shared" si="251"/>
        <v>200.49984433612255</v>
      </c>
      <c r="BV122" s="38">
        <f t="shared" si="335"/>
        <v>1575.7634674799974</v>
      </c>
      <c r="BW122" s="22"/>
      <c r="BX122" s="48">
        <f t="shared" si="329"/>
        <v>0.01</v>
      </c>
      <c r="BY122" s="46">
        <f t="shared" si="410"/>
        <v>10</v>
      </c>
      <c r="BZ122" s="38">
        <f t="shared" si="411"/>
        <v>999</v>
      </c>
      <c r="CA122" s="38">
        <f t="shared" si="319"/>
        <v>1000</v>
      </c>
      <c r="CB122" s="38">
        <f t="shared" si="307"/>
        <v>1000</v>
      </c>
      <c r="CC122" s="48">
        <f t="shared" si="370"/>
        <v>7.0000000000000007E-2</v>
      </c>
      <c r="CD122" s="38">
        <f t="shared" si="371"/>
        <v>1040.8333333333333</v>
      </c>
      <c r="CE122" s="38" t="str">
        <f t="shared" si="372"/>
        <v>nie</v>
      </c>
      <c r="CF122" s="38">
        <f t="shared" si="373"/>
        <v>7</v>
      </c>
      <c r="CG122" s="38">
        <f t="shared" si="374"/>
        <v>1027.405</v>
      </c>
      <c r="CH122" s="38">
        <f t="shared" si="375"/>
        <v>0</v>
      </c>
      <c r="CI122" s="48">
        <f t="shared" si="376"/>
        <v>0.04</v>
      </c>
      <c r="CJ122" s="38">
        <f t="shared" si="377"/>
        <v>247.73287645738765</v>
      </c>
      <c r="CK122" s="38">
        <f t="shared" si="378"/>
        <v>1275.1378764573876</v>
      </c>
      <c r="CL122" s="22"/>
      <c r="CM122" s="46">
        <f t="shared" si="412"/>
        <v>10</v>
      </c>
      <c r="CN122" s="38">
        <f t="shared" si="413"/>
        <v>1000</v>
      </c>
      <c r="CO122" s="38">
        <f t="shared" si="310"/>
        <v>1000</v>
      </c>
      <c r="CP122" s="38">
        <f t="shared" si="414"/>
        <v>1253.2580925149064</v>
      </c>
      <c r="CQ122" s="48">
        <f t="shared" si="379"/>
        <v>2.2499999999999999E-2</v>
      </c>
      <c r="CR122" s="38">
        <f t="shared" si="380"/>
        <v>1269.7071049791646</v>
      </c>
      <c r="CS122" s="38" t="str">
        <f t="shared" si="381"/>
        <v>nie</v>
      </c>
      <c r="CT122" s="38">
        <f t="shared" si="382"/>
        <v>20</v>
      </c>
      <c r="CU122" s="38">
        <f t="shared" si="383"/>
        <v>1202.2627550331233</v>
      </c>
      <c r="CV122" s="38">
        <f t="shared" si="266"/>
        <v>0</v>
      </c>
      <c r="CW122" s="48">
        <f t="shared" si="384"/>
        <v>0.04</v>
      </c>
      <c r="CX122" s="38">
        <f t="shared" si="385"/>
        <v>0</v>
      </c>
      <c r="CY122" s="38">
        <f t="shared" si="386"/>
        <v>1202.2627550331233</v>
      </c>
      <c r="DA122" s="46">
        <f t="shared" si="320"/>
        <v>11</v>
      </c>
      <c r="DB122" s="38">
        <f t="shared" si="321"/>
        <v>1100</v>
      </c>
      <c r="DC122" s="38">
        <f t="shared" si="312"/>
        <v>1100</v>
      </c>
      <c r="DD122" s="38">
        <f t="shared" si="415"/>
        <v>1208.6799999999998</v>
      </c>
      <c r="DE122" s="48">
        <f t="shared" si="387"/>
        <v>2.5000000000000001E-2</v>
      </c>
      <c r="DF122" s="38">
        <f t="shared" si="388"/>
        <v>1226.3065833333333</v>
      </c>
      <c r="DG122" s="38" t="str">
        <f t="shared" si="389"/>
        <v>nie</v>
      </c>
      <c r="DH122" s="38">
        <f t="shared" si="390"/>
        <v>7.6999999999999993</v>
      </c>
      <c r="DI122" s="38">
        <f t="shared" si="325"/>
        <v>1196.0713324999999</v>
      </c>
      <c r="DJ122" s="38">
        <f t="shared" si="275"/>
        <v>0</v>
      </c>
      <c r="DK122" s="48">
        <f t="shared" si="391"/>
        <v>0.04</v>
      </c>
      <c r="DL122" s="38">
        <f t="shared" si="392"/>
        <v>78.738338403225086</v>
      </c>
      <c r="DM122" s="38">
        <f t="shared" si="393"/>
        <v>1274.809670903225</v>
      </c>
      <c r="DN122" s="22"/>
      <c r="DO122" s="46">
        <f t="shared" si="322"/>
        <v>10</v>
      </c>
      <c r="DP122" s="38">
        <f t="shared" si="323"/>
        <v>1000</v>
      </c>
      <c r="DQ122" s="38">
        <f t="shared" si="314"/>
        <v>1000</v>
      </c>
      <c r="DR122" s="38">
        <f t="shared" si="416"/>
        <v>1299.8142027572999</v>
      </c>
      <c r="DS122" s="48">
        <f t="shared" si="394"/>
        <v>2.7500000000000004E-2</v>
      </c>
      <c r="DT122" s="38">
        <f t="shared" si="395"/>
        <v>1320.6653889265317</v>
      </c>
      <c r="DU122" s="38" t="str">
        <f t="shared" si="396"/>
        <v>nie</v>
      </c>
      <c r="DV122" s="38">
        <f t="shared" si="397"/>
        <v>20</v>
      </c>
      <c r="DW122" s="38">
        <f t="shared" si="283"/>
        <v>1243.5389650304908</v>
      </c>
      <c r="DX122" s="38">
        <f t="shared" si="284"/>
        <v>0</v>
      </c>
      <c r="DY122" s="48">
        <f t="shared" si="398"/>
        <v>0.04</v>
      </c>
      <c r="DZ122" s="38">
        <f t="shared" si="399"/>
        <v>0</v>
      </c>
      <c r="EA122" s="38">
        <f t="shared" si="400"/>
        <v>1243.5389650304908</v>
      </c>
    </row>
    <row r="123" spans="1:131" s="23" customFormat="1" ht="14.25">
      <c r="A123" s="22"/>
      <c r="B123" s="217"/>
      <c r="C123" s="55">
        <f t="shared" si="342"/>
        <v>88</v>
      </c>
      <c r="D123" s="38">
        <f t="shared" si="353"/>
        <v>1288.3711830741915</v>
      </c>
      <c r="E123" s="38">
        <f t="shared" si="354"/>
        <v>1280.7089317546374</v>
      </c>
      <c r="F123" s="38">
        <f t="shared" si="355"/>
        <v>1476.0446356001271</v>
      </c>
      <c r="G123" s="38">
        <f t="shared" si="343"/>
        <v>1220.8101821502819</v>
      </c>
      <c r="H123" s="38">
        <f t="shared" si="344"/>
        <v>1174.0470394612248</v>
      </c>
      <c r="I123" s="38">
        <f t="shared" si="345"/>
        <v>1241.4918748020652</v>
      </c>
      <c r="J123" s="39">
        <f t="shared" si="346"/>
        <v>1207.8638683103511</v>
      </c>
      <c r="K123" s="39">
        <f t="shared" si="347"/>
        <v>1267.7958179574002</v>
      </c>
      <c r="L123" s="38">
        <f t="shared" si="348"/>
        <v>1075.7091366140332</v>
      </c>
      <c r="M123" s="22"/>
      <c r="N123" s="69"/>
      <c r="O123" s="53">
        <f t="shared" si="349"/>
        <v>88</v>
      </c>
      <c r="P123" s="41">
        <f t="shared" si="350"/>
        <v>0.28837118307419152</v>
      </c>
      <c r="Q123" s="41">
        <f t="shared" si="351"/>
        <v>0.2807089317546374</v>
      </c>
      <c r="R123" s="41">
        <f t="shared" si="352"/>
        <v>0.47604463560012711</v>
      </c>
      <c r="S123" s="41">
        <f t="shared" si="336"/>
        <v>0.22081018215028192</v>
      </c>
      <c r="T123" s="41">
        <f t="shared" si="337"/>
        <v>0.1740470394612248</v>
      </c>
      <c r="U123" s="41">
        <f t="shared" si="338"/>
        <v>0.24149187480206513</v>
      </c>
      <c r="V123" s="41">
        <f t="shared" si="339"/>
        <v>0.20786386831035109</v>
      </c>
      <c r="W123" s="41">
        <f t="shared" si="340"/>
        <v>0.26779581795740026</v>
      </c>
      <c r="X123" s="41">
        <f t="shared" si="341"/>
        <v>7.5709136614033223E-2</v>
      </c>
      <c r="Y123" s="22"/>
      <c r="Z123" s="35">
        <f t="shared" si="288"/>
        <v>104</v>
      </c>
      <c r="AA123" s="38">
        <f t="shared" si="356"/>
        <v>1090.075750332267</v>
      </c>
      <c r="AB123" s="35">
        <f t="shared" si="289"/>
        <v>104</v>
      </c>
      <c r="AC123" s="48">
        <f t="shared" si="401"/>
        <v>0.04</v>
      </c>
      <c r="AD123" s="46">
        <f t="shared" si="402"/>
        <v>10</v>
      </c>
      <c r="AE123" s="38">
        <f t="shared" si="403"/>
        <v>999</v>
      </c>
      <c r="AF123" s="38">
        <f t="shared" si="316"/>
        <v>1000</v>
      </c>
      <c r="AG123" s="38">
        <f t="shared" si="327"/>
        <v>1000</v>
      </c>
      <c r="AH123" s="48">
        <f t="shared" si="357"/>
        <v>0.04</v>
      </c>
      <c r="AI123" s="38">
        <f t="shared" si="358"/>
        <v>1003.3333333333334</v>
      </c>
      <c r="AJ123" s="38" t="str">
        <f t="shared" si="359"/>
        <v>nie</v>
      </c>
      <c r="AK123" s="38">
        <f t="shared" si="360"/>
        <v>5</v>
      </c>
      <c r="AL123" s="38">
        <f t="shared" si="330"/>
        <v>998.65</v>
      </c>
      <c r="AM123" s="38">
        <f t="shared" si="361"/>
        <v>2.7000000000000308</v>
      </c>
      <c r="AN123" s="48">
        <f t="shared" si="238"/>
        <v>0.04</v>
      </c>
      <c r="AO123" s="38">
        <f t="shared" si="239"/>
        <v>352.31218354708301</v>
      </c>
      <c r="AP123" s="38">
        <f t="shared" si="331"/>
        <v>1348.2621835470829</v>
      </c>
      <c r="AQ123" s="22"/>
      <c r="AR123" s="35">
        <f t="shared" si="294"/>
        <v>104</v>
      </c>
      <c r="AS123" s="48">
        <f t="shared" si="404"/>
        <v>0.04</v>
      </c>
      <c r="AT123" s="46">
        <f t="shared" si="405"/>
        <v>10</v>
      </c>
      <c r="AU123" s="38">
        <f t="shared" si="406"/>
        <v>999</v>
      </c>
      <c r="AV123" s="38">
        <f t="shared" si="317"/>
        <v>1000</v>
      </c>
      <c r="AW123" s="38">
        <f t="shared" si="328"/>
        <v>1000</v>
      </c>
      <c r="AX123" s="48">
        <f t="shared" si="362"/>
        <v>4.1000000000000002E-2</v>
      </c>
      <c r="AY123" s="38">
        <f t="shared" si="363"/>
        <v>1003.4166666666666</v>
      </c>
      <c r="AZ123" s="38" t="str">
        <f t="shared" si="364"/>
        <v>nie</v>
      </c>
      <c r="BA123" s="38">
        <f t="shared" si="365"/>
        <v>7</v>
      </c>
      <c r="BB123" s="38">
        <f t="shared" si="332"/>
        <v>997.09749999999997</v>
      </c>
      <c r="BC123" s="38">
        <f t="shared" si="366"/>
        <v>2.7674999999999694</v>
      </c>
      <c r="BD123" s="48">
        <f t="shared" si="245"/>
        <v>0.04</v>
      </c>
      <c r="BE123" s="38">
        <f t="shared" si="246"/>
        <v>347.10570201605185</v>
      </c>
      <c r="BF123" s="38">
        <f t="shared" si="333"/>
        <v>1341.4357020160519</v>
      </c>
      <c r="BG123" s="22"/>
      <c r="BH123" s="35">
        <f t="shared" si="299"/>
        <v>104</v>
      </c>
      <c r="BI123" s="48">
        <f t="shared" si="417"/>
        <v>0.04</v>
      </c>
      <c r="BJ123" s="46">
        <f t="shared" si="407"/>
        <v>12</v>
      </c>
      <c r="BK123" s="38">
        <f t="shared" si="408"/>
        <v>1198.8000000000002</v>
      </c>
      <c r="BL123" s="38">
        <f t="shared" si="318"/>
        <v>1200</v>
      </c>
      <c r="BM123" s="38">
        <f t="shared" si="302"/>
        <v>1370.0307</v>
      </c>
      <c r="BN123" s="48">
        <f t="shared" si="367"/>
        <v>6.8500000000000005E-2</v>
      </c>
      <c r="BO123" s="38">
        <f t="shared" si="303"/>
        <v>1432.5954353000002</v>
      </c>
      <c r="BP123" s="38" t="str">
        <f t="shared" si="368"/>
        <v>nie</v>
      </c>
      <c r="BQ123" s="38">
        <f t="shared" si="369"/>
        <v>8.3999999999999986</v>
      </c>
      <c r="BR123" s="38">
        <f t="shared" si="334"/>
        <v>1381.598302593</v>
      </c>
      <c r="BS123" s="38">
        <f t="shared" si="409"/>
        <v>0</v>
      </c>
      <c r="BT123" s="48">
        <f t="shared" si="250"/>
        <v>0.04</v>
      </c>
      <c r="BU123" s="38">
        <f t="shared" si="251"/>
        <v>201.04119391583006</v>
      </c>
      <c r="BV123" s="38">
        <f t="shared" si="335"/>
        <v>1582.63949650883</v>
      </c>
      <c r="BW123" s="22"/>
      <c r="BX123" s="48">
        <f t="shared" si="329"/>
        <v>0.01</v>
      </c>
      <c r="BY123" s="46">
        <f t="shared" si="410"/>
        <v>10</v>
      </c>
      <c r="BZ123" s="38">
        <f t="shared" si="411"/>
        <v>999</v>
      </c>
      <c r="CA123" s="38">
        <f t="shared" si="319"/>
        <v>1000</v>
      </c>
      <c r="CB123" s="38">
        <f t="shared" si="307"/>
        <v>1000</v>
      </c>
      <c r="CC123" s="48">
        <f t="shared" si="370"/>
        <v>7.0000000000000007E-2</v>
      </c>
      <c r="CD123" s="38">
        <f t="shared" si="371"/>
        <v>1046.6666666666667</v>
      </c>
      <c r="CE123" s="38" t="str">
        <f t="shared" si="372"/>
        <v>nie</v>
      </c>
      <c r="CF123" s="38">
        <f t="shared" si="373"/>
        <v>7</v>
      </c>
      <c r="CG123" s="38">
        <f t="shared" si="374"/>
        <v>1032.1300000000001</v>
      </c>
      <c r="CH123" s="38">
        <f t="shared" si="375"/>
        <v>0</v>
      </c>
      <c r="CI123" s="48">
        <f t="shared" si="376"/>
        <v>0.04</v>
      </c>
      <c r="CJ123" s="38">
        <f t="shared" si="377"/>
        <v>248.40175522382256</v>
      </c>
      <c r="CK123" s="38">
        <f t="shared" si="378"/>
        <v>1280.5317552238228</v>
      </c>
      <c r="CL123" s="22"/>
      <c r="CM123" s="46">
        <f t="shared" si="412"/>
        <v>10</v>
      </c>
      <c r="CN123" s="38">
        <f t="shared" si="413"/>
        <v>1000</v>
      </c>
      <c r="CO123" s="38">
        <f t="shared" si="310"/>
        <v>1000</v>
      </c>
      <c r="CP123" s="38">
        <f t="shared" si="414"/>
        <v>1253.2580925149064</v>
      </c>
      <c r="CQ123" s="48">
        <f t="shared" si="379"/>
        <v>2.2499999999999999E-2</v>
      </c>
      <c r="CR123" s="38">
        <f t="shared" si="380"/>
        <v>1272.0569639026298</v>
      </c>
      <c r="CS123" s="38" t="str">
        <f t="shared" si="381"/>
        <v>nie</v>
      </c>
      <c r="CT123" s="38">
        <f t="shared" si="382"/>
        <v>20</v>
      </c>
      <c r="CU123" s="38">
        <f t="shared" si="383"/>
        <v>1204.1661407611302</v>
      </c>
      <c r="CV123" s="38">
        <f t="shared" si="266"/>
        <v>0</v>
      </c>
      <c r="CW123" s="48">
        <f t="shared" si="384"/>
        <v>0.04</v>
      </c>
      <c r="CX123" s="38">
        <f t="shared" si="385"/>
        <v>0</v>
      </c>
      <c r="CY123" s="38">
        <f t="shared" si="386"/>
        <v>1204.1661407611302</v>
      </c>
      <c r="DA123" s="46">
        <f t="shared" si="320"/>
        <v>11</v>
      </c>
      <c r="DB123" s="38">
        <f t="shared" si="321"/>
        <v>1100</v>
      </c>
      <c r="DC123" s="38">
        <f t="shared" si="312"/>
        <v>1100</v>
      </c>
      <c r="DD123" s="38">
        <f t="shared" si="415"/>
        <v>1208.6799999999998</v>
      </c>
      <c r="DE123" s="48">
        <f t="shared" si="387"/>
        <v>2.5000000000000001E-2</v>
      </c>
      <c r="DF123" s="38">
        <f t="shared" si="388"/>
        <v>1228.8246666666664</v>
      </c>
      <c r="DG123" s="38" t="str">
        <f t="shared" si="389"/>
        <v>nie</v>
      </c>
      <c r="DH123" s="38">
        <f t="shared" si="390"/>
        <v>7.6999999999999993</v>
      </c>
      <c r="DI123" s="38">
        <f t="shared" si="325"/>
        <v>1198.1109799999997</v>
      </c>
      <c r="DJ123" s="38">
        <f t="shared" si="275"/>
        <v>0</v>
      </c>
      <c r="DK123" s="48">
        <f t="shared" si="391"/>
        <v>0.04</v>
      </c>
      <c r="DL123" s="38">
        <f t="shared" si="392"/>
        <v>78.950931916913788</v>
      </c>
      <c r="DM123" s="38">
        <f t="shared" si="393"/>
        <v>1277.0619119169135</v>
      </c>
      <c r="DN123" s="22"/>
      <c r="DO123" s="46">
        <f t="shared" si="322"/>
        <v>10</v>
      </c>
      <c r="DP123" s="38">
        <f t="shared" si="323"/>
        <v>1000</v>
      </c>
      <c r="DQ123" s="38">
        <f t="shared" si="314"/>
        <v>1000</v>
      </c>
      <c r="DR123" s="38">
        <f t="shared" si="416"/>
        <v>1299.8142027572999</v>
      </c>
      <c r="DS123" s="48">
        <f t="shared" si="394"/>
        <v>2.7500000000000004E-2</v>
      </c>
      <c r="DT123" s="38">
        <f t="shared" si="395"/>
        <v>1323.6441298078503</v>
      </c>
      <c r="DU123" s="38" t="str">
        <f t="shared" si="396"/>
        <v>nie</v>
      </c>
      <c r="DV123" s="38">
        <f t="shared" si="397"/>
        <v>20</v>
      </c>
      <c r="DW123" s="38">
        <f t="shared" si="283"/>
        <v>1245.9517451443587</v>
      </c>
      <c r="DX123" s="38">
        <f t="shared" si="284"/>
        <v>0</v>
      </c>
      <c r="DY123" s="48">
        <f t="shared" si="398"/>
        <v>0.04</v>
      </c>
      <c r="DZ123" s="38">
        <f t="shared" si="399"/>
        <v>0</v>
      </c>
      <c r="EA123" s="38">
        <f t="shared" si="400"/>
        <v>1245.9517451443587</v>
      </c>
    </row>
    <row r="124" spans="1:131" s="23" customFormat="1" ht="14.25">
      <c r="A124" s="22"/>
      <c r="B124" s="217"/>
      <c r="C124" s="55">
        <f t="shared" si="342"/>
        <v>89</v>
      </c>
      <c r="D124" s="38">
        <f t="shared" si="353"/>
        <v>1291.8607202684921</v>
      </c>
      <c r="E124" s="38">
        <f t="shared" si="354"/>
        <v>1284.249654870375</v>
      </c>
      <c r="F124" s="38">
        <f t="shared" si="355"/>
        <v>1482.4930991859476</v>
      </c>
      <c r="G124" s="38">
        <f t="shared" si="343"/>
        <v>1222.7570986420874</v>
      </c>
      <c r="H124" s="38">
        <f t="shared" si="344"/>
        <v>1175.9085413957057</v>
      </c>
      <c r="I124" s="38">
        <f t="shared" si="345"/>
        <v>1243.685941444031</v>
      </c>
      <c r="J124" s="39">
        <f t="shared" si="346"/>
        <v>1210.2120728007337</v>
      </c>
      <c r="K124" s="39">
        <f t="shared" si="347"/>
        <v>1271.2188666658851</v>
      </c>
      <c r="L124" s="38">
        <f t="shared" si="348"/>
        <v>1076.6025827407889</v>
      </c>
      <c r="M124" s="22"/>
      <c r="N124" s="69"/>
      <c r="O124" s="53">
        <f t="shared" si="349"/>
        <v>89</v>
      </c>
      <c r="P124" s="41">
        <f t="shared" si="350"/>
        <v>0.29186072026849197</v>
      </c>
      <c r="Q124" s="41">
        <f t="shared" si="351"/>
        <v>0.28424965487037501</v>
      </c>
      <c r="R124" s="41">
        <f t="shared" si="352"/>
        <v>0.48249309918594752</v>
      </c>
      <c r="S124" s="41">
        <f t="shared" si="336"/>
        <v>0.22275709864208748</v>
      </c>
      <c r="T124" s="41">
        <f t="shared" si="337"/>
        <v>0.17590854139570578</v>
      </c>
      <c r="U124" s="41">
        <f t="shared" si="338"/>
        <v>0.24368594144403088</v>
      </c>
      <c r="V124" s="41">
        <f t="shared" si="339"/>
        <v>0.21021207280073373</v>
      </c>
      <c r="W124" s="41">
        <f t="shared" si="340"/>
        <v>0.27121886666588502</v>
      </c>
      <c r="X124" s="41">
        <f t="shared" si="341"/>
        <v>7.6602582740788794E-2</v>
      </c>
      <c r="Y124" s="22"/>
      <c r="Z124" s="35">
        <f t="shared" si="288"/>
        <v>105</v>
      </c>
      <c r="AA124" s="38">
        <f t="shared" si="356"/>
        <v>1090.9781309202906</v>
      </c>
      <c r="AB124" s="35">
        <f t="shared" si="289"/>
        <v>105</v>
      </c>
      <c r="AC124" s="48">
        <f t="shared" si="401"/>
        <v>0.04</v>
      </c>
      <c r="AD124" s="46">
        <f t="shared" si="402"/>
        <v>10</v>
      </c>
      <c r="AE124" s="38">
        <f t="shared" si="403"/>
        <v>999</v>
      </c>
      <c r="AF124" s="38">
        <f t="shared" si="316"/>
        <v>1000</v>
      </c>
      <c r="AG124" s="38">
        <f t="shared" si="327"/>
        <v>1000</v>
      </c>
      <c r="AH124" s="48">
        <f t="shared" si="357"/>
        <v>0.04</v>
      </c>
      <c r="AI124" s="38">
        <f t="shared" si="358"/>
        <v>1003.3333333333334</v>
      </c>
      <c r="AJ124" s="38" t="str">
        <f t="shared" si="359"/>
        <v>nie</v>
      </c>
      <c r="AK124" s="38">
        <f t="shared" si="360"/>
        <v>5</v>
      </c>
      <c r="AL124" s="38">
        <f t="shared" si="330"/>
        <v>998.65</v>
      </c>
      <c r="AM124" s="38">
        <f t="shared" si="361"/>
        <v>2.7000000000000308</v>
      </c>
      <c r="AN124" s="48">
        <f t="shared" si="238"/>
        <v>0.04</v>
      </c>
      <c r="AO124" s="38">
        <f t="shared" si="239"/>
        <v>355.96342644266014</v>
      </c>
      <c r="AP124" s="38">
        <f t="shared" si="331"/>
        <v>1351.91342644266</v>
      </c>
      <c r="AQ124" s="22"/>
      <c r="AR124" s="35">
        <f t="shared" si="294"/>
        <v>105</v>
      </c>
      <c r="AS124" s="48">
        <f t="shared" si="404"/>
        <v>0.04</v>
      </c>
      <c r="AT124" s="46">
        <f t="shared" si="405"/>
        <v>10</v>
      </c>
      <c r="AU124" s="38">
        <f t="shared" si="406"/>
        <v>999</v>
      </c>
      <c r="AV124" s="38">
        <f t="shared" si="317"/>
        <v>1000</v>
      </c>
      <c r="AW124" s="38">
        <f t="shared" si="328"/>
        <v>1000</v>
      </c>
      <c r="AX124" s="48">
        <f t="shared" si="362"/>
        <v>4.1000000000000002E-2</v>
      </c>
      <c r="AY124" s="38">
        <f t="shared" si="363"/>
        <v>1003.4166666666666</v>
      </c>
      <c r="AZ124" s="38" t="str">
        <f t="shared" si="364"/>
        <v>nie</v>
      </c>
      <c r="BA124" s="38">
        <f t="shared" si="365"/>
        <v>7</v>
      </c>
      <c r="BB124" s="38">
        <f t="shared" si="332"/>
        <v>997.09749999999997</v>
      </c>
      <c r="BC124" s="38">
        <f t="shared" si="366"/>
        <v>2.7674999999999694</v>
      </c>
      <c r="BD124" s="48">
        <f t="shared" si="245"/>
        <v>0.04</v>
      </c>
      <c r="BE124" s="38">
        <f t="shared" si="246"/>
        <v>350.81038741149513</v>
      </c>
      <c r="BF124" s="38">
        <f t="shared" si="333"/>
        <v>1345.1403874114951</v>
      </c>
      <c r="BG124" s="22"/>
      <c r="BH124" s="35">
        <f t="shared" si="299"/>
        <v>105</v>
      </c>
      <c r="BI124" s="48">
        <f t="shared" si="417"/>
        <v>0.04</v>
      </c>
      <c r="BJ124" s="46">
        <f t="shared" si="407"/>
        <v>12</v>
      </c>
      <c r="BK124" s="38">
        <f t="shared" si="408"/>
        <v>1198.8000000000002</v>
      </c>
      <c r="BL124" s="38">
        <f t="shared" si="318"/>
        <v>1200</v>
      </c>
      <c r="BM124" s="38">
        <f t="shared" si="302"/>
        <v>1370.0307</v>
      </c>
      <c r="BN124" s="48">
        <f t="shared" si="367"/>
        <v>6.8500000000000005E-2</v>
      </c>
      <c r="BO124" s="38">
        <f t="shared" si="303"/>
        <v>1440.4160272125</v>
      </c>
      <c r="BP124" s="38" t="str">
        <f t="shared" si="368"/>
        <v>nie</v>
      </c>
      <c r="BQ124" s="38">
        <f t="shared" si="369"/>
        <v>8.3999999999999986</v>
      </c>
      <c r="BR124" s="38">
        <f t="shared" si="334"/>
        <v>1387.9329820421249</v>
      </c>
      <c r="BS124" s="38">
        <f t="shared" si="409"/>
        <v>0</v>
      </c>
      <c r="BT124" s="48">
        <f t="shared" si="250"/>
        <v>0.04</v>
      </c>
      <c r="BU124" s="38">
        <f t="shared" si="251"/>
        <v>201.58400513940279</v>
      </c>
      <c r="BV124" s="38">
        <f t="shared" si="335"/>
        <v>1589.5169871815276</v>
      </c>
      <c r="BW124" s="22"/>
      <c r="BX124" s="48">
        <f t="shared" si="329"/>
        <v>0.01</v>
      </c>
      <c r="BY124" s="46">
        <f t="shared" si="410"/>
        <v>10</v>
      </c>
      <c r="BZ124" s="38">
        <f t="shared" si="411"/>
        <v>999</v>
      </c>
      <c r="CA124" s="38">
        <f t="shared" si="319"/>
        <v>1000</v>
      </c>
      <c r="CB124" s="38">
        <f t="shared" si="307"/>
        <v>1000</v>
      </c>
      <c r="CC124" s="48">
        <f t="shared" si="370"/>
        <v>7.0000000000000007E-2</v>
      </c>
      <c r="CD124" s="38">
        <f t="shared" si="371"/>
        <v>1052.5</v>
      </c>
      <c r="CE124" s="38" t="str">
        <f t="shared" si="372"/>
        <v>nie</v>
      </c>
      <c r="CF124" s="38">
        <f t="shared" si="373"/>
        <v>7</v>
      </c>
      <c r="CG124" s="38">
        <f t="shared" si="374"/>
        <v>1036.855</v>
      </c>
      <c r="CH124" s="38">
        <f t="shared" si="375"/>
        <v>0</v>
      </c>
      <c r="CI124" s="48">
        <f t="shared" si="376"/>
        <v>0.04</v>
      </c>
      <c r="CJ124" s="38">
        <f t="shared" si="377"/>
        <v>249.07243996292686</v>
      </c>
      <c r="CK124" s="38">
        <f t="shared" si="378"/>
        <v>1285.9274399629269</v>
      </c>
      <c r="CL124" s="22"/>
      <c r="CM124" s="46">
        <f t="shared" si="412"/>
        <v>10</v>
      </c>
      <c r="CN124" s="38">
        <f t="shared" si="413"/>
        <v>1000</v>
      </c>
      <c r="CO124" s="38">
        <f t="shared" si="310"/>
        <v>1000</v>
      </c>
      <c r="CP124" s="38">
        <f t="shared" si="414"/>
        <v>1253.2580925149064</v>
      </c>
      <c r="CQ124" s="48">
        <f t="shared" si="379"/>
        <v>2.2499999999999999E-2</v>
      </c>
      <c r="CR124" s="38">
        <f t="shared" si="380"/>
        <v>1274.4068228260953</v>
      </c>
      <c r="CS124" s="38" t="str">
        <f t="shared" si="381"/>
        <v>nie</v>
      </c>
      <c r="CT124" s="38">
        <f t="shared" si="382"/>
        <v>20</v>
      </c>
      <c r="CU124" s="38">
        <f t="shared" si="383"/>
        <v>1206.0695264891372</v>
      </c>
      <c r="CV124" s="38">
        <f t="shared" si="266"/>
        <v>0</v>
      </c>
      <c r="CW124" s="48">
        <f t="shared" si="384"/>
        <v>0.04</v>
      </c>
      <c r="CX124" s="38">
        <f t="shared" si="385"/>
        <v>0</v>
      </c>
      <c r="CY124" s="38">
        <f t="shared" si="386"/>
        <v>1206.0695264891372</v>
      </c>
      <c r="DA124" s="46">
        <f t="shared" si="320"/>
        <v>11</v>
      </c>
      <c r="DB124" s="38">
        <f t="shared" si="321"/>
        <v>1100</v>
      </c>
      <c r="DC124" s="38">
        <f t="shared" si="312"/>
        <v>1100</v>
      </c>
      <c r="DD124" s="38">
        <f t="shared" si="415"/>
        <v>1208.6799999999998</v>
      </c>
      <c r="DE124" s="48">
        <f t="shared" si="387"/>
        <v>2.5000000000000001E-2</v>
      </c>
      <c r="DF124" s="38">
        <f t="shared" si="388"/>
        <v>1231.3427499999998</v>
      </c>
      <c r="DG124" s="38" t="str">
        <f t="shared" si="389"/>
        <v>nie</v>
      </c>
      <c r="DH124" s="38">
        <f t="shared" si="390"/>
        <v>7.6999999999999993</v>
      </c>
      <c r="DI124" s="38">
        <f t="shared" si="325"/>
        <v>1200.1506274999997</v>
      </c>
      <c r="DJ124" s="38">
        <f t="shared" si="275"/>
        <v>0</v>
      </c>
      <c r="DK124" s="48">
        <f t="shared" si="391"/>
        <v>0.04</v>
      </c>
      <c r="DL124" s="38">
        <f t="shared" si="392"/>
        <v>79.164099433089447</v>
      </c>
      <c r="DM124" s="38">
        <f t="shared" si="393"/>
        <v>1279.3147269330891</v>
      </c>
      <c r="DN124" s="22"/>
      <c r="DO124" s="46">
        <f t="shared" si="322"/>
        <v>10</v>
      </c>
      <c r="DP124" s="38">
        <f t="shared" si="323"/>
        <v>1000</v>
      </c>
      <c r="DQ124" s="38">
        <f t="shared" si="314"/>
        <v>1000</v>
      </c>
      <c r="DR124" s="38">
        <f t="shared" si="416"/>
        <v>1299.8142027572999</v>
      </c>
      <c r="DS124" s="48">
        <f t="shared" si="394"/>
        <v>2.7500000000000004E-2</v>
      </c>
      <c r="DT124" s="38">
        <f t="shared" si="395"/>
        <v>1326.6228706891691</v>
      </c>
      <c r="DU124" s="38" t="str">
        <f t="shared" si="396"/>
        <v>nie</v>
      </c>
      <c r="DV124" s="38">
        <f t="shared" si="397"/>
        <v>20</v>
      </c>
      <c r="DW124" s="38">
        <f t="shared" si="283"/>
        <v>1248.3645252582269</v>
      </c>
      <c r="DX124" s="38">
        <f t="shared" si="284"/>
        <v>0</v>
      </c>
      <c r="DY124" s="48">
        <f t="shared" si="398"/>
        <v>0.04</v>
      </c>
      <c r="DZ124" s="38">
        <f t="shared" si="399"/>
        <v>0</v>
      </c>
      <c r="EA124" s="38">
        <f t="shared" si="400"/>
        <v>1248.3645252582269</v>
      </c>
    </row>
    <row r="125" spans="1:131" s="23" customFormat="1" ht="14.25">
      <c r="A125" s="22"/>
      <c r="B125" s="217"/>
      <c r="C125" s="55">
        <f t="shared" si="342"/>
        <v>90</v>
      </c>
      <c r="D125" s="38">
        <f t="shared" si="353"/>
        <v>1295.3596792132169</v>
      </c>
      <c r="E125" s="38">
        <f t="shared" si="354"/>
        <v>1287.7999379385251</v>
      </c>
      <c r="F125" s="38">
        <f t="shared" si="355"/>
        <v>1488.9429664783747</v>
      </c>
      <c r="G125" s="38">
        <f t="shared" si="343"/>
        <v>1224.7056268084211</v>
      </c>
      <c r="H125" s="38">
        <f t="shared" si="344"/>
        <v>1177.770043330187</v>
      </c>
      <c r="I125" s="38">
        <f t="shared" si="345"/>
        <v>1245.8805593359298</v>
      </c>
      <c r="J125" s="39">
        <f t="shared" si="346"/>
        <v>1212.5602772911166</v>
      </c>
      <c r="K125" s="39">
        <f t="shared" si="347"/>
        <v>1274.6511576058829</v>
      </c>
      <c r="L125" s="38">
        <f t="shared" si="348"/>
        <v>1077.4960288675447</v>
      </c>
      <c r="M125" s="22"/>
      <c r="N125" s="69"/>
      <c r="O125" s="53">
        <f t="shared" si="349"/>
        <v>90</v>
      </c>
      <c r="P125" s="41">
        <f t="shared" si="350"/>
        <v>0.29535967921321693</v>
      </c>
      <c r="Q125" s="41">
        <f t="shared" si="351"/>
        <v>0.28779993793852499</v>
      </c>
      <c r="R125" s="41">
        <f t="shared" si="352"/>
        <v>0.48894296647837465</v>
      </c>
      <c r="S125" s="41">
        <f t="shared" si="336"/>
        <v>0.2247056268084211</v>
      </c>
      <c r="T125" s="41">
        <f t="shared" si="337"/>
        <v>0.17777004333018698</v>
      </c>
      <c r="U125" s="41">
        <f t="shared" si="338"/>
        <v>0.24588055933592967</v>
      </c>
      <c r="V125" s="41">
        <f t="shared" si="339"/>
        <v>0.21256027729111659</v>
      </c>
      <c r="W125" s="41">
        <f t="shared" si="340"/>
        <v>0.27465115760588277</v>
      </c>
      <c r="X125" s="41">
        <f t="shared" si="341"/>
        <v>7.7496028867544808E-2</v>
      </c>
      <c r="Y125" s="22"/>
      <c r="Z125" s="35">
        <f t="shared" si="288"/>
        <v>106</v>
      </c>
      <c r="AA125" s="38">
        <f t="shared" si="356"/>
        <v>1091.8805115083139</v>
      </c>
      <c r="AB125" s="35">
        <f t="shared" si="289"/>
        <v>106</v>
      </c>
      <c r="AC125" s="48">
        <f t="shared" si="401"/>
        <v>0.04</v>
      </c>
      <c r="AD125" s="46">
        <f t="shared" si="402"/>
        <v>10</v>
      </c>
      <c r="AE125" s="38">
        <f t="shared" si="403"/>
        <v>999</v>
      </c>
      <c r="AF125" s="38">
        <f t="shared" si="316"/>
        <v>1000</v>
      </c>
      <c r="AG125" s="38">
        <f t="shared" si="327"/>
        <v>1000</v>
      </c>
      <c r="AH125" s="48">
        <f t="shared" si="357"/>
        <v>0.04</v>
      </c>
      <c r="AI125" s="38">
        <f t="shared" si="358"/>
        <v>1003.3333333333334</v>
      </c>
      <c r="AJ125" s="38" t="str">
        <f t="shared" si="359"/>
        <v>nie</v>
      </c>
      <c r="AK125" s="38">
        <f t="shared" si="360"/>
        <v>5</v>
      </c>
      <c r="AL125" s="38">
        <f t="shared" si="330"/>
        <v>998.65</v>
      </c>
      <c r="AM125" s="38">
        <f t="shared" si="361"/>
        <v>2.7000000000000308</v>
      </c>
      <c r="AN125" s="48">
        <f t="shared" si="238"/>
        <v>0.04</v>
      </c>
      <c r="AO125" s="38">
        <f t="shared" si="239"/>
        <v>359.62452769405536</v>
      </c>
      <c r="AP125" s="38">
        <f t="shared" si="331"/>
        <v>1355.5745276940552</v>
      </c>
      <c r="AQ125" s="22"/>
      <c r="AR125" s="35">
        <f t="shared" si="294"/>
        <v>106</v>
      </c>
      <c r="AS125" s="48">
        <f t="shared" si="404"/>
        <v>0.04</v>
      </c>
      <c r="AT125" s="46">
        <f t="shared" si="405"/>
        <v>10</v>
      </c>
      <c r="AU125" s="38">
        <f t="shared" si="406"/>
        <v>999</v>
      </c>
      <c r="AV125" s="38">
        <f t="shared" si="317"/>
        <v>1000</v>
      </c>
      <c r="AW125" s="38">
        <f t="shared" si="328"/>
        <v>1000</v>
      </c>
      <c r="AX125" s="48">
        <f t="shared" si="362"/>
        <v>4.1000000000000002E-2</v>
      </c>
      <c r="AY125" s="38">
        <f t="shared" si="363"/>
        <v>1003.4166666666666</v>
      </c>
      <c r="AZ125" s="38" t="str">
        <f t="shared" si="364"/>
        <v>nie</v>
      </c>
      <c r="BA125" s="38">
        <f t="shared" si="365"/>
        <v>7</v>
      </c>
      <c r="BB125" s="38">
        <f t="shared" si="332"/>
        <v>997.09749999999997</v>
      </c>
      <c r="BC125" s="38">
        <f t="shared" si="366"/>
        <v>2.7674999999999694</v>
      </c>
      <c r="BD125" s="48">
        <f t="shared" si="245"/>
        <v>0.04</v>
      </c>
      <c r="BE125" s="38">
        <f t="shared" si="246"/>
        <v>354.52507545750615</v>
      </c>
      <c r="BF125" s="38">
        <f t="shared" si="333"/>
        <v>1348.8550754575062</v>
      </c>
      <c r="BG125" s="22"/>
      <c r="BH125" s="35">
        <f t="shared" si="299"/>
        <v>106</v>
      </c>
      <c r="BI125" s="48">
        <f t="shared" si="417"/>
        <v>0.04</v>
      </c>
      <c r="BJ125" s="46">
        <f t="shared" si="407"/>
        <v>12</v>
      </c>
      <c r="BK125" s="38">
        <f t="shared" si="408"/>
        <v>1198.8000000000002</v>
      </c>
      <c r="BL125" s="38">
        <f t="shared" si="318"/>
        <v>1200</v>
      </c>
      <c r="BM125" s="38">
        <f t="shared" si="302"/>
        <v>1370.0307</v>
      </c>
      <c r="BN125" s="48">
        <f t="shared" si="367"/>
        <v>6.8500000000000005E-2</v>
      </c>
      <c r="BO125" s="38">
        <f t="shared" si="303"/>
        <v>1448.2366191250001</v>
      </c>
      <c r="BP125" s="38" t="str">
        <f t="shared" si="368"/>
        <v>nie</v>
      </c>
      <c r="BQ125" s="38">
        <f t="shared" si="369"/>
        <v>8.3999999999999986</v>
      </c>
      <c r="BR125" s="38">
        <f t="shared" si="334"/>
        <v>1394.26766149125</v>
      </c>
      <c r="BS125" s="38">
        <f t="shared" si="409"/>
        <v>0</v>
      </c>
      <c r="BT125" s="48">
        <f t="shared" si="250"/>
        <v>0.04</v>
      </c>
      <c r="BU125" s="38">
        <f t="shared" si="251"/>
        <v>202.12828195327916</v>
      </c>
      <c r="BV125" s="38">
        <f t="shared" si="335"/>
        <v>1596.3959434445292</v>
      </c>
      <c r="BW125" s="22"/>
      <c r="BX125" s="48">
        <f t="shared" si="329"/>
        <v>0.01</v>
      </c>
      <c r="BY125" s="46">
        <f t="shared" si="410"/>
        <v>10</v>
      </c>
      <c r="BZ125" s="38">
        <f t="shared" si="411"/>
        <v>999</v>
      </c>
      <c r="CA125" s="38">
        <f t="shared" si="319"/>
        <v>1000</v>
      </c>
      <c r="CB125" s="38">
        <f t="shared" si="307"/>
        <v>1000</v>
      </c>
      <c r="CC125" s="48">
        <f t="shared" si="370"/>
        <v>7.0000000000000007E-2</v>
      </c>
      <c r="CD125" s="38">
        <f t="shared" si="371"/>
        <v>1058.3333333333333</v>
      </c>
      <c r="CE125" s="38" t="str">
        <f t="shared" si="372"/>
        <v>nie</v>
      </c>
      <c r="CF125" s="38">
        <f t="shared" si="373"/>
        <v>7</v>
      </c>
      <c r="CG125" s="38">
        <f t="shared" si="374"/>
        <v>1041.58</v>
      </c>
      <c r="CH125" s="38">
        <f t="shared" si="375"/>
        <v>0</v>
      </c>
      <c r="CI125" s="48">
        <f t="shared" si="376"/>
        <v>0.04</v>
      </c>
      <c r="CJ125" s="38">
        <f t="shared" si="377"/>
        <v>249.74493555082674</v>
      </c>
      <c r="CK125" s="38">
        <f t="shared" si="378"/>
        <v>1291.3249355508267</v>
      </c>
      <c r="CL125" s="22"/>
      <c r="CM125" s="46">
        <f t="shared" si="412"/>
        <v>10</v>
      </c>
      <c r="CN125" s="38">
        <f t="shared" si="413"/>
        <v>1000</v>
      </c>
      <c r="CO125" s="38">
        <f t="shared" si="310"/>
        <v>1000</v>
      </c>
      <c r="CP125" s="38">
        <f t="shared" si="414"/>
        <v>1253.2580925149064</v>
      </c>
      <c r="CQ125" s="48">
        <f t="shared" si="379"/>
        <v>2.2499999999999999E-2</v>
      </c>
      <c r="CR125" s="38">
        <f t="shared" si="380"/>
        <v>1276.7566817495608</v>
      </c>
      <c r="CS125" s="38" t="str">
        <f t="shared" si="381"/>
        <v>nie</v>
      </c>
      <c r="CT125" s="38">
        <f t="shared" si="382"/>
        <v>20</v>
      </c>
      <c r="CU125" s="38">
        <f t="shared" si="383"/>
        <v>1207.9729122171443</v>
      </c>
      <c r="CV125" s="38">
        <f t="shared" si="266"/>
        <v>0</v>
      </c>
      <c r="CW125" s="48">
        <f t="shared" si="384"/>
        <v>0.04</v>
      </c>
      <c r="CX125" s="38">
        <f t="shared" si="385"/>
        <v>0</v>
      </c>
      <c r="CY125" s="38">
        <f t="shared" si="386"/>
        <v>1207.9729122171443</v>
      </c>
      <c r="DA125" s="46">
        <f t="shared" si="320"/>
        <v>11</v>
      </c>
      <c r="DB125" s="38">
        <f t="shared" si="321"/>
        <v>1100</v>
      </c>
      <c r="DC125" s="38">
        <f t="shared" si="312"/>
        <v>1100</v>
      </c>
      <c r="DD125" s="38">
        <f t="shared" si="415"/>
        <v>1208.6799999999998</v>
      </c>
      <c r="DE125" s="48">
        <f t="shared" si="387"/>
        <v>2.5000000000000001E-2</v>
      </c>
      <c r="DF125" s="38">
        <f t="shared" si="388"/>
        <v>1233.8608333333332</v>
      </c>
      <c r="DG125" s="38" t="str">
        <f t="shared" si="389"/>
        <v>nie</v>
      </c>
      <c r="DH125" s="38">
        <f t="shared" si="390"/>
        <v>7.6999999999999993</v>
      </c>
      <c r="DI125" s="38">
        <f t="shared" si="325"/>
        <v>1202.1902749999999</v>
      </c>
      <c r="DJ125" s="38">
        <f t="shared" si="275"/>
        <v>0</v>
      </c>
      <c r="DK125" s="48">
        <f t="shared" si="391"/>
        <v>0.04</v>
      </c>
      <c r="DL125" s="38">
        <f t="shared" si="392"/>
        <v>79.377842501558789</v>
      </c>
      <c r="DM125" s="38">
        <f t="shared" si="393"/>
        <v>1281.5681175015586</v>
      </c>
      <c r="DN125" s="22"/>
      <c r="DO125" s="46">
        <f t="shared" si="322"/>
        <v>10</v>
      </c>
      <c r="DP125" s="38">
        <f t="shared" si="323"/>
        <v>1000</v>
      </c>
      <c r="DQ125" s="38">
        <f t="shared" si="314"/>
        <v>1000</v>
      </c>
      <c r="DR125" s="38">
        <f t="shared" si="416"/>
        <v>1299.8142027572999</v>
      </c>
      <c r="DS125" s="48">
        <f t="shared" si="394"/>
        <v>2.7500000000000004E-2</v>
      </c>
      <c r="DT125" s="38">
        <f t="shared" si="395"/>
        <v>1329.6016115704881</v>
      </c>
      <c r="DU125" s="38" t="str">
        <f t="shared" si="396"/>
        <v>nie</v>
      </c>
      <c r="DV125" s="38">
        <f t="shared" si="397"/>
        <v>20</v>
      </c>
      <c r="DW125" s="38">
        <f t="shared" si="283"/>
        <v>1250.7773053720953</v>
      </c>
      <c r="DX125" s="38">
        <f t="shared" si="284"/>
        <v>0</v>
      </c>
      <c r="DY125" s="48">
        <f t="shared" si="398"/>
        <v>0.04</v>
      </c>
      <c r="DZ125" s="38">
        <f t="shared" si="399"/>
        <v>0</v>
      </c>
      <c r="EA125" s="38">
        <f t="shared" si="400"/>
        <v>1250.7773053720953</v>
      </c>
    </row>
    <row r="126" spans="1:131" s="23" customFormat="1" ht="14.25">
      <c r="A126" s="22"/>
      <c r="B126" s="217"/>
      <c r="C126" s="55">
        <f t="shared" si="342"/>
        <v>91</v>
      </c>
      <c r="D126" s="38">
        <f t="shared" si="353"/>
        <v>1298.8680853470926</v>
      </c>
      <c r="E126" s="38">
        <f t="shared" si="354"/>
        <v>1291.359806770959</v>
      </c>
      <c r="F126" s="38">
        <f t="shared" si="355"/>
        <v>1495.3942412674162</v>
      </c>
      <c r="G126" s="38">
        <f t="shared" si="343"/>
        <v>1226.655771000804</v>
      </c>
      <c r="H126" s="38">
        <f t="shared" si="344"/>
        <v>1179.6315452646684</v>
      </c>
      <c r="I126" s="38">
        <f t="shared" si="345"/>
        <v>1248.0757299661368</v>
      </c>
      <c r="J126" s="39">
        <f t="shared" si="346"/>
        <v>1214.9084817814992</v>
      </c>
      <c r="K126" s="39">
        <f t="shared" si="347"/>
        <v>1278.0927157314186</v>
      </c>
      <c r="L126" s="38">
        <f t="shared" si="348"/>
        <v>1078.3894749943006</v>
      </c>
      <c r="M126" s="22"/>
      <c r="N126" s="69"/>
      <c r="O126" s="53">
        <f t="shared" si="349"/>
        <v>91</v>
      </c>
      <c r="P126" s="41">
        <f t="shared" si="350"/>
        <v>0.29886808534709264</v>
      </c>
      <c r="Q126" s="41">
        <f t="shared" si="351"/>
        <v>0.29135980677095907</v>
      </c>
      <c r="R126" s="41">
        <f t="shared" si="352"/>
        <v>0.49539424126741616</v>
      </c>
      <c r="S126" s="41">
        <f t="shared" si="336"/>
        <v>0.22665577100080392</v>
      </c>
      <c r="T126" s="41">
        <f t="shared" si="337"/>
        <v>0.1796315452646684</v>
      </c>
      <c r="U126" s="41">
        <f t="shared" si="338"/>
        <v>0.24807572996613692</v>
      </c>
      <c r="V126" s="41">
        <f t="shared" si="339"/>
        <v>0.21490848178149924</v>
      </c>
      <c r="W126" s="41">
        <f t="shared" si="340"/>
        <v>0.27809271573141858</v>
      </c>
      <c r="X126" s="41">
        <f t="shared" si="341"/>
        <v>7.8389474994300601E-2</v>
      </c>
      <c r="Y126" s="22"/>
      <c r="Z126" s="35">
        <f t="shared" si="288"/>
        <v>107</v>
      </c>
      <c r="AA126" s="38">
        <f t="shared" si="356"/>
        <v>1092.7828920963375</v>
      </c>
      <c r="AB126" s="35">
        <f t="shared" si="289"/>
        <v>107</v>
      </c>
      <c r="AC126" s="48">
        <f t="shared" si="401"/>
        <v>0.04</v>
      </c>
      <c r="AD126" s="46">
        <f t="shared" si="402"/>
        <v>10</v>
      </c>
      <c r="AE126" s="38">
        <f t="shared" si="403"/>
        <v>999</v>
      </c>
      <c r="AF126" s="38">
        <f t="shared" si="316"/>
        <v>1000</v>
      </c>
      <c r="AG126" s="38">
        <f t="shared" si="327"/>
        <v>1000</v>
      </c>
      <c r="AH126" s="48">
        <f t="shared" si="357"/>
        <v>0.04</v>
      </c>
      <c r="AI126" s="38">
        <f t="shared" si="358"/>
        <v>1003.3333333333334</v>
      </c>
      <c r="AJ126" s="38" t="str">
        <f t="shared" si="359"/>
        <v>nie</v>
      </c>
      <c r="AK126" s="38">
        <f t="shared" si="360"/>
        <v>5</v>
      </c>
      <c r="AL126" s="38">
        <f t="shared" si="330"/>
        <v>998.65</v>
      </c>
      <c r="AM126" s="38">
        <f t="shared" si="361"/>
        <v>2.7000000000000308</v>
      </c>
      <c r="AN126" s="48">
        <f t="shared" si="238"/>
        <v>0.04</v>
      </c>
      <c r="AO126" s="38">
        <f t="shared" si="239"/>
        <v>363.29551391882933</v>
      </c>
      <c r="AP126" s="38">
        <f t="shared" si="331"/>
        <v>1359.2455139188291</v>
      </c>
      <c r="AQ126" s="22"/>
      <c r="AR126" s="35">
        <f t="shared" si="294"/>
        <v>107</v>
      </c>
      <c r="AS126" s="48">
        <f t="shared" si="404"/>
        <v>0.04</v>
      </c>
      <c r="AT126" s="46">
        <f t="shared" si="405"/>
        <v>10</v>
      </c>
      <c r="AU126" s="38">
        <f t="shared" si="406"/>
        <v>999</v>
      </c>
      <c r="AV126" s="38">
        <f t="shared" si="317"/>
        <v>1000</v>
      </c>
      <c r="AW126" s="38">
        <f t="shared" si="328"/>
        <v>1000</v>
      </c>
      <c r="AX126" s="48">
        <f t="shared" si="362"/>
        <v>4.1000000000000002E-2</v>
      </c>
      <c r="AY126" s="38">
        <f t="shared" si="363"/>
        <v>1003.4166666666666</v>
      </c>
      <c r="AZ126" s="38" t="str">
        <f t="shared" si="364"/>
        <v>nie</v>
      </c>
      <c r="BA126" s="38">
        <f t="shared" si="365"/>
        <v>7</v>
      </c>
      <c r="BB126" s="38">
        <f t="shared" si="332"/>
        <v>997.09749999999997</v>
      </c>
      <c r="BC126" s="38">
        <f t="shared" si="366"/>
        <v>2.7674999999999694</v>
      </c>
      <c r="BD126" s="48">
        <f t="shared" si="245"/>
        <v>0.04</v>
      </c>
      <c r="BE126" s="38">
        <f t="shared" si="246"/>
        <v>358.24979316124137</v>
      </c>
      <c r="BF126" s="38">
        <f t="shared" si="333"/>
        <v>1352.5797931612415</v>
      </c>
      <c r="BG126" s="22"/>
      <c r="BH126" s="35">
        <f t="shared" si="299"/>
        <v>107</v>
      </c>
      <c r="BI126" s="48">
        <f t="shared" si="417"/>
        <v>0.04</v>
      </c>
      <c r="BJ126" s="46">
        <f t="shared" si="407"/>
        <v>12</v>
      </c>
      <c r="BK126" s="38">
        <f t="shared" si="408"/>
        <v>1198.8000000000002</v>
      </c>
      <c r="BL126" s="38">
        <f t="shared" si="318"/>
        <v>1200</v>
      </c>
      <c r="BM126" s="38">
        <f t="shared" si="302"/>
        <v>1370.0307</v>
      </c>
      <c r="BN126" s="48">
        <f t="shared" si="367"/>
        <v>6.8500000000000005E-2</v>
      </c>
      <c r="BO126" s="38">
        <f t="shared" si="303"/>
        <v>1456.0572110374999</v>
      </c>
      <c r="BP126" s="38" t="str">
        <f t="shared" si="368"/>
        <v>nie</v>
      </c>
      <c r="BQ126" s="38">
        <f t="shared" si="369"/>
        <v>8.3999999999999986</v>
      </c>
      <c r="BR126" s="38">
        <f t="shared" si="334"/>
        <v>1400.6023409403749</v>
      </c>
      <c r="BS126" s="38">
        <f t="shared" si="409"/>
        <v>0</v>
      </c>
      <c r="BT126" s="48">
        <f t="shared" si="250"/>
        <v>0.04</v>
      </c>
      <c r="BU126" s="38">
        <f t="shared" si="251"/>
        <v>202.674028314553</v>
      </c>
      <c r="BV126" s="38">
        <f t="shared" si="335"/>
        <v>1603.2763692549279</v>
      </c>
      <c r="BW126" s="22"/>
      <c r="BX126" s="48">
        <f t="shared" si="329"/>
        <v>0.01</v>
      </c>
      <c r="BY126" s="46">
        <f t="shared" si="410"/>
        <v>10</v>
      </c>
      <c r="BZ126" s="38">
        <f t="shared" si="411"/>
        <v>999</v>
      </c>
      <c r="CA126" s="38">
        <f t="shared" si="319"/>
        <v>1000</v>
      </c>
      <c r="CB126" s="38">
        <f t="shared" si="307"/>
        <v>1000</v>
      </c>
      <c r="CC126" s="48">
        <f t="shared" si="370"/>
        <v>7.0000000000000007E-2</v>
      </c>
      <c r="CD126" s="38">
        <f t="shared" si="371"/>
        <v>1064.1666666666667</v>
      </c>
      <c r="CE126" s="38" t="str">
        <f t="shared" si="372"/>
        <v>nie</v>
      </c>
      <c r="CF126" s="38">
        <f t="shared" si="373"/>
        <v>7</v>
      </c>
      <c r="CG126" s="38">
        <f t="shared" si="374"/>
        <v>1046.3050000000001</v>
      </c>
      <c r="CH126" s="38">
        <f t="shared" si="375"/>
        <v>0</v>
      </c>
      <c r="CI126" s="48">
        <f t="shared" si="376"/>
        <v>0.04</v>
      </c>
      <c r="CJ126" s="38">
        <f t="shared" si="377"/>
        <v>250.41924687681396</v>
      </c>
      <c r="CK126" s="38">
        <f t="shared" si="378"/>
        <v>1296.724246876814</v>
      </c>
      <c r="CL126" s="22"/>
      <c r="CM126" s="46">
        <f t="shared" si="412"/>
        <v>10</v>
      </c>
      <c r="CN126" s="38">
        <f t="shared" si="413"/>
        <v>1000</v>
      </c>
      <c r="CO126" s="38">
        <f t="shared" si="310"/>
        <v>1000</v>
      </c>
      <c r="CP126" s="38">
        <f t="shared" si="414"/>
        <v>1253.2580925149064</v>
      </c>
      <c r="CQ126" s="48">
        <f t="shared" si="379"/>
        <v>2.2499999999999999E-2</v>
      </c>
      <c r="CR126" s="38">
        <f t="shared" si="380"/>
        <v>1279.1065406730261</v>
      </c>
      <c r="CS126" s="38" t="str">
        <f t="shared" si="381"/>
        <v>nie</v>
      </c>
      <c r="CT126" s="38">
        <f t="shared" si="382"/>
        <v>20</v>
      </c>
      <c r="CU126" s="38">
        <f t="shared" si="383"/>
        <v>1209.8762979451512</v>
      </c>
      <c r="CV126" s="38">
        <f t="shared" si="266"/>
        <v>0</v>
      </c>
      <c r="CW126" s="48">
        <f t="shared" si="384"/>
        <v>0.04</v>
      </c>
      <c r="CX126" s="38">
        <f t="shared" si="385"/>
        <v>0</v>
      </c>
      <c r="CY126" s="38">
        <f t="shared" si="386"/>
        <v>1209.8762979451512</v>
      </c>
      <c r="DA126" s="46">
        <f t="shared" si="320"/>
        <v>11</v>
      </c>
      <c r="DB126" s="38">
        <f t="shared" si="321"/>
        <v>1100</v>
      </c>
      <c r="DC126" s="38">
        <f t="shared" si="312"/>
        <v>1100</v>
      </c>
      <c r="DD126" s="38">
        <f t="shared" si="415"/>
        <v>1208.6799999999998</v>
      </c>
      <c r="DE126" s="48">
        <f t="shared" si="387"/>
        <v>2.5000000000000001E-2</v>
      </c>
      <c r="DF126" s="38">
        <f t="shared" si="388"/>
        <v>1236.3789166666666</v>
      </c>
      <c r="DG126" s="38" t="str">
        <f t="shared" si="389"/>
        <v>nie</v>
      </c>
      <c r="DH126" s="38">
        <f t="shared" si="390"/>
        <v>7.6999999999999993</v>
      </c>
      <c r="DI126" s="38">
        <f t="shared" si="325"/>
        <v>1204.2299224999999</v>
      </c>
      <c r="DJ126" s="38">
        <f t="shared" si="275"/>
        <v>0</v>
      </c>
      <c r="DK126" s="48">
        <f t="shared" si="391"/>
        <v>0.04</v>
      </c>
      <c r="DL126" s="38">
        <f t="shared" si="392"/>
        <v>79.592162676312995</v>
      </c>
      <c r="DM126" s="38">
        <f t="shared" si="393"/>
        <v>1283.8220851763128</v>
      </c>
      <c r="DN126" s="22"/>
      <c r="DO126" s="46">
        <f t="shared" si="322"/>
        <v>10</v>
      </c>
      <c r="DP126" s="38">
        <f t="shared" si="323"/>
        <v>1000</v>
      </c>
      <c r="DQ126" s="38">
        <f t="shared" si="314"/>
        <v>1000</v>
      </c>
      <c r="DR126" s="38">
        <f t="shared" si="416"/>
        <v>1299.8142027572999</v>
      </c>
      <c r="DS126" s="48">
        <f t="shared" si="394"/>
        <v>2.7500000000000004E-2</v>
      </c>
      <c r="DT126" s="38">
        <f t="shared" si="395"/>
        <v>1332.5803524518067</v>
      </c>
      <c r="DU126" s="38" t="str">
        <f t="shared" si="396"/>
        <v>nie</v>
      </c>
      <c r="DV126" s="38">
        <f t="shared" si="397"/>
        <v>20</v>
      </c>
      <c r="DW126" s="38">
        <f t="shared" si="283"/>
        <v>1253.1900854859634</v>
      </c>
      <c r="DX126" s="38">
        <f t="shared" si="284"/>
        <v>0</v>
      </c>
      <c r="DY126" s="48">
        <f t="shared" si="398"/>
        <v>0.04</v>
      </c>
      <c r="DZ126" s="38">
        <f t="shared" si="399"/>
        <v>0</v>
      </c>
      <c r="EA126" s="38">
        <f t="shared" si="400"/>
        <v>1253.1900854859634</v>
      </c>
    </row>
    <row r="127" spans="1:131" s="23" customFormat="1" ht="14.25">
      <c r="A127" s="22"/>
      <c r="B127" s="217"/>
      <c r="C127" s="55">
        <f t="shared" si="342"/>
        <v>92</v>
      </c>
      <c r="D127" s="38">
        <f t="shared" si="353"/>
        <v>1302.3859641775298</v>
      </c>
      <c r="E127" s="38">
        <f t="shared" si="354"/>
        <v>1294.9292872492406</v>
      </c>
      <c r="F127" s="38">
        <f t="shared" si="355"/>
        <v>1501.8469273533133</v>
      </c>
      <c r="G127" s="38">
        <f t="shared" si="343"/>
        <v>1228.607535582506</v>
      </c>
      <c r="H127" s="38">
        <f t="shared" si="344"/>
        <v>1181.4930471991495</v>
      </c>
      <c r="I127" s="38">
        <f t="shared" si="345"/>
        <v>1250.2714548270451</v>
      </c>
      <c r="J127" s="39">
        <f t="shared" si="346"/>
        <v>1217.256686271882</v>
      </c>
      <c r="K127" s="39">
        <f t="shared" si="347"/>
        <v>1281.5435660638934</v>
      </c>
      <c r="L127" s="38">
        <f t="shared" si="348"/>
        <v>1079.2829211210565</v>
      </c>
      <c r="M127" s="22"/>
      <c r="N127" s="69"/>
      <c r="O127" s="53">
        <f t="shared" si="349"/>
        <v>92</v>
      </c>
      <c r="P127" s="41">
        <f t="shared" si="350"/>
        <v>0.30238596417752972</v>
      </c>
      <c r="Q127" s="41">
        <f t="shared" si="351"/>
        <v>0.29492928724924061</v>
      </c>
      <c r="R127" s="41">
        <f t="shared" si="352"/>
        <v>0.50184692735331327</v>
      </c>
      <c r="S127" s="41">
        <f t="shared" si="336"/>
        <v>0.22860753558250591</v>
      </c>
      <c r="T127" s="41">
        <f t="shared" si="337"/>
        <v>0.18149304719914938</v>
      </c>
      <c r="U127" s="41">
        <f t="shared" si="338"/>
        <v>0.25027145482704505</v>
      </c>
      <c r="V127" s="41">
        <f t="shared" si="339"/>
        <v>0.2172566862718821</v>
      </c>
      <c r="W127" s="41">
        <f t="shared" si="340"/>
        <v>0.28154356606389341</v>
      </c>
      <c r="X127" s="41">
        <f t="shared" si="341"/>
        <v>7.9282921121056393E-2</v>
      </c>
      <c r="Y127" s="22"/>
      <c r="Z127" s="35">
        <f t="shared" si="288"/>
        <v>108</v>
      </c>
      <c r="AA127" s="38">
        <f t="shared" si="356"/>
        <v>1093.6852726843608</v>
      </c>
      <c r="AB127" s="35">
        <f t="shared" si="289"/>
        <v>108</v>
      </c>
      <c r="AC127" s="48">
        <f t="shared" si="401"/>
        <v>0.04</v>
      </c>
      <c r="AD127" s="46">
        <f t="shared" si="402"/>
        <v>10</v>
      </c>
      <c r="AE127" s="38">
        <f t="shared" si="403"/>
        <v>999</v>
      </c>
      <c r="AF127" s="38">
        <f t="shared" si="316"/>
        <v>1000</v>
      </c>
      <c r="AG127" s="38">
        <f t="shared" si="327"/>
        <v>1000</v>
      </c>
      <c r="AH127" s="48">
        <f t="shared" si="357"/>
        <v>0.04</v>
      </c>
      <c r="AI127" s="38">
        <f t="shared" si="358"/>
        <v>1003.3333333333334</v>
      </c>
      <c r="AJ127" s="38" t="str">
        <f t="shared" si="359"/>
        <v>tak</v>
      </c>
      <c r="AK127" s="38">
        <f t="shared" si="360"/>
        <v>0</v>
      </c>
      <c r="AL127" s="38">
        <f t="shared" si="330"/>
        <v>1002.7</v>
      </c>
      <c r="AM127" s="38">
        <f t="shared" si="361"/>
        <v>3.7000000000000308</v>
      </c>
      <c r="AN127" s="48">
        <f t="shared" si="238"/>
        <v>0.04</v>
      </c>
      <c r="AO127" s="38">
        <f t="shared" si="239"/>
        <v>367.97641180641017</v>
      </c>
      <c r="AP127" s="38">
        <f t="shared" si="331"/>
        <v>1366.9764118064102</v>
      </c>
      <c r="AQ127" s="22"/>
      <c r="AR127" s="35">
        <f t="shared" si="294"/>
        <v>108</v>
      </c>
      <c r="AS127" s="48">
        <f t="shared" si="404"/>
        <v>0.04</v>
      </c>
      <c r="AT127" s="46">
        <f t="shared" si="405"/>
        <v>10</v>
      </c>
      <c r="AU127" s="38">
        <f t="shared" si="406"/>
        <v>999</v>
      </c>
      <c r="AV127" s="38">
        <f t="shared" si="317"/>
        <v>1000</v>
      </c>
      <c r="AW127" s="38">
        <f t="shared" si="328"/>
        <v>1000</v>
      </c>
      <c r="AX127" s="48">
        <f t="shared" si="362"/>
        <v>4.1000000000000002E-2</v>
      </c>
      <c r="AY127" s="38">
        <f t="shared" si="363"/>
        <v>1003.4166666666666</v>
      </c>
      <c r="AZ127" s="38" t="str">
        <f t="shared" si="364"/>
        <v>nie</v>
      </c>
      <c r="BA127" s="38">
        <f t="shared" si="365"/>
        <v>7</v>
      </c>
      <c r="BB127" s="38">
        <f t="shared" si="332"/>
        <v>997.09749999999997</v>
      </c>
      <c r="BC127" s="38">
        <f t="shared" si="366"/>
        <v>2.7674999999999694</v>
      </c>
      <c r="BD127" s="48">
        <f t="shared" si="245"/>
        <v>0.04</v>
      </c>
      <c r="BE127" s="38">
        <f t="shared" si="246"/>
        <v>361.98456760277668</v>
      </c>
      <c r="BF127" s="38">
        <f t="shared" si="333"/>
        <v>1356.3145676027766</v>
      </c>
      <c r="BG127" s="22"/>
      <c r="BH127" s="35">
        <f t="shared" si="299"/>
        <v>108</v>
      </c>
      <c r="BI127" s="48">
        <f t="shared" si="417"/>
        <v>0.04</v>
      </c>
      <c r="BJ127" s="46">
        <f t="shared" si="407"/>
        <v>12</v>
      </c>
      <c r="BK127" s="38">
        <f t="shared" si="408"/>
        <v>1198.8000000000002</v>
      </c>
      <c r="BL127" s="38">
        <f t="shared" si="318"/>
        <v>1200</v>
      </c>
      <c r="BM127" s="38">
        <f t="shared" si="302"/>
        <v>1370.0307</v>
      </c>
      <c r="BN127" s="48">
        <f t="shared" si="367"/>
        <v>6.8500000000000005E-2</v>
      </c>
      <c r="BO127" s="38">
        <f t="shared" si="303"/>
        <v>1463.8778029499999</v>
      </c>
      <c r="BP127" s="38" t="str">
        <f t="shared" si="368"/>
        <v>tak</v>
      </c>
      <c r="BQ127" s="38">
        <f t="shared" si="369"/>
        <v>0</v>
      </c>
      <c r="BR127" s="38">
        <f t="shared" si="334"/>
        <v>1413.7410203894999</v>
      </c>
      <c r="BS127" s="38">
        <f t="shared" si="409"/>
        <v>15.141020389499772</v>
      </c>
      <c r="BT127" s="48">
        <f t="shared" si="250"/>
        <v>0.04</v>
      </c>
      <c r="BU127" s="38">
        <f t="shared" si="251"/>
        <v>218.36226858050205</v>
      </c>
      <c r="BV127" s="38">
        <f t="shared" si="335"/>
        <v>1616.9622685805023</v>
      </c>
      <c r="BW127" s="22"/>
      <c r="BX127" s="48">
        <f t="shared" si="329"/>
        <v>0.01</v>
      </c>
      <c r="BY127" s="46">
        <f t="shared" si="410"/>
        <v>10</v>
      </c>
      <c r="BZ127" s="38">
        <f t="shared" si="411"/>
        <v>999</v>
      </c>
      <c r="CA127" s="38">
        <f t="shared" si="319"/>
        <v>1000</v>
      </c>
      <c r="CB127" s="38">
        <f t="shared" si="307"/>
        <v>1000</v>
      </c>
      <c r="CC127" s="48">
        <f t="shared" si="370"/>
        <v>7.0000000000000007E-2</v>
      </c>
      <c r="CD127" s="38">
        <f t="shared" si="371"/>
        <v>1070</v>
      </c>
      <c r="CE127" s="38" t="str">
        <f t="shared" si="372"/>
        <v>nie</v>
      </c>
      <c r="CF127" s="38">
        <f t="shared" si="373"/>
        <v>7</v>
      </c>
      <c r="CG127" s="38">
        <f t="shared" si="374"/>
        <v>1051.03</v>
      </c>
      <c r="CH127" s="38">
        <f t="shared" si="375"/>
        <v>56.7</v>
      </c>
      <c r="CI127" s="48">
        <f t="shared" si="376"/>
        <v>0.04</v>
      </c>
      <c r="CJ127" s="38">
        <f t="shared" si="377"/>
        <v>307.79537884338134</v>
      </c>
      <c r="CK127" s="38">
        <f t="shared" si="378"/>
        <v>1302.1253788433812</v>
      </c>
      <c r="CL127" s="22"/>
      <c r="CM127" s="46">
        <f t="shared" si="412"/>
        <v>10</v>
      </c>
      <c r="CN127" s="38">
        <f t="shared" si="413"/>
        <v>1000</v>
      </c>
      <c r="CO127" s="38">
        <f t="shared" si="310"/>
        <v>1000</v>
      </c>
      <c r="CP127" s="38">
        <f t="shared" si="414"/>
        <v>1253.2580925149064</v>
      </c>
      <c r="CQ127" s="48">
        <f t="shared" si="379"/>
        <v>2.2499999999999999E-2</v>
      </c>
      <c r="CR127" s="38">
        <f t="shared" si="380"/>
        <v>1281.4563995964918</v>
      </c>
      <c r="CS127" s="38" t="str">
        <f t="shared" si="381"/>
        <v>nie</v>
      </c>
      <c r="CT127" s="38">
        <f t="shared" si="382"/>
        <v>20</v>
      </c>
      <c r="CU127" s="38">
        <f t="shared" si="383"/>
        <v>1211.7796836731584</v>
      </c>
      <c r="CV127" s="38">
        <f t="shared" si="266"/>
        <v>0</v>
      </c>
      <c r="CW127" s="48">
        <f t="shared" si="384"/>
        <v>0.04</v>
      </c>
      <c r="CX127" s="38">
        <f t="shared" si="385"/>
        <v>0</v>
      </c>
      <c r="CY127" s="38">
        <f t="shared" si="386"/>
        <v>1211.7796836731584</v>
      </c>
      <c r="DA127" s="46">
        <f t="shared" si="320"/>
        <v>11</v>
      </c>
      <c r="DB127" s="38">
        <f t="shared" si="321"/>
        <v>1100</v>
      </c>
      <c r="DC127" s="38">
        <f t="shared" si="312"/>
        <v>1100</v>
      </c>
      <c r="DD127" s="38">
        <f t="shared" si="415"/>
        <v>1208.6799999999998</v>
      </c>
      <c r="DE127" s="48">
        <f t="shared" si="387"/>
        <v>2.5000000000000001E-2</v>
      </c>
      <c r="DF127" s="38">
        <f t="shared" si="388"/>
        <v>1238.8969999999997</v>
      </c>
      <c r="DG127" s="38" t="str">
        <f t="shared" si="389"/>
        <v>nie</v>
      </c>
      <c r="DH127" s="38">
        <f t="shared" si="390"/>
        <v>7.6999999999999993</v>
      </c>
      <c r="DI127" s="38">
        <f t="shared" si="325"/>
        <v>1206.2695699999997</v>
      </c>
      <c r="DJ127" s="38">
        <f t="shared" si="275"/>
        <v>0</v>
      </c>
      <c r="DK127" s="48">
        <f t="shared" si="391"/>
        <v>0.04</v>
      </c>
      <c r="DL127" s="38">
        <f t="shared" si="392"/>
        <v>79.807061515539033</v>
      </c>
      <c r="DM127" s="38">
        <f t="shared" si="393"/>
        <v>1286.0766315155388</v>
      </c>
      <c r="DN127" s="22"/>
      <c r="DO127" s="46">
        <f t="shared" si="322"/>
        <v>10</v>
      </c>
      <c r="DP127" s="38">
        <f t="shared" si="323"/>
        <v>1000</v>
      </c>
      <c r="DQ127" s="38">
        <f t="shared" si="314"/>
        <v>1000</v>
      </c>
      <c r="DR127" s="38">
        <f t="shared" si="416"/>
        <v>1299.8142027572999</v>
      </c>
      <c r="DS127" s="48">
        <f t="shared" si="394"/>
        <v>2.7500000000000004E-2</v>
      </c>
      <c r="DT127" s="38">
        <f t="shared" si="395"/>
        <v>1335.5590933331257</v>
      </c>
      <c r="DU127" s="38" t="str">
        <f t="shared" si="396"/>
        <v>nie</v>
      </c>
      <c r="DV127" s="38">
        <f t="shared" si="397"/>
        <v>20</v>
      </c>
      <c r="DW127" s="38">
        <f t="shared" si="283"/>
        <v>1255.6028655998318</v>
      </c>
      <c r="DX127" s="38">
        <f t="shared" si="284"/>
        <v>0</v>
      </c>
      <c r="DY127" s="48">
        <f t="shared" si="398"/>
        <v>0.04</v>
      </c>
      <c r="DZ127" s="38">
        <f t="shared" si="399"/>
        <v>0</v>
      </c>
      <c r="EA127" s="38">
        <f t="shared" si="400"/>
        <v>1255.6028655998318</v>
      </c>
    </row>
    <row r="128" spans="1:131" s="23" customFormat="1" ht="14.25">
      <c r="A128" s="22"/>
      <c r="B128" s="217"/>
      <c r="C128" s="55">
        <f t="shared" si="342"/>
        <v>93</v>
      </c>
      <c r="D128" s="38">
        <f t="shared" si="353"/>
        <v>1305.9133412808092</v>
      </c>
      <c r="E128" s="38">
        <f t="shared" si="354"/>
        <v>1298.5084053248133</v>
      </c>
      <c r="F128" s="38">
        <f t="shared" si="355"/>
        <v>1508.3010285465671</v>
      </c>
      <c r="G128" s="38">
        <f t="shared" si="343"/>
        <v>1230.5609249285787</v>
      </c>
      <c r="H128" s="38">
        <f t="shared" si="344"/>
        <v>1183.3545491336306</v>
      </c>
      <c r="I128" s="38">
        <f t="shared" si="345"/>
        <v>1252.4677354150786</v>
      </c>
      <c r="J128" s="39">
        <f t="shared" si="346"/>
        <v>1219.6048907622644</v>
      </c>
      <c r="K128" s="39">
        <f t="shared" si="347"/>
        <v>1285.0037336922658</v>
      </c>
      <c r="L128" s="38">
        <f t="shared" si="348"/>
        <v>1080.1763672478123</v>
      </c>
      <c r="M128" s="22"/>
      <c r="N128" s="69"/>
      <c r="O128" s="53">
        <f t="shared" si="349"/>
        <v>93</v>
      </c>
      <c r="P128" s="41">
        <f t="shared" si="350"/>
        <v>0.30591334128080927</v>
      </c>
      <c r="Q128" s="41">
        <f t="shared" si="351"/>
        <v>0.29850840532481326</v>
      </c>
      <c r="R128" s="41">
        <f t="shared" si="352"/>
        <v>0.508301028546567</v>
      </c>
      <c r="S128" s="41">
        <f t="shared" si="336"/>
        <v>0.23056092492857871</v>
      </c>
      <c r="T128" s="41">
        <f t="shared" si="337"/>
        <v>0.18335454913363058</v>
      </c>
      <c r="U128" s="41">
        <f t="shared" si="338"/>
        <v>0.25246773541507861</v>
      </c>
      <c r="V128" s="41">
        <f t="shared" si="339"/>
        <v>0.2196048907622643</v>
      </c>
      <c r="W128" s="41">
        <f t="shared" si="340"/>
        <v>0.28500373369226573</v>
      </c>
      <c r="X128" s="41">
        <f t="shared" si="341"/>
        <v>8.0176367247812408E-2</v>
      </c>
      <c r="Y128" s="22"/>
      <c r="Z128" s="35">
        <f t="shared" si="288"/>
        <v>109</v>
      </c>
      <c r="AA128" s="38">
        <f t="shared" si="356"/>
        <v>1094.5966770782643</v>
      </c>
      <c r="AB128" s="35">
        <f t="shared" si="289"/>
        <v>109</v>
      </c>
      <c r="AC128" s="48">
        <f t="shared" si="401"/>
        <v>0.04</v>
      </c>
      <c r="AD128" s="46">
        <f t="shared" si="402"/>
        <v>10</v>
      </c>
      <c r="AE128" s="38">
        <f t="shared" si="403"/>
        <v>999</v>
      </c>
      <c r="AF128" s="38">
        <f t="shared" si="316"/>
        <v>1000</v>
      </c>
      <c r="AG128" s="38">
        <f t="shared" si="327"/>
        <v>1000</v>
      </c>
      <c r="AH128" s="48">
        <f t="shared" si="357"/>
        <v>6.7500000000000004E-2</v>
      </c>
      <c r="AI128" s="38">
        <f t="shared" si="358"/>
        <v>1005.625</v>
      </c>
      <c r="AJ128" s="38" t="str">
        <f t="shared" si="359"/>
        <v>nie</v>
      </c>
      <c r="AK128" s="38">
        <f t="shared" si="360"/>
        <v>5</v>
      </c>
      <c r="AL128" s="38">
        <f t="shared" si="330"/>
        <v>1000.50625</v>
      </c>
      <c r="AM128" s="38">
        <f t="shared" si="361"/>
        <v>4.5562500000000004</v>
      </c>
      <c r="AN128" s="48">
        <f t="shared" si="238"/>
        <v>0.04</v>
      </c>
      <c r="AO128" s="38">
        <f t="shared" si="239"/>
        <v>373.52619811828743</v>
      </c>
      <c r="AP128" s="38">
        <f t="shared" si="331"/>
        <v>1369.4761981182874</v>
      </c>
      <c r="AQ128" s="22"/>
      <c r="AR128" s="35">
        <f t="shared" si="294"/>
        <v>109</v>
      </c>
      <c r="AS128" s="48">
        <f t="shared" si="404"/>
        <v>0.04</v>
      </c>
      <c r="AT128" s="46">
        <f t="shared" si="405"/>
        <v>10</v>
      </c>
      <c r="AU128" s="38">
        <f t="shared" si="406"/>
        <v>999</v>
      </c>
      <c r="AV128" s="38">
        <f t="shared" si="317"/>
        <v>1000</v>
      </c>
      <c r="AW128" s="38">
        <f t="shared" si="328"/>
        <v>1000</v>
      </c>
      <c r="AX128" s="48">
        <f t="shared" si="362"/>
        <v>4.1000000000000002E-2</v>
      </c>
      <c r="AY128" s="38">
        <f t="shared" si="363"/>
        <v>1003.4166666666666</v>
      </c>
      <c r="AZ128" s="38" t="str">
        <f t="shared" si="364"/>
        <v>nie</v>
      </c>
      <c r="BA128" s="38">
        <f t="shared" si="365"/>
        <v>7</v>
      </c>
      <c r="BB128" s="38">
        <f t="shared" si="332"/>
        <v>997.09749999999997</v>
      </c>
      <c r="BC128" s="38">
        <f t="shared" si="366"/>
        <v>2.7674999999999694</v>
      </c>
      <c r="BD128" s="48">
        <f t="shared" si="245"/>
        <v>0.04</v>
      </c>
      <c r="BE128" s="38">
        <f t="shared" si="246"/>
        <v>365.72942593530411</v>
      </c>
      <c r="BF128" s="38">
        <f t="shared" si="333"/>
        <v>1360.059425935304</v>
      </c>
      <c r="BG128" s="22"/>
      <c r="BH128" s="35">
        <f t="shared" si="299"/>
        <v>109</v>
      </c>
      <c r="BI128" s="48">
        <f t="shared" si="417"/>
        <v>0.04</v>
      </c>
      <c r="BJ128" s="46">
        <f t="shared" si="407"/>
        <v>14</v>
      </c>
      <c r="BK128" s="38">
        <f t="shared" si="408"/>
        <v>1398.6000000000001</v>
      </c>
      <c r="BL128" s="38">
        <f t="shared" si="318"/>
        <v>1400</v>
      </c>
      <c r="BM128" s="38">
        <f t="shared" si="302"/>
        <v>1400</v>
      </c>
      <c r="BN128" s="48">
        <f t="shared" si="367"/>
        <v>6.8500000000000005E-2</v>
      </c>
      <c r="BO128" s="38">
        <f t="shared" si="303"/>
        <v>1407.9916666666668</v>
      </c>
      <c r="BP128" s="38" t="str">
        <f t="shared" si="368"/>
        <v>nie</v>
      </c>
      <c r="BQ128" s="38">
        <f t="shared" si="369"/>
        <v>7.9916666666667879</v>
      </c>
      <c r="BR128" s="38">
        <f t="shared" si="334"/>
        <v>1400</v>
      </c>
      <c r="BS128" s="38">
        <f t="shared" si="409"/>
        <v>0</v>
      </c>
      <c r="BT128" s="48">
        <f t="shared" si="250"/>
        <v>0.04</v>
      </c>
      <c r="BU128" s="38">
        <f t="shared" si="251"/>
        <v>218.9518467056694</v>
      </c>
      <c r="BV128" s="38">
        <f t="shared" si="335"/>
        <v>1618.9518467056694</v>
      </c>
      <c r="BW128" s="22"/>
      <c r="BX128" s="48">
        <f t="shared" ref="BX128:BX163" si="418">MAX(INDEX(scenariusz_I_inflacja,MATCH(ROUNDUP(Z128/12,0)-1,scenariusz_I_rok,0)),0)</f>
        <v>0.01</v>
      </c>
      <c r="BY128" s="46">
        <f t="shared" si="410"/>
        <v>10</v>
      </c>
      <c r="BZ128" s="38">
        <f t="shared" si="411"/>
        <v>999</v>
      </c>
      <c r="CA128" s="38">
        <f t="shared" si="319"/>
        <v>1000</v>
      </c>
      <c r="CB128" s="38">
        <f t="shared" si="307"/>
        <v>1000</v>
      </c>
      <c r="CC128" s="48">
        <f t="shared" si="370"/>
        <v>0.02</v>
      </c>
      <c r="CD128" s="38">
        <f t="shared" si="371"/>
        <v>1001.6666666666667</v>
      </c>
      <c r="CE128" s="38" t="str">
        <f t="shared" si="372"/>
        <v>nie</v>
      </c>
      <c r="CF128" s="38">
        <f t="shared" si="373"/>
        <v>7</v>
      </c>
      <c r="CG128" s="38">
        <f t="shared" si="374"/>
        <v>995.68000000000006</v>
      </c>
      <c r="CH128" s="38">
        <f t="shared" si="375"/>
        <v>0</v>
      </c>
      <c r="CI128" s="48">
        <f t="shared" si="376"/>
        <v>0.04</v>
      </c>
      <c r="CJ128" s="38">
        <f t="shared" si="377"/>
        <v>308.62642636625844</v>
      </c>
      <c r="CK128" s="38">
        <f t="shared" si="378"/>
        <v>1304.3064263662586</v>
      </c>
      <c r="CL128" s="22"/>
      <c r="CM128" s="46">
        <f t="shared" si="412"/>
        <v>10</v>
      </c>
      <c r="CN128" s="38">
        <f t="shared" si="413"/>
        <v>1000</v>
      </c>
      <c r="CO128" s="38">
        <f t="shared" si="310"/>
        <v>1000</v>
      </c>
      <c r="CP128" s="38">
        <f t="shared" si="414"/>
        <v>1281.4563995964918</v>
      </c>
      <c r="CQ128" s="48">
        <f t="shared" si="379"/>
        <v>2.2499999999999999E-2</v>
      </c>
      <c r="CR128" s="38">
        <f t="shared" si="380"/>
        <v>1283.8591303457354</v>
      </c>
      <c r="CS128" s="38" t="str">
        <f t="shared" si="381"/>
        <v>nie</v>
      </c>
      <c r="CT128" s="38">
        <f t="shared" si="382"/>
        <v>20</v>
      </c>
      <c r="CU128" s="38">
        <f t="shared" si="383"/>
        <v>1213.7258955800457</v>
      </c>
      <c r="CV128" s="38">
        <f t="shared" si="266"/>
        <v>0</v>
      </c>
      <c r="CW128" s="48">
        <f t="shared" si="384"/>
        <v>0.04</v>
      </c>
      <c r="CX128" s="38">
        <f t="shared" si="385"/>
        <v>0</v>
      </c>
      <c r="CY128" s="38">
        <f t="shared" si="386"/>
        <v>1213.7258955800457</v>
      </c>
      <c r="DA128" s="46">
        <f t="shared" si="320"/>
        <v>11</v>
      </c>
      <c r="DB128" s="38">
        <f t="shared" si="321"/>
        <v>1100</v>
      </c>
      <c r="DC128" s="38">
        <f t="shared" si="312"/>
        <v>1100</v>
      </c>
      <c r="DD128" s="38">
        <f t="shared" si="415"/>
        <v>1238.8969999999997</v>
      </c>
      <c r="DE128" s="48">
        <f t="shared" si="387"/>
        <v>2.5000000000000001E-2</v>
      </c>
      <c r="DF128" s="38">
        <f t="shared" si="388"/>
        <v>1241.4780354166664</v>
      </c>
      <c r="DG128" s="38" t="str">
        <f t="shared" si="389"/>
        <v>nie</v>
      </c>
      <c r="DH128" s="38">
        <f t="shared" si="390"/>
        <v>7.6999999999999993</v>
      </c>
      <c r="DI128" s="38">
        <f t="shared" si="325"/>
        <v>1208.3602086874998</v>
      </c>
      <c r="DJ128" s="38">
        <f t="shared" si="275"/>
        <v>0</v>
      </c>
      <c r="DK128" s="48">
        <f t="shared" si="391"/>
        <v>0.04</v>
      </c>
      <c r="DL128" s="38">
        <f t="shared" si="392"/>
        <v>80.022540581630977</v>
      </c>
      <c r="DM128" s="38">
        <f t="shared" si="393"/>
        <v>1288.3827492691307</v>
      </c>
      <c r="DN128" s="22"/>
      <c r="DO128" s="46">
        <f t="shared" si="322"/>
        <v>10</v>
      </c>
      <c r="DP128" s="38">
        <f t="shared" si="323"/>
        <v>1000</v>
      </c>
      <c r="DQ128" s="38">
        <f t="shared" si="314"/>
        <v>1000</v>
      </c>
      <c r="DR128" s="38">
        <f t="shared" si="416"/>
        <v>1335.5590933331257</v>
      </c>
      <c r="DS128" s="48">
        <f t="shared" si="394"/>
        <v>2.7500000000000004E-2</v>
      </c>
      <c r="DT128" s="38">
        <f t="shared" si="395"/>
        <v>1338.6197495886806</v>
      </c>
      <c r="DU128" s="38" t="str">
        <f t="shared" si="396"/>
        <v>nie</v>
      </c>
      <c r="DV128" s="38">
        <f t="shared" si="397"/>
        <v>20</v>
      </c>
      <c r="DW128" s="38">
        <f t="shared" si="283"/>
        <v>1258.0819971668313</v>
      </c>
      <c r="DX128" s="38">
        <f t="shared" si="284"/>
        <v>0</v>
      </c>
      <c r="DY128" s="48">
        <f t="shared" si="398"/>
        <v>0.04</v>
      </c>
      <c r="DZ128" s="38">
        <f t="shared" si="399"/>
        <v>0</v>
      </c>
      <c r="EA128" s="38">
        <f t="shared" si="400"/>
        <v>1258.0819971668313</v>
      </c>
    </row>
    <row r="129" spans="1:131" s="23" customFormat="1" ht="14.25">
      <c r="A129" s="22"/>
      <c r="B129" s="217"/>
      <c r="C129" s="55">
        <f t="shared" si="342"/>
        <v>94</v>
      </c>
      <c r="D129" s="38">
        <f t="shared" si="353"/>
        <v>1309.4502423022673</v>
      </c>
      <c r="E129" s="38">
        <f t="shared" si="354"/>
        <v>1302.0971870191904</v>
      </c>
      <c r="F129" s="38">
        <f t="shared" si="355"/>
        <v>1514.756548667968</v>
      </c>
      <c r="G129" s="38">
        <f t="shared" si="343"/>
        <v>1232.5159434258858</v>
      </c>
      <c r="H129" s="38">
        <f t="shared" si="344"/>
        <v>1185.2160510681119</v>
      </c>
      <c r="I129" s="38">
        <f t="shared" si="345"/>
        <v>1254.664573230699</v>
      </c>
      <c r="J129" s="39">
        <f t="shared" si="346"/>
        <v>1221.9530952526475</v>
      </c>
      <c r="K129" s="39">
        <f t="shared" si="347"/>
        <v>1288.4732437732348</v>
      </c>
      <c r="L129" s="38">
        <f t="shared" si="348"/>
        <v>1081.0698133745682</v>
      </c>
      <c r="M129" s="22"/>
      <c r="N129" s="69"/>
      <c r="O129" s="53">
        <f t="shared" si="349"/>
        <v>94</v>
      </c>
      <c r="P129" s="41">
        <f t="shared" si="350"/>
        <v>0.30945024230226736</v>
      </c>
      <c r="Q129" s="41">
        <f t="shared" si="351"/>
        <v>0.30209718701919042</v>
      </c>
      <c r="R129" s="41">
        <f t="shared" si="352"/>
        <v>0.51475654866796794</v>
      </c>
      <c r="S129" s="41">
        <f t="shared" si="336"/>
        <v>0.23251594342588588</v>
      </c>
      <c r="T129" s="41">
        <f t="shared" si="337"/>
        <v>0.18521605106811201</v>
      </c>
      <c r="U129" s="41">
        <f t="shared" si="338"/>
        <v>0.25466457323069913</v>
      </c>
      <c r="V129" s="41">
        <f t="shared" si="339"/>
        <v>0.22195309525264739</v>
      </c>
      <c r="W129" s="41">
        <f t="shared" si="340"/>
        <v>0.28847324377323469</v>
      </c>
      <c r="X129" s="41">
        <f t="shared" si="341"/>
        <v>8.10698133745682E-2</v>
      </c>
      <c r="Y129" s="22"/>
      <c r="Z129" s="35">
        <f t="shared" si="288"/>
        <v>110</v>
      </c>
      <c r="AA129" s="38">
        <f t="shared" si="356"/>
        <v>1095.5080814721682</v>
      </c>
      <c r="AB129" s="35">
        <f t="shared" si="289"/>
        <v>110</v>
      </c>
      <c r="AC129" s="48">
        <f t="shared" si="401"/>
        <v>0.04</v>
      </c>
      <c r="AD129" s="46">
        <f t="shared" si="402"/>
        <v>10</v>
      </c>
      <c r="AE129" s="38">
        <f t="shared" si="403"/>
        <v>999</v>
      </c>
      <c r="AF129" s="38">
        <f t="shared" si="316"/>
        <v>1000</v>
      </c>
      <c r="AG129" s="38">
        <f t="shared" si="327"/>
        <v>1000</v>
      </c>
      <c r="AH129" s="48">
        <f t="shared" si="357"/>
        <v>0.04</v>
      </c>
      <c r="AI129" s="38">
        <f t="shared" si="358"/>
        <v>1003.3333333333334</v>
      </c>
      <c r="AJ129" s="38" t="str">
        <f t="shared" si="359"/>
        <v>nie</v>
      </c>
      <c r="AK129" s="38">
        <f t="shared" si="360"/>
        <v>5</v>
      </c>
      <c r="AL129" s="38">
        <f t="shared" si="330"/>
        <v>998.65</v>
      </c>
      <c r="AM129" s="38">
        <f t="shared" si="361"/>
        <v>2.7000000000000308</v>
      </c>
      <c r="AN129" s="48">
        <f t="shared" si="238"/>
        <v>0.04</v>
      </c>
      <c r="AO129" s="38">
        <f t="shared" si="239"/>
        <v>377.2347188532068</v>
      </c>
      <c r="AP129" s="38">
        <f t="shared" si="331"/>
        <v>1373.1847188532067</v>
      </c>
      <c r="AQ129" s="22"/>
      <c r="AR129" s="35">
        <f t="shared" si="294"/>
        <v>110</v>
      </c>
      <c r="AS129" s="48">
        <f t="shared" si="404"/>
        <v>0.04</v>
      </c>
      <c r="AT129" s="46">
        <f t="shared" si="405"/>
        <v>10</v>
      </c>
      <c r="AU129" s="38">
        <f t="shared" si="406"/>
        <v>999</v>
      </c>
      <c r="AV129" s="38">
        <f t="shared" si="317"/>
        <v>1000</v>
      </c>
      <c r="AW129" s="38">
        <f t="shared" si="328"/>
        <v>1000</v>
      </c>
      <c r="AX129" s="48">
        <f t="shared" si="362"/>
        <v>4.1000000000000002E-2</v>
      </c>
      <c r="AY129" s="38">
        <f t="shared" si="363"/>
        <v>1003.4166666666666</v>
      </c>
      <c r="AZ129" s="38" t="str">
        <f t="shared" si="364"/>
        <v>nie</v>
      </c>
      <c r="BA129" s="38">
        <f t="shared" si="365"/>
        <v>7</v>
      </c>
      <c r="BB129" s="38">
        <f t="shared" si="332"/>
        <v>997.09749999999997</v>
      </c>
      <c r="BC129" s="38">
        <f t="shared" si="366"/>
        <v>2.7674999999999694</v>
      </c>
      <c r="BD129" s="48">
        <f t="shared" si="245"/>
        <v>0.04</v>
      </c>
      <c r="BE129" s="38">
        <f t="shared" si="246"/>
        <v>369.48439538532938</v>
      </c>
      <c r="BF129" s="38">
        <f t="shared" si="333"/>
        <v>1363.8143953853294</v>
      </c>
      <c r="BG129" s="22"/>
      <c r="BH129" s="35">
        <f t="shared" si="299"/>
        <v>110</v>
      </c>
      <c r="BI129" s="48">
        <f t="shared" si="417"/>
        <v>0.04</v>
      </c>
      <c r="BJ129" s="46">
        <f t="shared" si="407"/>
        <v>14</v>
      </c>
      <c r="BK129" s="38">
        <f t="shared" si="408"/>
        <v>1398.6000000000001</v>
      </c>
      <c r="BL129" s="38">
        <f t="shared" si="318"/>
        <v>1400</v>
      </c>
      <c r="BM129" s="38">
        <f t="shared" si="302"/>
        <v>1400</v>
      </c>
      <c r="BN129" s="48">
        <f t="shared" si="367"/>
        <v>6.8500000000000005E-2</v>
      </c>
      <c r="BO129" s="38">
        <f t="shared" si="303"/>
        <v>1415.9833333333333</v>
      </c>
      <c r="BP129" s="38" t="str">
        <f t="shared" si="368"/>
        <v>nie</v>
      </c>
      <c r="BQ129" s="38">
        <f t="shared" si="369"/>
        <v>9.7999999999999989</v>
      </c>
      <c r="BR129" s="38">
        <f t="shared" si="334"/>
        <v>1405.0085000000001</v>
      </c>
      <c r="BS129" s="38">
        <f t="shared" si="409"/>
        <v>0</v>
      </c>
      <c r="BT129" s="48">
        <f t="shared" si="250"/>
        <v>0.04</v>
      </c>
      <c r="BU129" s="38">
        <f t="shared" si="251"/>
        <v>219.54301669177468</v>
      </c>
      <c r="BV129" s="38">
        <f t="shared" si="335"/>
        <v>1624.5515166917749</v>
      </c>
      <c r="BW129" s="22"/>
      <c r="BX129" s="48">
        <f t="shared" si="418"/>
        <v>0.01</v>
      </c>
      <c r="BY129" s="46">
        <f t="shared" si="410"/>
        <v>10</v>
      </c>
      <c r="BZ129" s="38">
        <f t="shared" si="411"/>
        <v>999</v>
      </c>
      <c r="CA129" s="38">
        <f t="shared" si="319"/>
        <v>1000</v>
      </c>
      <c r="CB129" s="38">
        <f t="shared" si="307"/>
        <v>1000</v>
      </c>
      <c r="CC129" s="48">
        <f t="shared" si="370"/>
        <v>0.02</v>
      </c>
      <c r="CD129" s="38">
        <f t="shared" si="371"/>
        <v>1003.3333333333334</v>
      </c>
      <c r="CE129" s="38" t="str">
        <f t="shared" si="372"/>
        <v>nie</v>
      </c>
      <c r="CF129" s="38">
        <f t="shared" si="373"/>
        <v>7</v>
      </c>
      <c r="CG129" s="38">
        <f t="shared" si="374"/>
        <v>997.03000000000009</v>
      </c>
      <c r="CH129" s="38">
        <f t="shared" si="375"/>
        <v>0</v>
      </c>
      <c r="CI129" s="48">
        <f t="shared" si="376"/>
        <v>0.04</v>
      </c>
      <c r="CJ129" s="38">
        <f t="shared" si="377"/>
        <v>309.45971771744729</v>
      </c>
      <c r="CK129" s="38">
        <f t="shared" si="378"/>
        <v>1306.4897177174473</v>
      </c>
      <c r="CL129" s="22"/>
      <c r="CM129" s="46">
        <f t="shared" si="412"/>
        <v>10</v>
      </c>
      <c r="CN129" s="38">
        <f t="shared" si="413"/>
        <v>1000</v>
      </c>
      <c r="CO129" s="38">
        <f t="shared" si="310"/>
        <v>1000</v>
      </c>
      <c r="CP129" s="38">
        <f t="shared" si="414"/>
        <v>1281.4563995964918</v>
      </c>
      <c r="CQ129" s="48">
        <f t="shared" si="379"/>
        <v>2.2499999999999999E-2</v>
      </c>
      <c r="CR129" s="38">
        <f t="shared" si="380"/>
        <v>1286.2618610949785</v>
      </c>
      <c r="CS129" s="38" t="str">
        <f t="shared" si="381"/>
        <v>nie</v>
      </c>
      <c r="CT129" s="38">
        <f t="shared" si="382"/>
        <v>20</v>
      </c>
      <c r="CU129" s="38">
        <f t="shared" si="383"/>
        <v>1215.6721074869326</v>
      </c>
      <c r="CV129" s="38">
        <f t="shared" si="266"/>
        <v>0</v>
      </c>
      <c r="CW129" s="48">
        <f t="shared" si="384"/>
        <v>0.04</v>
      </c>
      <c r="CX129" s="38">
        <f t="shared" si="385"/>
        <v>0</v>
      </c>
      <c r="CY129" s="38">
        <f t="shared" si="386"/>
        <v>1215.6721074869326</v>
      </c>
      <c r="DA129" s="46">
        <f t="shared" si="320"/>
        <v>11</v>
      </c>
      <c r="DB129" s="38">
        <f t="shared" si="321"/>
        <v>1100</v>
      </c>
      <c r="DC129" s="38">
        <f t="shared" si="312"/>
        <v>1100</v>
      </c>
      <c r="DD129" s="38">
        <f t="shared" si="415"/>
        <v>1238.8969999999997</v>
      </c>
      <c r="DE129" s="48">
        <f t="shared" si="387"/>
        <v>2.5000000000000001E-2</v>
      </c>
      <c r="DF129" s="38">
        <f t="shared" si="388"/>
        <v>1244.059070833333</v>
      </c>
      <c r="DG129" s="38" t="str">
        <f t="shared" si="389"/>
        <v>nie</v>
      </c>
      <c r="DH129" s="38">
        <f t="shared" si="390"/>
        <v>7.6999999999999993</v>
      </c>
      <c r="DI129" s="38">
        <f t="shared" si="325"/>
        <v>1210.4508473749997</v>
      </c>
      <c r="DJ129" s="38">
        <f t="shared" si="275"/>
        <v>0</v>
      </c>
      <c r="DK129" s="48">
        <f t="shared" si="391"/>
        <v>0.04</v>
      </c>
      <c r="DL129" s="38">
        <f t="shared" si="392"/>
        <v>80.238601441201368</v>
      </c>
      <c r="DM129" s="38">
        <f t="shared" si="393"/>
        <v>1290.6894488162011</v>
      </c>
      <c r="DN129" s="22"/>
      <c r="DO129" s="46">
        <f t="shared" si="322"/>
        <v>10</v>
      </c>
      <c r="DP129" s="38">
        <f t="shared" si="323"/>
        <v>1000</v>
      </c>
      <c r="DQ129" s="38">
        <f t="shared" si="314"/>
        <v>1000</v>
      </c>
      <c r="DR129" s="38">
        <f t="shared" si="416"/>
        <v>1335.5590933331257</v>
      </c>
      <c r="DS129" s="48">
        <f t="shared" si="394"/>
        <v>2.7500000000000004E-2</v>
      </c>
      <c r="DT129" s="38">
        <f t="shared" si="395"/>
        <v>1341.680405844236</v>
      </c>
      <c r="DU129" s="38" t="str">
        <f t="shared" si="396"/>
        <v>nie</v>
      </c>
      <c r="DV129" s="38">
        <f t="shared" si="397"/>
        <v>20</v>
      </c>
      <c r="DW129" s="38">
        <f t="shared" si="283"/>
        <v>1260.5611287338311</v>
      </c>
      <c r="DX129" s="38">
        <f t="shared" si="284"/>
        <v>0</v>
      </c>
      <c r="DY129" s="48">
        <f t="shared" si="398"/>
        <v>0.04</v>
      </c>
      <c r="DZ129" s="38">
        <f t="shared" si="399"/>
        <v>0</v>
      </c>
      <c r="EA129" s="38">
        <f t="shared" si="400"/>
        <v>1260.5611287338311</v>
      </c>
    </row>
    <row r="130" spans="1:131" s="23" customFormat="1" ht="14.1" customHeight="1">
      <c r="A130" s="22"/>
      <c r="B130" s="217"/>
      <c r="C130" s="55">
        <f t="shared" si="342"/>
        <v>95</v>
      </c>
      <c r="D130" s="38">
        <f t="shared" si="353"/>
        <v>1312.9966929564835</v>
      </c>
      <c r="E130" s="38">
        <f t="shared" si="354"/>
        <v>1305.6956584241423</v>
      </c>
      <c r="F130" s="38">
        <f t="shared" si="355"/>
        <v>1521.2134915486211</v>
      </c>
      <c r="G130" s="38">
        <f t="shared" si="343"/>
        <v>1234.4725954731357</v>
      </c>
      <c r="H130" s="38">
        <f t="shared" si="344"/>
        <v>1187.0775530025928</v>
      </c>
      <c r="I130" s="38">
        <f t="shared" si="345"/>
        <v>1256.8619697784218</v>
      </c>
      <c r="J130" s="39">
        <f t="shared" si="346"/>
        <v>1224.3012997430301</v>
      </c>
      <c r="K130" s="39">
        <f t="shared" si="347"/>
        <v>1291.9521215314223</v>
      </c>
      <c r="L130" s="38">
        <f t="shared" si="348"/>
        <v>1081.963259501324</v>
      </c>
      <c r="M130" s="22"/>
      <c r="N130" s="69"/>
      <c r="O130" s="53">
        <f t="shared" si="349"/>
        <v>95</v>
      </c>
      <c r="P130" s="41">
        <f t="shared" si="350"/>
        <v>0.31299669295648336</v>
      </c>
      <c r="Q130" s="41">
        <f t="shared" si="351"/>
        <v>0.30569565842414237</v>
      </c>
      <c r="R130" s="41">
        <f t="shared" si="352"/>
        <v>0.52121349154862107</v>
      </c>
      <c r="S130" s="41">
        <f t="shared" si="336"/>
        <v>0.2344725954731357</v>
      </c>
      <c r="T130" s="41">
        <f t="shared" si="337"/>
        <v>0.18707755300259277</v>
      </c>
      <c r="U130" s="41">
        <f t="shared" si="338"/>
        <v>0.25686196977842179</v>
      </c>
      <c r="V130" s="41">
        <f t="shared" si="339"/>
        <v>0.22430129974303004</v>
      </c>
      <c r="W130" s="41">
        <f t="shared" si="340"/>
        <v>0.29195212153142225</v>
      </c>
      <c r="X130" s="41">
        <f t="shared" si="341"/>
        <v>8.1963259501323993E-2</v>
      </c>
      <c r="Y130" s="22"/>
      <c r="Z130" s="35">
        <f t="shared" si="288"/>
        <v>111</v>
      </c>
      <c r="AA130" s="38">
        <f t="shared" si="356"/>
        <v>1096.4194858660717</v>
      </c>
      <c r="AB130" s="35">
        <f t="shared" si="289"/>
        <v>111</v>
      </c>
      <c r="AC130" s="48">
        <f t="shared" si="401"/>
        <v>0.04</v>
      </c>
      <c r="AD130" s="46">
        <f t="shared" si="402"/>
        <v>10</v>
      </c>
      <c r="AE130" s="38">
        <f t="shared" si="403"/>
        <v>999</v>
      </c>
      <c r="AF130" s="38">
        <f t="shared" si="316"/>
        <v>1000</v>
      </c>
      <c r="AG130" s="38">
        <f t="shared" si="327"/>
        <v>1000</v>
      </c>
      <c r="AH130" s="48">
        <f t="shared" si="357"/>
        <v>0.04</v>
      </c>
      <c r="AI130" s="38">
        <f t="shared" si="358"/>
        <v>1003.3333333333334</v>
      </c>
      <c r="AJ130" s="38" t="str">
        <f t="shared" si="359"/>
        <v>nie</v>
      </c>
      <c r="AK130" s="38">
        <f t="shared" si="360"/>
        <v>5</v>
      </c>
      <c r="AL130" s="38">
        <f t="shared" si="330"/>
        <v>998.65</v>
      </c>
      <c r="AM130" s="38">
        <f t="shared" si="361"/>
        <v>2.7000000000000308</v>
      </c>
      <c r="AN130" s="48">
        <f t="shared" si="238"/>
        <v>0.04</v>
      </c>
      <c r="AO130" s="38">
        <f t="shared" si="239"/>
        <v>380.9532525941105</v>
      </c>
      <c r="AP130" s="38">
        <f t="shared" si="331"/>
        <v>1376.9032525941104</v>
      </c>
      <c r="AQ130" s="22"/>
      <c r="AR130" s="35">
        <f t="shared" si="294"/>
        <v>111</v>
      </c>
      <c r="AS130" s="48">
        <f t="shared" si="404"/>
        <v>0.04</v>
      </c>
      <c r="AT130" s="46">
        <f t="shared" si="405"/>
        <v>10</v>
      </c>
      <c r="AU130" s="38">
        <f t="shared" si="406"/>
        <v>999</v>
      </c>
      <c r="AV130" s="38">
        <f t="shared" si="317"/>
        <v>1000</v>
      </c>
      <c r="AW130" s="38">
        <f t="shared" si="328"/>
        <v>1000</v>
      </c>
      <c r="AX130" s="48">
        <f t="shared" si="362"/>
        <v>4.1000000000000002E-2</v>
      </c>
      <c r="AY130" s="38">
        <f t="shared" si="363"/>
        <v>1003.4166666666666</v>
      </c>
      <c r="AZ130" s="38" t="str">
        <f t="shared" si="364"/>
        <v>nie</v>
      </c>
      <c r="BA130" s="38">
        <f t="shared" si="365"/>
        <v>7</v>
      </c>
      <c r="BB130" s="38">
        <f t="shared" si="332"/>
        <v>997.09749999999997</v>
      </c>
      <c r="BC130" s="38">
        <f t="shared" si="366"/>
        <v>2.7674999999999694</v>
      </c>
      <c r="BD130" s="48">
        <f t="shared" si="245"/>
        <v>0.04</v>
      </c>
      <c r="BE130" s="38">
        <f t="shared" si="246"/>
        <v>373.24950325286972</v>
      </c>
      <c r="BF130" s="38">
        <f t="shared" si="333"/>
        <v>1367.5795032528697</v>
      </c>
      <c r="BG130" s="22"/>
      <c r="BH130" s="35">
        <f t="shared" si="299"/>
        <v>111</v>
      </c>
      <c r="BI130" s="48">
        <f t="shared" si="417"/>
        <v>0.04</v>
      </c>
      <c r="BJ130" s="46">
        <f t="shared" si="407"/>
        <v>14</v>
      </c>
      <c r="BK130" s="38">
        <f t="shared" si="408"/>
        <v>1398.6000000000001</v>
      </c>
      <c r="BL130" s="38">
        <f t="shared" si="318"/>
        <v>1400</v>
      </c>
      <c r="BM130" s="38">
        <f t="shared" si="302"/>
        <v>1400</v>
      </c>
      <c r="BN130" s="48">
        <f t="shared" si="367"/>
        <v>6.8500000000000005E-2</v>
      </c>
      <c r="BO130" s="38">
        <f t="shared" si="303"/>
        <v>1423.9750000000001</v>
      </c>
      <c r="BP130" s="38" t="str">
        <f t="shared" si="368"/>
        <v>nie</v>
      </c>
      <c r="BQ130" s="38">
        <f t="shared" si="369"/>
        <v>9.7999999999999989</v>
      </c>
      <c r="BR130" s="38">
        <f t="shared" si="334"/>
        <v>1411.4817500000001</v>
      </c>
      <c r="BS130" s="38">
        <f t="shared" si="409"/>
        <v>0</v>
      </c>
      <c r="BT130" s="48">
        <f t="shared" si="250"/>
        <v>0.04</v>
      </c>
      <c r="BU130" s="38">
        <f t="shared" si="251"/>
        <v>220.13578283684245</v>
      </c>
      <c r="BV130" s="38">
        <f t="shared" si="335"/>
        <v>1631.6175328368427</v>
      </c>
      <c r="BW130" s="22"/>
      <c r="BX130" s="48">
        <f t="shared" si="418"/>
        <v>0.01</v>
      </c>
      <c r="BY130" s="46">
        <f t="shared" si="410"/>
        <v>10</v>
      </c>
      <c r="BZ130" s="38">
        <f t="shared" si="411"/>
        <v>999</v>
      </c>
      <c r="CA130" s="38">
        <f t="shared" si="319"/>
        <v>1000</v>
      </c>
      <c r="CB130" s="38">
        <f t="shared" si="307"/>
        <v>1000</v>
      </c>
      <c r="CC130" s="48">
        <f t="shared" si="370"/>
        <v>0.02</v>
      </c>
      <c r="CD130" s="38">
        <f t="shared" si="371"/>
        <v>1004.9999999999999</v>
      </c>
      <c r="CE130" s="38" t="str">
        <f t="shared" si="372"/>
        <v>nie</v>
      </c>
      <c r="CF130" s="38">
        <f t="shared" si="373"/>
        <v>7</v>
      </c>
      <c r="CG130" s="38">
        <f t="shared" si="374"/>
        <v>998.37999999999988</v>
      </c>
      <c r="CH130" s="38">
        <f t="shared" si="375"/>
        <v>0</v>
      </c>
      <c r="CI130" s="48">
        <f t="shared" si="376"/>
        <v>0.04</v>
      </c>
      <c r="CJ130" s="38">
        <f t="shared" si="377"/>
        <v>310.2952589552844</v>
      </c>
      <c r="CK130" s="38">
        <f t="shared" si="378"/>
        <v>1308.6752589552843</v>
      </c>
      <c r="CL130" s="22"/>
      <c r="CM130" s="46">
        <f t="shared" si="412"/>
        <v>10</v>
      </c>
      <c r="CN130" s="38">
        <f t="shared" si="413"/>
        <v>1000</v>
      </c>
      <c r="CO130" s="38">
        <f t="shared" si="310"/>
        <v>1000</v>
      </c>
      <c r="CP130" s="38">
        <f t="shared" si="414"/>
        <v>1281.4563995964918</v>
      </c>
      <c r="CQ130" s="48">
        <f t="shared" si="379"/>
        <v>2.2499999999999999E-2</v>
      </c>
      <c r="CR130" s="38">
        <f t="shared" si="380"/>
        <v>1288.6645918442221</v>
      </c>
      <c r="CS130" s="38" t="str">
        <f t="shared" si="381"/>
        <v>nie</v>
      </c>
      <c r="CT130" s="38">
        <f t="shared" si="382"/>
        <v>20</v>
      </c>
      <c r="CU130" s="38">
        <f t="shared" si="383"/>
        <v>1217.6183193938198</v>
      </c>
      <c r="CV130" s="38">
        <f t="shared" si="266"/>
        <v>0</v>
      </c>
      <c r="CW130" s="48">
        <f t="shared" si="384"/>
        <v>0.04</v>
      </c>
      <c r="CX130" s="38">
        <f t="shared" si="385"/>
        <v>0</v>
      </c>
      <c r="CY130" s="38">
        <f t="shared" si="386"/>
        <v>1217.6183193938198</v>
      </c>
      <c r="DA130" s="46">
        <f t="shared" si="320"/>
        <v>11</v>
      </c>
      <c r="DB130" s="38">
        <f t="shared" si="321"/>
        <v>1100</v>
      </c>
      <c r="DC130" s="38">
        <f t="shared" si="312"/>
        <v>1100</v>
      </c>
      <c r="DD130" s="38">
        <f t="shared" si="415"/>
        <v>1238.8969999999997</v>
      </c>
      <c r="DE130" s="48">
        <f t="shared" si="387"/>
        <v>2.5000000000000001E-2</v>
      </c>
      <c r="DF130" s="38">
        <f t="shared" si="388"/>
        <v>1246.6401062499999</v>
      </c>
      <c r="DG130" s="38" t="str">
        <f t="shared" si="389"/>
        <v>nie</v>
      </c>
      <c r="DH130" s="38">
        <f t="shared" si="390"/>
        <v>7.6999999999999993</v>
      </c>
      <c r="DI130" s="38">
        <f t="shared" si="325"/>
        <v>1212.5414860624999</v>
      </c>
      <c r="DJ130" s="38">
        <f t="shared" si="275"/>
        <v>0</v>
      </c>
      <c r="DK130" s="48">
        <f t="shared" si="391"/>
        <v>0.04</v>
      </c>
      <c r="DL130" s="38">
        <f t="shared" si="392"/>
        <v>80.455245665092605</v>
      </c>
      <c r="DM130" s="38">
        <f t="shared" si="393"/>
        <v>1292.9967317275925</v>
      </c>
      <c r="DN130" s="22"/>
      <c r="DO130" s="46">
        <f t="shared" si="322"/>
        <v>10</v>
      </c>
      <c r="DP130" s="38">
        <f t="shared" si="323"/>
        <v>1000</v>
      </c>
      <c r="DQ130" s="38">
        <f t="shared" si="314"/>
        <v>1000</v>
      </c>
      <c r="DR130" s="38">
        <f t="shared" si="416"/>
        <v>1335.5590933331257</v>
      </c>
      <c r="DS130" s="48">
        <f t="shared" si="394"/>
        <v>2.7500000000000004E-2</v>
      </c>
      <c r="DT130" s="38">
        <f t="shared" si="395"/>
        <v>1344.741062099791</v>
      </c>
      <c r="DU130" s="38" t="str">
        <f t="shared" si="396"/>
        <v>nie</v>
      </c>
      <c r="DV130" s="38">
        <f t="shared" si="397"/>
        <v>20</v>
      </c>
      <c r="DW130" s="38">
        <f t="shared" si="283"/>
        <v>1263.0402603008306</v>
      </c>
      <c r="DX130" s="38">
        <f t="shared" si="284"/>
        <v>0</v>
      </c>
      <c r="DY130" s="48">
        <f t="shared" si="398"/>
        <v>0.04</v>
      </c>
      <c r="DZ130" s="38">
        <f t="shared" si="399"/>
        <v>0</v>
      </c>
      <c r="EA130" s="38">
        <f t="shared" si="400"/>
        <v>1263.0402603008306</v>
      </c>
    </row>
    <row r="131" spans="1:131" s="23" customFormat="1" ht="14.25">
      <c r="A131" s="22"/>
      <c r="B131" s="218"/>
      <c r="C131" s="55">
        <f t="shared" si="342"/>
        <v>96</v>
      </c>
      <c r="D131" s="38">
        <f t="shared" si="353"/>
        <v>1320.602719027466</v>
      </c>
      <c r="E131" s="38">
        <f t="shared" si="354"/>
        <v>1314.9738457018873</v>
      </c>
      <c r="F131" s="38">
        <f t="shared" si="355"/>
        <v>1527.6718610299774</v>
      </c>
      <c r="G131" s="38">
        <f t="shared" si="343"/>
        <v>1242.1008854809133</v>
      </c>
      <c r="H131" s="38">
        <f t="shared" si="344"/>
        <v>1188.9390549370742</v>
      </c>
      <c r="I131" s="38">
        <f t="shared" si="345"/>
        <v>1259.0599265668236</v>
      </c>
      <c r="J131" s="39">
        <f t="shared" si="346"/>
        <v>1226.6495042334129</v>
      </c>
      <c r="K131" s="39">
        <f t="shared" si="347"/>
        <v>1295.440392259557</v>
      </c>
      <c r="L131" s="38">
        <f t="shared" si="348"/>
        <v>1082.8567056280799</v>
      </c>
      <c r="M131" s="22"/>
      <c r="N131" s="69"/>
      <c r="O131" s="53">
        <f t="shared" si="349"/>
        <v>96</v>
      </c>
      <c r="P131" s="41">
        <f t="shared" si="350"/>
        <v>0.32060271902746607</v>
      </c>
      <c r="Q131" s="41">
        <f t="shared" si="351"/>
        <v>0.31497384570188736</v>
      </c>
      <c r="R131" s="41">
        <f t="shared" si="352"/>
        <v>0.52767186102997754</v>
      </c>
      <c r="S131" s="41">
        <f t="shared" ref="S131:S162" si="419">G131/zakup_domyslny_wartosc-1</f>
        <v>0.24210088548091324</v>
      </c>
      <c r="T131" s="41">
        <f t="shared" ref="T131:T162" si="420">H131/zakup_domyslny_wartosc-1</f>
        <v>0.18893905493707419</v>
      </c>
      <c r="U131" s="41">
        <f t="shared" ref="U131:U162" si="421">I131/zakup_domyslny_wartosc-1</f>
        <v>0.25905992656682364</v>
      </c>
      <c r="V131" s="41">
        <f t="shared" ref="V131:V162" si="422">J131/zakup_domyslny_wartosc-1</f>
        <v>0.2266495042334129</v>
      </c>
      <c r="W131" s="41">
        <f t="shared" ref="W131:W162" si="423">K131/zakup_domyslny_wartosc-1</f>
        <v>0.29544039225955698</v>
      </c>
      <c r="X131" s="41">
        <f t="shared" ref="X131:X162" si="424">L131/zakup_domyslny_wartosc-1</f>
        <v>8.2856705628080007E-2</v>
      </c>
      <c r="Y131" s="22"/>
      <c r="Z131" s="35">
        <f t="shared" si="288"/>
        <v>112</v>
      </c>
      <c r="AA131" s="38">
        <f t="shared" si="356"/>
        <v>1097.3308902599754</v>
      </c>
      <c r="AB131" s="35">
        <f t="shared" si="289"/>
        <v>112</v>
      </c>
      <c r="AC131" s="48">
        <f t="shared" si="401"/>
        <v>0.04</v>
      </c>
      <c r="AD131" s="46">
        <f t="shared" si="402"/>
        <v>10</v>
      </c>
      <c r="AE131" s="38">
        <f t="shared" si="403"/>
        <v>999</v>
      </c>
      <c r="AF131" s="38">
        <f t="shared" si="316"/>
        <v>1000</v>
      </c>
      <c r="AG131" s="38">
        <f t="shared" si="327"/>
        <v>1000</v>
      </c>
      <c r="AH131" s="48">
        <f t="shared" si="357"/>
        <v>0.04</v>
      </c>
      <c r="AI131" s="38">
        <f t="shared" si="358"/>
        <v>1003.3333333333334</v>
      </c>
      <c r="AJ131" s="38" t="str">
        <f t="shared" si="359"/>
        <v>nie</v>
      </c>
      <c r="AK131" s="38">
        <f t="shared" si="360"/>
        <v>5</v>
      </c>
      <c r="AL131" s="38">
        <f t="shared" si="330"/>
        <v>998.65</v>
      </c>
      <c r="AM131" s="38">
        <f t="shared" si="361"/>
        <v>2.7000000000000308</v>
      </c>
      <c r="AN131" s="48">
        <f t="shared" si="238"/>
        <v>0.04</v>
      </c>
      <c r="AO131" s="38">
        <f t="shared" si="239"/>
        <v>384.6818263761146</v>
      </c>
      <c r="AP131" s="38">
        <f t="shared" si="331"/>
        <v>1380.6318263761145</v>
      </c>
      <c r="AQ131" s="22"/>
      <c r="AR131" s="35">
        <f t="shared" si="294"/>
        <v>112</v>
      </c>
      <c r="AS131" s="48">
        <f t="shared" si="404"/>
        <v>0.04</v>
      </c>
      <c r="AT131" s="46">
        <f t="shared" si="405"/>
        <v>10</v>
      </c>
      <c r="AU131" s="38">
        <f t="shared" si="406"/>
        <v>999</v>
      </c>
      <c r="AV131" s="38">
        <f t="shared" si="317"/>
        <v>1000</v>
      </c>
      <c r="AW131" s="38">
        <f t="shared" si="328"/>
        <v>1000</v>
      </c>
      <c r="AX131" s="48">
        <f t="shared" si="362"/>
        <v>4.1000000000000002E-2</v>
      </c>
      <c r="AY131" s="38">
        <f t="shared" si="363"/>
        <v>1003.4166666666666</v>
      </c>
      <c r="AZ131" s="38" t="str">
        <f t="shared" si="364"/>
        <v>nie</v>
      </c>
      <c r="BA131" s="38">
        <f t="shared" si="365"/>
        <v>7</v>
      </c>
      <c r="BB131" s="38">
        <f t="shared" si="332"/>
        <v>997.09749999999997</v>
      </c>
      <c r="BC131" s="38">
        <f t="shared" si="366"/>
        <v>2.7674999999999694</v>
      </c>
      <c r="BD131" s="48">
        <f t="shared" si="245"/>
        <v>0.04</v>
      </c>
      <c r="BE131" s="38">
        <f t="shared" si="246"/>
        <v>377.0247769116524</v>
      </c>
      <c r="BF131" s="38">
        <f t="shared" si="333"/>
        <v>1371.3547769116524</v>
      </c>
      <c r="BG131" s="22"/>
      <c r="BH131" s="35">
        <f t="shared" si="299"/>
        <v>112</v>
      </c>
      <c r="BI131" s="48">
        <f t="shared" si="417"/>
        <v>0.04</v>
      </c>
      <c r="BJ131" s="46">
        <f t="shared" si="407"/>
        <v>14</v>
      </c>
      <c r="BK131" s="38">
        <f t="shared" si="408"/>
        <v>1398.6000000000001</v>
      </c>
      <c r="BL131" s="38">
        <f t="shared" si="318"/>
        <v>1400</v>
      </c>
      <c r="BM131" s="38">
        <f t="shared" si="302"/>
        <v>1400</v>
      </c>
      <c r="BN131" s="48">
        <f t="shared" si="367"/>
        <v>6.8500000000000005E-2</v>
      </c>
      <c r="BO131" s="38">
        <f t="shared" si="303"/>
        <v>1431.9666666666665</v>
      </c>
      <c r="BP131" s="38" t="str">
        <f t="shared" si="368"/>
        <v>nie</v>
      </c>
      <c r="BQ131" s="38">
        <f t="shared" si="369"/>
        <v>9.7999999999999989</v>
      </c>
      <c r="BR131" s="38">
        <f t="shared" si="334"/>
        <v>1417.9549999999999</v>
      </c>
      <c r="BS131" s="38">
        <f t="shared" si="409"/>
        <v>0</v>
      </c>
      <c r="BT131" s="48">
        <f t="shared" si="250"/>
        <v>0.04</v>
      </c>
      <c r="BU131" s="38">
        <f t="shared" si="251"/>
        <v>220.7301494505019</v>
      </c>
      <c r="BV131" s="38">
        <f t="shared" si="335"/>
        <v>1638.6851494505017</v>
      </c>
      <c r="BW131" s="22"/>
      <c r="BX131" s="48">
        <f t="shared" si="418"/>
        <v>0.01</v>
      </c>
      <c r="BY131" s="46">
        <f t="shared" si="410"/>
        <v>10</v>
      </c>
      <c r="BZ131" s="38">
        <f t="shared" si="411"/>
        <v>999</v>
      </c>
      <c r="CA131" s="38">
        <f t="shared" si="319"/>
        <v>1000</v>
      </c>
      <c r="CB131" s="38">
        <f t="shared" si="307"/>
        <v>1000</v>
      </c>
      <c r="CC131" s="48">
        <f t="shared" si="370"/>
        <v>0.02</v>
      </c>
      <c r="CD131" s="38">
        <f t="shared" si="371"/>
        <v>1006.6666666666666</v>
      </c>
      <c r="CE131" s="38" t="str">
        <f t="shared" si="372"/>
        <v>nie</v>
      </c>
      <c r="CF131" s="38">
        <f t="shared" si="373"/>
        <v>7</v>
      </c>
      <c r="CG131" s="38">
        <f t="shared" si="374"/>
        <v>999.73</v>
      </c>
      <c r="CH131" s="38">
        <f t="shared" si="375"/>
        <v>0</v>
      </c>
      <c r="CI131" s="48">
        <f t="shared" si="376"/>
        <v>0.04</v>
      </c>
      <c r="CJ131" s="38">
        <f t="shared" si="377"/>
        <v>311.13305615446365</v>
      </c>
      <c r="CK131" s="38">
        <f t="shared" si="378"/>
        <v>1310.8630561544637</v>
      </c>
      <c r="CL131" s="22"/>
      <c r="CM131" s="46">
        <f t="shared" si="412"/>
        <v>10</v>
      </c>
      <c r="CN131" s="38">
        <f t="shared" si="413"/>
        <v>1000</v>
      </c>
      <c r="CO131" s="38">
        <f t="shared" si="310"/>
        <v>1000</v>
      </c>
      <c r="CP131" s="38">
        <f t="shared" si="414"/>
        <v>1281.4563995964918</v>
      </c>
      <c r="CQ131" s="48">
        <f t="shared" si="379"/>
        <v>2.2499999999999999E-2</v>
      </c>
      <c r="CR131" s="38">
        <f t="shared" si="380"/>
        <v>1291.0673225934656</v>
      </c>
      <c r="CS131" s="38" t="str">
        <f t="shared" si="381"/>
        <v>nie</v>
      </c>
      <c r="CT131" s="38">
        <f t="shared" si="382"/>
        <v>20</v>
      </c>
      <c r="CU131" s="38">
        <f t="shared" si="383"/>
        <v>1219.5645313007071</v>
      </c>
      <c r="CV131" s="38">
        <f t="shared" si="266"/>
        <v>0</v>
      </c>
      <c r="CW131" s="48">
        <f t="shared" si="384"/>
        <v>0.04</v>
      </c>
      <c r="CX131" s="38">
        <f t="shared" si="385"/>
        <v>0</v>
      </c>
      <c r="CY131" s="38">
        <f t="shared" si="386"/>
        <v>1219.5645313007071</v>
      </c>
      <c r="DA131" s="46">
        <f t="shared" si="320"/>
        <v>11</v>
      </c>
      <c r="DB131" s="38">
        <f t="shared" si="321"/>
        <v>1100</v>
      </c>
      <c r="DC131" s="38">
        <f t="shared" si="312"/>
        <v>1100</v>
      </c>
      <c r="DD131" s="38">
        <f t="shared" si="415"/>
        <v>1238.8969999999997</v>
      </c>
      <c r="DE131" s="48">
        <f t="shared" si="387"/>
        <v>2.5000000000000001E-2</v>
      </c>
      <c r="DF131" s="38">
        <f t="shared" si="388"/>
        <v>1249.2211416666664</v>
      </c>
      <c r="DG131" s="38" t="str">
        <f t="shared" si="389"/>
        <v>nie</v>
      </c>
      <c r="DH131" s="38">
        <f t="shared" si="390"/>
        <v>7.6999999999999993</v>
      </c>
      <c r="DI131" s="38">
        <f t="shared" si="325"/>
        <v>1214.6321247499998</v>
      </c>
      <c r="DJ131" s="38">
        <f t="shared" si="275"/>
        <v>0</v>
      </c>
      <c r="DK131" s="48">
        <f t="shared" si="391"/>
        <v>0.04</v>
      </c>
      <c r="DL131" s="38">
        <f t="shared" si="392"/>
        <v>80.672474828388346</v>
      </c>
      <c r="DM131" s="38">
        <f t="shared" si="393"/>
        <v>1295.3045995783882</v>
      </c>
      <c r="DN131" s="22"/>
      <c r="DO131" s="46">
        <f t="shared" si="322"/>
        <v>10</v>
      </c>
      <c r="DP131" s="38">
        <f t="shared" si="323"/>
        <v>1000</v>
      </c>
      <c r="DQ131" s="38">
        <f t="shared" si="314"/>
        <v>1000</v>
      </c>
      <c r="DR131" s="38">
        <f t="shared" si="416"/>
        <v>1335.5590933331257</v>
      </c>
      <c r="DS131" s="48">
        <f t="shared" si="394"/>
        <v>2.7500000000000004E-2</v>
      </c>
      <c r="DT131" s="38">
        <f t="shared" si="395"/>
        <v>1347.8017183553461</v>
      </c>
      <c r="DU131" s="38" t="str">
        <f t="shared" si="396"/>
        <v>nie</v>
      </c>
      <c r="DV131" s="38">
        <f t="shared" si="397"/>
        <v>20</v>
      </c>
      <c r="DW131" s="38">
        <f t="shared" si="283"/>
        <v>1265.5193918678303</v>
      </c>
      <c r="DX131" s="38">
        <f t="shared" si="284"/>
        <v>0</v>
      </c>
      <c r="DY131" s="48">
        <f t="shared" si="398"/>
        <v>0.04</v>
      </c>
      <c r="DZ131" s="38">
        <f t="shared" si="399"/>
        <v>0</v>
      </c>
      <c r="EA131" s="38">
        <f t="shared" si="400"/>
        <v>1265.5193918678303</v>
      </c>
    </row>
    <row r="132" spans="1:131" s="23" customFormat="1" ht="14.25">
      <c r="A132" s="22"/>
      <c r="B132" s="216">
        <f>ROUNDUP(C143/12,0)</f>
        <v>9</v>
      </c>
      <c r="C132" s="55">
        <f t="shared" ref="C132:C163" si="425">Z116</f>
        <v>97</v>
      </c>
      <c r="D132" s="38">
        <f t="shared" si="353"/>
        <v>1322.9772963688401</v>
      </c>
      <c r="E132" s="38">
        <f t="shared" si="354"/>
        <v>1316.8269750852824</v>
      </c>
      <c r="F132" s="38">
        <f t="shared" si="355"/>
        <v>1534.5377681629836</v>
      </c>
      <c r="G132" s="38">
        <f t="shared" ref="G132:G163" si="426">CK116</f>
        <v>1243.7572578717118</v>
      </c>
      <c r="H132" s="38">
        <f t="shared" ref="H132:H163" si="427">CY116</f>
        <v>1190.8424406650813</v>
      </c>
      <c r="I132" s="38">
        <f t="shared" ref="I132:I163" si="428">DM116</f>
        <v>1261.308192608554</v>
      </c>
      <c r="J132" s="39">
        <f t="shared" ref="J132:J163" si="429">EA116</f>
        <v>1229.0622843472811</v>
      </c>
      <c r="K132" s="39">
        <f t="shared" ref="K132:K163" si="430">FV(INDEX(scenariusz_I_konto,MATCH(ROUNDUP(C132/12,0),scenariusz_I_rok,0))/12*(1-podatek_Belki),1,0,-K131,1)</f>
        <v>1298.9380813186576</v>
      </c>
      <c r="L132" s="38">
        <f t="shared" ref="L132:L163" si="431">AA116</f>
        <v>1083.7590862161032</v>
      </c>
      <c r="M132" s="22"/>
      <c r="N132" s="69"/>
      <c r="O132" s="53">
        <f t="shared" ref="O132:O163" si="432">C132</f>
        <v>97</v>
      </c>
      <c r="P132" s="41">
        <f t="shared" si="350"/>
        <v>0.32297729636884021</v>
      </c>
      <c r="Q132" s="41">
        <f t="shared" si="351"/>
        <v>0.31682697508528235</v>
      </c>
      <c r="R132" s="41">
        <f t="shared" si="352"/>
        <v>0.53453776816298371</v>
      </c>
      <c r="S132" s="41">
        <f t="shared" si="419"/>
        <v>0.24375725787171176</v>
      </c>
      <c r="T132" s="41">
        <f t="shared" si="420"/>
        <v>0.19084244066508127</v>
      </c>
      <c r="U132" s="41">
        <f t="shared" si="421"/>
        <v>0.26130819260855409</v>
      </c>
      <c r="V132" s="41">
        <f t="shared" si="422"/>
        <v>0.22906228434728115</v>
      </c>
      <c r="W132" s="41">
        <f t="shared" si="423"/>
        <v>0.29893808131865773</v>
      </c>
      <c r="X132" s="41">
        <f t="shared" si="424"/>
        <v>8.3759086216103285E-2</v>
      </c>
      <c r="Y132" s="22"/>
      <c r="Z132" s="35">
        <f t="shared" si="288"/>
        <v>113</v>
      </c>
      <c r="AA132" s="38">
        <f t="shared" si="356"/>
        <v>1098.2422946538791</v>
      </c>
      <c r="AB132" s="35">
        <f t="shared" si="289"/>
        <v>113</v>
      </c>
      <c r="AC132" s="48">
        <f t="shared" si="401"/>
        <v>0.04</v>
      </c>
      <c r="AD132" s="46">
        <f t="shared" si="402"/>
        <v>10</v>
      </c>
      <c r="AE132" s="38">
        <f t="shared" si="403"/>
        <v>999</v>
      </c>
      <c r="AF132" s="38">
        <f t="shared" si="316"/>
        <v>1000</v>
      </c>
      <c r="AG132" s="38">
        <f t="shared" si="327"/>
        <v>1000</v>
      </c>
      <c r="AH132" s="48">
        <f t="shared" si="357"/>
        <v>0.04</v>
      </c>
      <c r="AI132" s="38">
        <f t="shared" si="358"/>
        <v>1003.3333333333334</v>
      </c>
      <c r="AJ132" s="38" t="str">
        <f t="shared" si="359"/>
        <v>nie</v>
      </c>
      <c r="AK132" s="38">
        <f t="shared" si="360"/>
        <v>5</v>
      </c>
      <c r="AL132" s="38">
        <f t="shared" si="330"/>
        <v>998.65</v>
      </c>
      <c r="AM132" s="38">
        <f t="shared" si="361"/>
        <v>2.7000000000000308</v>
      </c>
      <c r="AN132" s="48">
        <f t="shared" si="238"/>
        <v>0.04</v>
      </c>
      <c r="AO132" s="38">
        <f t="shared" si="239"/>
        <v>388.42046730733011</v>
      </c>
      <c r="AP132" s="38">
        <f t="shared" si="331"/>
        <v>1384.37046730733</v>
      </c>
      <c r="AQ132" s="22"/>
      <c r="AR132" s="35">
        <f t="shared" si="294"/>
        <v>113</v>
      </c>
      <c r="AS132" s="48">
        <f t="shared" si="404"/>
        <v>0.04</v>
      </c>
      <c r="AT132" s="46">
        <f t="shared" si="405"/>
        <v>10</v>
      </c>
      <c r="AU132" s="38">
        <f t="shared" si="406"/>
        <v>999</v>
      </c>
      <c r="AV132" s="38">
        <f t="shared" si="317"/>
        <v>1000</v>
      </c>
      <c r="AW132" s="38">
        <f t="shared" si="328"/>
        <v>1000</v>
      </c>
      <c r="AX132" s="48">
        <f t="shared" si="362"/>
        <v>4.1000000000000002E-2</v>
      </c>
      <c r="AY132" s="38">
        <f t="shared" si="363"/>
        <v>1003.4166666666666</v>
      </c>
      <c r="AZ132" s="38" t="str">
        <f t="shared" si="364"/>
        <v>nie</v>
      </c>
      <c r="BA132" s="38">
        <f t="shared" si="365"/>
        <v>7</v>
      </c>
      <c r="BB132" s="38">
        <f t="shared" si="332"/>
        <v>997.09749999999997</v>
      </c>
      <c r="BC132" s="38">
        <f t="shared" si="366"/>
        <v>2.7674999999999694</v>
      </c>
      <c r="BD132" s="48">
        <f t="shared" si="245"/>
        <v>0.04</v>
      </c>
      <c r="BE132" s="38">
        <f t="shared" si="246"/>
        <v>380.81024380931382</v>
      </c>
      <c r="BF132" s="38">
        <f t="shared" si="333"/>
        <v>1375.1402438093137</v>
      </c>
      <c r="BG132" s="22"/>
      <c r="BH132" s="35">
        <f t="shared" si="299"/>
        <v>113</v>
      </c>
      <c r="BI132" s="48">
        <f t="shared" si="417"/>
        <v>0.04</v>
      </c>
      <c r="BJ132" s="46">
        <f t="shared" si="407"/>
        <v>14</v>
      </c>
      <c r="BK132" s="38">
        <f t="shared" si="408"/>
        <v>1398.6000000000001</v>
      </c>
      <c r="BL132" s="38">
        <f t="shared" si="318"/>
        <v>1400</v>
      </c>
      <c r="BM132" s="38">
        <f t="shared" si="302"/>
        <v>1400</v>
      </c>
      <c r="BN132" s="48">
        <f t="shared" si="367"/>
        <v>6.8500000000000005E-2</v>
      </c>
      <c r="BO132" s="38">
        <f t="shared" si="303"/>
        <v>1439.9583333333333</v>
      </c>
      <c r="BP132" s="38" t="str">
        <f t="shared" si="368"/>
        <v>nie</v>
      </c>
      <c r="BQ132" s="38">
        <f t="shared" si="369"/>
        <v>9.7999999999999989</v>
      </c>
      <c r="BR132" s="38">
        <f t="shared" si="334"/>
        <v>1424.4282499999999</v>
      </c>
      <c r="BS132" s="38">
        <f t="shared" si="409"/>
        <v>0</v>
      </c>
      <c r="BT132" s="48">
        <f t="shared" si="250"/>
        <v>0.04</v>
      </c>
      <c r="BU132" s="38">
        <f t="shared" si="251"/>
        <v>221.32612085401823</v>
      </c>
      <c r="BV132" s="38">
        <f t="shared" si="335"/>
        <v>1645.7543708540181</v>
      </c>
      <c r="BW132" s="22"/>
      <c r="BX132" s="48">
        <f t="shared" si="418"/>
        <v>0.01</v>
      </c>
      <c r="BY132" s="46">
        <f t="shared" si="410"/>
        <v>10</v>
      </c>
      <c r="BZ132" s="38">
        <f t="shared" si="411"/>
        <v>999</v>
      </c>
      <c r="CA132" s="38">
        <f t="shared" si="319"/>
        <v>1000</v>
      </c>
      <c r="CB132" s="38">
        <f t="shared" si="307"/>
        <v>1000</v>
      </c>
      <c r="CC132" s="48">
        <f t="shared" si="370"/>
        <v>0.02</v>
      </c>
      <c r="CD132" s="38">
        <f t="shared" si="371"/>
        <v>1008.3333333333333</v>
      </c>
      <c r="CE132" s="38" t="str">
        <f t="shared" si="372"/>
        <v>nie</v>
      </c>
      <c r="CF132" s="38">
        <f t="shared" si="373"/>
        <v>7</v>
      </c>
      <c r="CG132" s="38">
        <f t="shared" si="374"/>
        <v>1001.0799999999999</v>
      </c>
      <c r="CH132" s="38">
        <f t="shared" si="375"/>
        <v>0</v>
      </c>
      <c r="CI132" s="48">
        <f t="shared" si="376"/>
        <v>0.04</v>
      </c>
      <c r="CJ132" s="38">
        <f t="shared" si="377"/>
        <v>311.97311540608069</v>
      </c>
      <c r="CK132" s="38">
        <f t="shared" si="378"/>
        <v>1313.0531154060807</v>
      </c>
      <c r="CL132" s="22"/>
      <c r="CM132" s="46">
        <f t="shared" si="412"/>
        <v>10</v>
      </c>
      <c r="CN132" s="38">
        <f t="shared" si="413"/>
        <v>1000</v>
      </c>
      <c r="CO132" s="38">
        <f t="shared" si="310"/>
        <v>1000</v>
      </c>
      <c r="CP132" s="38">
        <f t="shared" si="414"/>
        <v>1281.4563995964918</v>
      </c>
      <c r="CQ132" s="48">
        <f t="shared" si="379"/>
        <v>2.2499999999999999E-2</v>
      </c>
      <c r="CR132" s="38">
        <f t="shared" si="380"/>
        <v>1293.4700533427088</v>
      </c>
      <c r="CS132" s="38" t="str">
        <f t="shared" si="381"/>
        <v>nie</v>
      </c>
      <c r="CT132" s="38">
        <f t="shared" si="382"/>
        <v>20</v>
      </c>
      <c r="CU132" s="38">
        <f t="shared" si="383"/>
        <v>1221.510743207594</v>
      </c>
      <c r="CV132" s="38">
        <f t="shared" si="266"/>
        <v>0</v>
      </c>
      <c r="CW132" s="48">
        <f t="shared" si="384"/>
        <v>0.04</v>
      </c>
      <c r="CX132" s="38">
        <f t="shared" si="385"/>
        <v>0</v>
      </c>
      <c r="CY132" s="38">
        <f t="shared" si="386"/>
        <v>1221.510743207594</v>
      </c>
      <c r="DA132" s="46">
        <f t="shared" si="320"/>
        <v>11</v>
      </c>
      <c r="DB132" s="38">
        <f t="shared" si="321"/>
        <v>1100</v>
      </c>
      <c r="DC132" s="38">
        <f t="shared" si="312"/>
        <v>1100</v>
      </c>
      <c r="DD132" s="38">
        <f t="shared" si="415"/>
        <v>1238.8969999999997</v>
      </c>
      <c r="DE132" s="48">
        <f t="shared" si="387"/>
        <v>2.5000000000000001E-2</v>
      </c>
      <c r="DF132" s="38">
        <f t="shared" si="388"/>
        <v>1251.8021770833332</v>
      </c>
      <c r="DG132" s="38" t="str">
        <f t="shared" si="389"/>
        <v>nie</v>
      </c>
      <c r="DH132" s="38">
        <f t="shared" si="390"/>
        <v>7.6999999999999993</v>
      </c>
      <c r="DI132" s="38">
        <f t="shared" si="325"/>
        <v>1216.7227634374999</v>
      </c>
      <c r="DJ132" s="38">
        <f t="shared" si="275"/>
        <v>0</v>
      </c>
      <c r="DK132" s="48">
        <f t="shared" si="391"/>
        <v>0.04</v>
      </c>
      <c r="DL132" s="38">
        <f t="shared" si="392"/>
        <v>80.89029051042499</v>
      </c>
      <c r="DM132" s="38">
        <f t="shared" si="393"/>
        <v>1297.613053947925</v>
      </c>
      <c r="DN132" s="22"/>
      <c r="DO132" s="46">
        <f t="shared" si="322"/>
        <v>10</v>
      </c>
      <c r="DP132" s="38">
        <f t="shared" si="323"/>
        <v>1000</v>
      </c>
      <c r="DQ132" s="38">
        <f t="shared" si="314"/>
        <v>1000</v>
      </c>
      <c r="DR132" s="38">
        <f t="shared" si="416"/>
        <v>1335.5590933331257</v>
      </c>
      <c r="DS132" s="48">
        <f t="shared" si="394"/>
        <v>2.7500000000000004E-2</v>
      </c>
      <c r="DT132" s="38">
        <f t="shared" si="395"/>
        <v>1350.862374610901</v>
      </c>
      <c r="DU132" s="38" t="str">
        <f t="shared" si="396"/>
        <v>nie</v>
      </c>
      <c r="DV132" s="38">
        <f t="shared" si="397"/>
        <v>20</v>
      </c>
      <c r="DW132" s="38">
        <f t="shared" si="283"/>
        <v>1267.9985234348298</v>
      </c>
      <c r="DX132" s="38">
        <f t="shared" si="284"/>
        <v>0</v>
      </c>
      <c r="DY132" s="48">
        <f t="shared" si="398"/>
        <v>0.04</v>
      </c>
      <c r="DZ132" s="38">
        <f t="shared" si="399"/>
        <v>0</v>
      </c>
      <c r="EA132" s="38">
        <f t="shared" si="400"/>
        <v>1267.9985234348298</v>
      </c>
    </row>
    <row r="133" spans="1:131" s="23" customFormat="1" ht="14.25">
      <c r="A133" s="22"/>
      <c r="B133" s="217"/>
      <c r="C133" s="55">
        <f t="shared" si="425"/>
        <v>98</v>
      </c>
      <c r="D133" s="38">
        <f t="shared" si="353"/>
        <v>1326.5602700690361</v>
      </c>
      <c r="E133" s="38">
        <f t="shared" si="354"/>
        <v>1319.4161420430128</v>
      </c>
      <c r="F133" s="38">
        <f t="shared" si="355"/>
        <v>1541.405109610736</v>
      </c>
      <c r="G133" s="38">
        <f t="shared" si="426"/>
        <v>1248.1954024679653</v>
      </c>
      <c r="H133" s="38">
        <f t="shared" si="427"/>
        <v>1192.745826393088</v>
      </c>
      <c r="I133" s="38">
        <f t="shared" si="428"/>
        <v>1263.5570219203471</v>
      </c>
      <c r="J133" s="39">
        <f t="shared" si="429"/>
        <v>1231.4750644611493</v>
      </c>
      <c r="K133" s="39">
        <f t="shared" si="430"/>
        <v>1302.4452141382178</v>
      </c>
      <c r="L133" s="38">
        <f t="shared" si="431"/>
        <v>1084.6614668041268</v>
      </c>
      <c r="M133" s="22"/>
      <c r="N133" s="69"/>
      <c r="O133" s="53">
        <f t="shared" si="432"/>
        <v>98</v>
      </c>
      <c r="P133" s="41">
        <f t="shared" si="350"/>
        <v>0.32656027006903598</v>
      </c>
      <c r="Q133" s="41">
        <f t="shared" si="351"/>
        <v>0.31941614204301283</v>
      </c>
      <c r="R133" s="41">
        <f t="shared" si="352"/>
        <v>0.54140510961073596</v>
      </c>
      <c r="S133" s="41">
        <f t="shared" si="419"/>
        <v>0.24819540246796534</v>
      </c>
      <c r="T133" s="41">
        <f t="shared" si="420"/>
        <v>0.1927458263930879</v>
      </c>
      <c r="U133" s="41">
        <f t="shared" si="421"/>
        <v>0.26355702192034713</v>
      </c>
      <c r="V133" s="41">
        <f t="shared" si="422"/>
        <v>0.23147506446114918</v>
      </c>
      <c r="W133" s="41">
        <f t="shared" si="423"/>
        <v>0.3024452141382179</v>
      </c>
      <c r="X133" s="41">
        <f t="shared" si="424"/>
        <v>8.4661466804126784E-2</v>
      </c>
      <c r="Y133" s="22"/>
      <c r="Z133" s="35">
        <f t="shared" si="288"/>
        <v>114</v>
      </c>
      <c r="AA133" s="38">
        <f t="shared" si="356"/>
        <v>1099.1536990477825</v>
      </c>
      <c r="AB133" s="35">
        <f t="shared" si="289"/>
        <v>114</v>
      </c>
      <c r="AC133" s="48">
        <f t="shared" si="401"/>
        <v>0.04</v>
      </c>
      <c r="AD133" s="46">
        <f t="shared" si="402"/>
        <v>10</v>
      </c>
      <c r="AE133" s="38">
        <f t="shared" si="403"/>
        <v>999</v>
      </c>
      <c r="AF133" s="38">
        <f t="shared" si="316"/>
        <v>1000</v>
      </c>
      <c r="AG133" s="38">
        <f t="shared" si="327"/>
        <v>1000</v>
      </c>
      <c r="AH133" s="48">
        <f t="shared" si="357"/>
        <v>0.04</v>
      </c>
      <c r="AI133" s="38">
        <f t="shared" si="358"/>
        <v>1003.3333333333334</v>
      </c>
      <c r="AJ133" s="38" t="str">
        <f t="shared" si="359"/>
        <v>nie</v>
      </c>
      <c r="AK133" s="38">
        <f t="shared" si="360"/>
        <v>5</v>
      </c>
      <c r="AL133" s="38">
        <f t="shared" si="330"/>
        <v>998.65</v>
      </c>
      <c r="AM133" s="38">
        <f t="shared" si="361"/>
        <v>2.7000000000000308</v>
      </c>
      <c r="AN133" s="48">
        <f t="shared" si="238"/>
        <v>0.04</v>
      </c>
      <c r="AO133" s="38">
        <f t="shared" si="239"/>
        <v>392.16920256905991</v>
      </c>
      <c r="AP133" s="38">
        <f t="shared" si="331"/>
        <v>1388.1192025690598</v>
      </c>
      <c r="AQ133" s="22"/>
      <c r="AR133" s="35">
        <f t="shared" si="294"/>
        <v>114</v>
      </c>
      <c r="AS133" s="48">
        <f t="shared" si="404"/>
        <v>0.04</v>
      </c>
      <c r="AT133" s="46">
        <f t="shared" si="405"/>
        <v>10</v>
      </c>
      <c r="AU133" s="38">
        <f t="shared" si="406"/>
        <v>999</v>
      </c>
      <c r="AV133" s="38">
        <f t="shared" si="317"/>
        <v>1000</v>
      </c>
      <c r="AW133" s="38">
        <f t="shared" si="328"/>
        <v>1000</v>
      </c>
      <c r="AX133" s="48">
        <f t="shared" si="362"/>
        <v>4.1000000000000002E-2</v>
      </c>
      <c r="AY133" s="38">
        <f t="shared" si="363"/>
        <v>1003.4166666666666</v>
      </c>
      <c r="AZ133" s="38" t="str">
        <f t="shared" si="364"/>
        <v>nie</v>
      </c>
      <c r="BA133" s="38">
        <f t="shared" si="365"/>
        <v>7</v>
      </c>
      <c r="BB133" s="38">
        <f t="shared" si="332"/>
        <v>997.09749999999997</v>
      </c>
      <c r="BC133" s="38">
        <f t="shared" si="366"/>
        <v>2.7674999999999694</v>
      </c>
      <c r="BD133" s="48">
        <f t="shared" si="245"/>
        <v>0.04</v>
      </c>
      <c r="BE133" s="38">
        <f t="shared" si="246"/>
        <v>384.60593146759891</v>
      </c>
      <c r="BF133" s="38">
        <f t="shared" si="333"/>
        <v>1378.9359314675989</v>
      </c>
      <c r="BG133" s="22"/>
      <c r="BH133" s="35">
        <f t="shared" si="299"/>
        <v>114</v>
      </c>
      <c r="BI133" s="48">
        <f t="shared" si="417"/>
        <v>0.04</v>
      </c>
      <c r="BJ133" s="46">
        <f t="shared" si="407"/>
        <v>14</v>
      </c>
      <c r="BK133" s="38">
        <f t="shared" si="408"/>
        <v>1398.6000000000001</v>
      </c>
      <c r="BL133" s="38">
        <f t="shared" si="318"/>
        <v>1400</v>
      </c>
      <c r="BM133" s="38">
        <f t="shared" si="302"/>
        <v>1400</v>
      </c>
      <c r="BN133" s="48">
        <f t="shared" si="367"/>
        <v>6.8500000000000005E-2</v>
      </c>
      <c r="BO133" s="38">
        <f t="shared" si="303"/>
        <v>1447.9500000000003</v>
      </c>
      <c r="BP133" s="38" t="str">
        <f t="shared" si="368"/>
        <v>nie</v>
      </c>
      <c r="BQ133" s="38">
        <f t="shared" si="369"/>
        <v>9.7999999999999989</v>
      </c>
      <c r="BR133" s="38">
        <f t="shared" si="334"/>
        <v>1430.9015000000002</v>
      </c>
      <c r="BS133" s="38">
        <f t="shared" si="409"/>
        <v>0</v>
      </c>
      <c r="BT133" s="48">
        <f t="shared" si="250"/>
        <v>0.04</v>
      </c>
      <c r="BU133" s="38">
        <f t="shared" si="251"/>
        <v>221.92370138032405</v>
      </c>
      <c r="BV133" s="38">
        <f t="shared" si="335"/>
        <v>1652.8252013803242</v>
      </c>
      <c r="BW133" s="22"/>
      <c r="BX133" s="48">
        <f t="shared" si="418"/>
        <v>0.01</v>
      </c>
      <c r="BY133" s="46">
        <f t="shared" si="410"/>
        <v>10</v>
      </c>
      <c r="BZ133" s="38">
        <f t="shared" si="411"/>
        <v>999</v>
      </c>
      <c r="CA133" s="38">
        <f t="shared" si="319"/>
        <v>1000</v>
      </c>
      <c r="CB133" s="38">
        <f t="shared" si="307"/>
        <v>1000</v>
      </c>
      <c r="CC133" s="48">
        <f t="shared" si="370"/>
        <v>0.02</v>
      </c>
      <c r="CD133" s="38">
        <f t="shared" si="371"/>
        <v>1010</v>
      </c>
      <c r="CE133" s="38" t="str">
        <f t="shared" si="372"/>
        <v>nie</v>
      </c>
      <c r="CF133" s="38">
        <f t="shared" si="373"/>
        <v>7</v>
      </c>
      <c r="CG133" s="38">
        <f t="shared" si="374"/>
        <v>1002.43</v>
      </c>
      <c r="CH133" s="38">
        <f t="shared" si="375"/>
        <v>0</v>
      </c>
      <c r="CI133" s="48">
        <f t="shared" si="376"/>
        <v>0.04</v>
      </c>
      <c r="CJ133" s="38">
        <f t="shared" si="377"/>
        <v>312.81544281767708</v>
      </c>
      <c r="CK133" s="38">
        <f t="shared" si="378"/>
        <v>1315.245442817677</v>
      </c>
      <c r="CL133" s="22"/>
      <c r="CM133" s="46">
        <f t="shared" si="412"/>
        <v>10</v>
      </c>
      <c r="CN133" s="38">
        <f t="shared" si="413"/>
        <v>1000</v>
      </c>
      <c r="CO133" s="38">
        <f t="shared" si="310"/>
        <v>1000</v>
      </c>
      <c r="CP133" s="38">
        <f t="shared" si="414"/>
        <v>1281.4563995964918</v>
      </c>
      <c r="CQ133" s="48">
        <f t="shared" si="379"/>
        <v>2.2499999999999999E-2</v>
      </c>
      <c r="CR133" s="38">
        <f t="shared" si="380"/>
        <v>1295.8727840919523</v>
      </c>
      <c r="CS133" s="38" t="str">
        <f t="shared" si="381"/>
        <v>nie</v>
      </c>
      <c r="CT133" s="38">
        <f t="shared" si="382"/>
        <v>20</v>
      </c>
      <c r="CU133" s="38">
        <f t="shared" si="383"/>
        <v>1223.4569551144814</v>
      </c>
      <c r="CV133" s="38">
        <f t="shared" si="266"/>
        <v>0</v>
      </c>
      <c r="CW133" s="48">
        <f t="shared" si="384"/>
        <v>0.04</v>
      </c>
      <c r="CX133" s="38">
        <f t="shared" si="385"/>
        <v>0</v>
      </c>
      <c r="CY133" s="38">
        <f t="shared" si="386"/>
        <v>1223.4569551144814</v>
      </c>
      <c r="DA133" s="46">
        <f t="shared" si="320"/>
        <v>11</v>
      </c>
      <c r="DB133" s="38">
        <f t="shared" si="321"/>
        <v>1100</v>
      </c>
      <c r="DC133" s="38">
        <f t="shared" si="312"/>
        <v>1100</v>
      </c>
      <c r="DD133" s="38">
        <f t="shared" si="415"/>
        <v>1238.8969999999997</v>
      </c>
      <c r="DE133" s="48">
        <f t="shared" si="387"/>
        <v>2.5000000000000001E-2</v>
      </c>
      <c r="DF133" s="38">
        <f t="shared" si="388"/>
        <v>1254.3832124999997</v>
      </c>
      <c r="DG133" s="38" t="str">
        <f t="shared" si="389"/>
        <v>nie</v>
      </c>
      <c r="DH133" s="38">
        <f t="shared" si="390"/>
        <v>7.6999999999999993</v>
      </c>
      <c r="DI133" s="38">
        <f t="shared" si="325"/>
        <v>1218.8134021249996</v>
      </c>
      <c r="DJ133" s="38">
        <f t="shared" si="275"/>
        <v>0</v>
      </c>
      <c r="DK133" s="48">
        <f t="shared" si="391"/>
        <v>0.04</v>
      </c>
      <c r="DL133" s="38">
        <f t="shared" si="392"/>
        <v>81.108694294803129</v>
      </c>
      <c r="DM133" s="38">
        <f t="shared" si="393"/>
        <v>1299.9220964198028</v>
      </c>
      <c r="DN133" s="22"/>
      <c r="DO133" s="46">
        <f t="shared" si="322"/>
        <v>10</v>
      </c>
      <c r="DP133" s="38">
        <f t="shared" si="323"/>
        <v>1000</v>
      </c>
      <c r="DQ133" s="38">
        <f t="shared" si="314"/>
        <v>1000</v>
      </c>
      <c r="DR133" s="38">
        <f t="shared" si="416"/>
        <v>1335.5590933331257</v>
      </c>
      <c r="DS133" s="48">
        <f t="shared" si="394"/>
        <v>2.7500000000000004E-2</v>
      </c>
      <c r="DT133" s="38">
        <f t="shared" si="395"/>
        <v>1353.923030866456</v>
      </c>
      <c r="DU133" s="38" t="str">
        <f t="shared" si="396"/>
        <v>nie</v>
      </c>
      <c r="DV133" s="38">
        <f t="shared" si="397"/>
        <v>20</v>
      </c>
      <c r="DW133" s="38">
        <f t="shared" si="283"/>
        <v>1270.4776550018294</v>
      </c>
      <c r="DX133" s="38">
        <f t="shared" si="284"/>
        <v>0</v>
      </c>
      <c r="DY133" s="48">
        <f t="shared" si="398"/>
        <v>0.04</v>
      </c>
      <c r="DZ133" s="38">
        <f t="shared" si="399"/>
        <v>0</v>
      </c>
      <c r="EA133" s="38">
        <f t="shared" si="400"/>
        <v>1270.4776550018294</v>
      </c>
    </row>
    <row r="134" spans="1:131" s="23" customFormat="1" ht="14.25">
      <c r="A134" s="22"/>
      <c r="B134" s="217"/>
      <c r="C134" s="55">
        <f t="shared" si="425"/>
        <v>99</v>
      </c>
      <c r="D134" s="38">
        <f t="shared" si="353"/>
        <v>1330.1529177982225</v>
      </c>
      <c r="E134" s="38">
        <f t="shared" si="354"/>
        <v>1323.0613746265287</v>
      </c>
      <c r="F134" s="38">
        <f t="shared" si="355"/>
        <v>1548.2738892458847</v>
      </c>
      <c r="G134" s="38">
        <f t="shared" si="426"/>
        <v>1253.580324054629</v>
      </c>
      <c r="H134" s="38">
        <f t="shared" si="427"/>
        <v>1194.6492121210952</v>
      </c>
      <c r="I134" s="38">
        <f t="shared" si="428"/>
        <v>1265.8064160230322</v>
      </c>
      <c r="J134" s="39">
        <f t="shared" si="429"/>
        <v>1233.8878445750177</v>
      </c>
      <c r="K134" s="39">
        <f t="shared" si="430"/>
        <v>1305.9618162163908</v>
      </c>
      <c r="L134" s="38">
        <f t="shared" si="431"/>
        <v>1085.5638473921501</v>
      </c>
      <c r="M134" s="22"/>
      <c r="N134" s="69"/>
      <c r="O134" s="53">
        <f t="shared" si="432"/>
        <v>99</v>
      </c>
      <c r="P134" s="41">
        <f t="shared" si="350"/>
        <v>0.33015291779822253</v>
      </c>
      <c r="Q134" s="41">
        <f t="shared" si="351"/>
        <v>0.32306137462652873</v>
      </c>
      <c r="R134" s="41">
        <f t="shared" si="352"/>
        <v>0.54827388924588472</v>
      </c>
      <c r="S134" s="41">
        <f t="shared" si="419"/>
        <v>0.25358032405462905</v>
      </c>
      <c r="T134" s="41">
        <f t="shared" si="420"/>
        <v>0.19464921212109521</v>
      </c>
      <c r="U134" s="41">
        <f t="shared" si="421"/>
        <v>0.26580641602303223</v>
      </c>
      <c r="V134" s="41">
        <f t="shared" si="422"/>
        <v>0.23388784457501766</v>
      </c>
      <c r="W134" s="41">
        <f t="shared" si="423"/>
        <v>0.30596181621639085</v>
      </c>
      <c r="X134" s="41">
        <f t="shared" si="424"/>
        <v>8.5563847392150061E-2</v>
      </c>
      <c r="Y134" s="22"/>
      <c r="Z134" s="35">
        <f t="shared" si="288"/>
        <v>115</v>
      </c>
      <c r="AA134" s="38">
        <f t="shared" si="356"/>
        <v>1100.0651034416862</v>
      </c>
      <c r="AB134" s="35">
        <f t="shared" si="289"/>
        <v>115</v>
      </c>
      <c r="AC134" s="48">
        <f t="shared" si="401"/>
        <v>0.04</v>
      </c>
      <c r="AD134" s="46">
        <f t="shared" si="402"/>
        <v>10</v>
      </c>
      <c r="AE134" s="38">
        <f t="shared" si="403"/>
        <v>999</v>
      </c>
      <c r="AF134" s="38">
        <f t="shared" si="316"/>
        <v>1000</v>
      </c>
      <c r="AG134" s="38">
        <f t="shared" si="327"/>
        <v>1000</v>
      </c>
      <c r="AH134" s="48">
        <f t="shared" si="357"/>
        <v>0.04</v>
      </c>
      <c r="AI134" s="38">
        <f t="shared" si="358"/>
        <v>1003.3333333333334</v>
      </c>
      <c r="AJ134" s="38" t="str">
        <f t="shared" si="359"/>
        <v>nie</v>
      </c>
      <c r="AK134" s="38">
        <f t="shared" si="360"/>
        <v>5</v>
      </c>
      <c r="AL134" s="38">
        <f t="shared" si="330"/>
        <v>998.65</v>
      </c>
      <c r="AM134" s="38">
        <f t="shared" si="361"/>
        <v>2.7000000000000308</v>
      </c>
      <c r="AN134" s="48">
        <f t="shared" si="238"/>
        <v>0.04</v>
      </c>
      <c r="AO134" s="38">
        <f t="shared" si="239"/>
        <v>395.92805941599636</v>
      </c>
      <c r="AP134" s="38">
        <f t="shared" si="331"/>
        <v>1391.8780594159962</v>
      </c>
      <c r="AQ134" s="22"/>
      <c r="AR134" s="35">
        <f t="shared" si="294"/>
        <v>115</v>
      </c>
      <c r="AS134" s="48">
        <f t="shared" si="404"/>
        <v>0.04</v>
      </c>
      <c r="AT134" s="46">
        <f t="shared" si="405"/>
        <v>10</v>
      </c>
      <c r="AU134" s="38">
        <f t="shared" si="406"/>
        <v>999</v>
      </c>
      <c r="AV134" s="38">
        <f t="shared" si="317"/>
        <v>1000</v>
      </c>
      <c r="AW134" s="38">
        <f t="shared" si="328"/>
        <v>1000</v>
      </c>
      <c r="AX134" s="48">
        <f t="shared" si="362"/>
        <v>4.1000000000000002E-2</v>
      </c>
      <c r="AY134" s="38">
        <f t="shared" si="363"/>
        <v>1003.4166666666666</v>
      </c>
      <c r="AZ134" s="38" t="str">
        <f t="shared" si="364"/>
        <v>nie</v>
      </c>
      <c r="BA134" s="38">
        <f t="shared" si="365"/>
        <v>7</v>
      </c>
      <c r="BB134" s="38">
        <f t="shared" si="332"/>
        <v>997.09749999999997</v>
      </c>
      <c r="BC134" s="38">
        <f t="shared" si="366"/>
        <v>2.7674999999999694</v>
      </c>
      <c r="BD134" s="48">
        <f t="shared" si="245"/>
        <v>0.04</v>
      </c>
      <c r="BE134" s="38">
        <f t="shared" si="246"/>
        <v>388.41186748256138</v>
      </c>
      <c r="BF134" s="38">
        <f t="shared" si="333"/>
        <v>1382.7418674825612</v>
      </c>
      <c r="BG134" s="22"/>
      <c r="BH134" s="35">
        <f t="shared" si="299"/>
        <v>115</v>
      </c>
      <c r="BI134" s="48">
        <f t="shared" si="417"/>
        <v>0.04</v>
      </c>
      <c r="BJ134" s="46">
        <f t="shared" si="407"/>
        <v>14</v>
      </c>
      <c r="BK134" s="38">
        <f t="shared" si="408"/>
        <v>1398.6000000000001</v>
      </c>
      <c r="BL134" s="38">
        <f t="shared" si="318"/>
        <v>1400</v>
      </c>
      <c r="BM134" s="38">
        <f t="shared" si="302"/>
        <v>1400</v>
      </c>
      <c r="BN134" s="48">
        <f t="shared" si="367"/>
        <v>6.8500000000000005E-2</v>
      </c>
      <c r="BO134" s="38">
        <f t="shared" si="303"/>
        <v>1455.9416666666666</v>
      </c>
      <c r="BP134" s="38" t="str">
        <f t="shared" si="368"/>
        <v>nie</v>
      </c>
      <c r="BQ134" s="38">
        <f t="shared" si="369"/>
        <v>9.7999999999999989</v>
      </c>
      <c r="BR134" s="38">
        <f t="shared" si="334"/>
        <v>1437.3747499999999</v>
      </c>
      <c r="BS134" s="38">
        <f t="shared" si="409"/>
        <v>0</v>
      </c>
      <c r="BT134" s="48">
        <f t="shared" si="250"/>
        <v>0.04</v>
      </c>
      <c r="BU134" s="38">
        <f t="shared" si="251"/>
        <v>222.5228953740509</v>
      </c>
      <c r="BV134" s="38">
        <f t="shared" si="335"/>
        <v>1659.8976453740509</v>
      </c>
      <c r="BW134" s="22"/>
      <c r="BX134" s="48">
        <f t="shared" si="418"/>
        <v>0.01</v>
      </c>
      <c r="BY134" s="46">
        <f t="shared" si="410"/>
        <v>10</v>
      </c>
      <c r="BZ134" s="38">
        <f t="shared" si="411"/>
        <v>999</v>
      </c>
      <c r="CA134" s="38">
        <f t="shared" si="319"/>
        <v>1000</v>
      </c>
      <c r="CB134" s="38">
        <f t="shared" si="307"/>
        <v>1000</v>
      </c>
      <c r="CC134" s="48">
        <f t="shared" si="370"/>
        <v>0.02</v>
      </c>
      <c r="CD134" s="38">
        <f t="shared" si="371"/>
        <v>1011.6666666666667</v>
      </c>
      <c r="CE134" s="38" t="str">
        <f t="shared" si="372"/>
        <v>nie</v>
      </c>
      <c r="CF134" s="38">
        <f t="shared" si="373"/>
        <v>7</v>
      </c>
      <c r="CG134" s="38">
        <f t="shared" si="374"/>
        <v>1003.7800000000001</v>
      </c>
      <c r="CH134" s="38">
        <f t="shared" si="375"/>
        <v>0</v>
      </c>
      <c r="CI134" s="48">
        <f t="shared" si="376"/>
        <v>0.04</v>
      </c>
      <c r="CJ134" s="38">
        <f t="shared" si="377"/>
        <v>313.66004451328479</v>
      </c>
      <c r="CK134" s="38">
        <f t="shared" si="378"/>
        <v>1317.4400445132849</v>
      </c>
      <c r="CL134" s="22"/>
      <c r="CM134" s="46">
        <f t="shared" si="412"/>
        <v>10</v>
      </c>
      <c r="CN134" s="38">
        <f t="shared" si="413"/>
        <v>1000</v>
      </c>
      <c r="CO134" s="38">
        <f t="shared" si="310"/>
        <v>1000</v>
      </c>
      <c r="CP134" s="38">
        <f t="shared" si="414"/>
        <v>1281.4563995964918</v>
      </c>
      <c r="CQ134" s="48">
        <f t="shared" si="379"/>
        <v>2.2499999999999999E-2</v>
      </c>
      <c r="CR134" s="38">
        <f t="shared" si="380"/>
        <v>1298.2755148411959</v>
      </c>
      <c r="CS134" s="38" t="str">
        <f t="shared" si="381"/>
        <v>nie</v>
      </c>
      <c r="CT134" s="38">
        <f t="shared" si="382"/>
        <v>20</v>
      </c>
      <c r="CU134" s="38">
        <f t="shared" si="383"/>
        <v>1225.4031670213687</v>
      </c>
      <c r="CV134" s="38">
        <f t="shared" si="266"/>
        <v>0</v>
      </c>
      <c r="CW134" s="48">
        <f t="shared" si="384"/>
        <v>0.04</v>
      </c>
      <c r="CX134" s="38">
        <f t="shared" si="385"/>
        <v>0</v>
      </c>
      <c r="CY134" s="38">
        <f t="shared" si="386"/>
        <v>1225.4031670213687</v>
      </c>
      <c r="DA134" s="46">
        <f t="shared" si="320"/>
        <v>11</v>
      </c>
      <c r="DB134" s="38">
        <f t="shared" si="321"/>
        <v>1100</v>
      </c>
      <c r="DC134" s="38">
        <f t="shared" si="312"/>
        <v>1100</v>
      </c>
      <c r="DD134" s="38">
        <f t="shared" si="415"/>
        <v>1238.8969999999997</v>
      </c>
      <c r="DE134" s="48">
        <f t="shared" si="387"/>
        <v>2.5000000000000001E-2</v>
      </c>
      <c r="DF134" s="38">
        <f t="shared" si="388"/>
        <v>1256.9642479166664</v>
      </c>
      <c r="DG134" s="38" t="str">
        <f t="shared" si="389"/>
        <v>nie</v>
      </c>
      <c r="DH134" s="38">
        <f t="shared" si="390"/>
        <v>7.6999999999999993</v>
      </c>
      <c r="DI134" s="38">
        <f t="shared" si="325"/>
        <v>1220.9040408124997</v>
      </c>
      <c r="DJ134" s="38">
        <f t="shared" si="275"/>
        <v>0</v>
      </c>
      <c r="DK134" s="48">
        <f t="shared" si="391"/>
        <v>0.04</v>
      </c>
      <c r="DL134" s="38">
        <f t="shared" si="392"/>
        <v>81.327687769399091</v>
      </c>
      <c r="DM134" s="38">
        <f t="shared" si="393"/>
        <v>1302.2317285818988</v>
      </c>
      <c r="DN134" s="22"/>
      <c r="DO134" s="46">
        <f t="shared" si="322"/>
        <v>10</v>
      </c>
      <c r="DP134" s="38">
        <f t="shared" si="323"/>
        <v>1000</v>
      </c>
      <c r="DQ134" s="38">
        <f t="shared" si="314"/>
        <v>1000</v>
      </c>
      <c r="DR134" s="38">
        <f t="shared" si="416"/>
        <v>1335.5590933331257</v>
      </c>
      <c r="DS134" s="48">
        <f t="shared" si="394"/>
        <v>2.7500000000000004E-2</v>
      </c>
      <c r="DT134" s="38">
        <f t="shared" si="395"/>
        <v>1356.9836871220114</v>
      </c>
      <c r="DU134" s="38" t="str">
        <f t="shared" si="396"/>
        <v>nie</v>
      </c>
      <c r="DV134" s="38">
        <f t="shared" si="397"/>
        <v>20</v>
      </c>
      <c r="DW134" s="38">
        <f t="shared" si="283"/>
        <v>1272.9567865688291</v>
      </c>
      <c r="DX134" s="38">
        <f t="shared" si="284"/>
        <v>0</v>
      </c>
      <c r="DY134" s="48">
        <f t="shared" si="398"/>
        <v>0.04</v>
      </c>
      <c r="DZ134" s="38">
        <f t="shared" si="399"/>
        <v>0</v>
      </c>
      <c r="EA134" s="38">
        <f t="shared" si="400"/>
        <v>1272.9567865688291</v>
      </c>
    </row>
    <row r="135" spans="1:131" s="23" customFormat="1" ht="14.25">
      <c r="A135" s="22"/>
      <c r="B135" s="217"/>
      <c r="C135" s="55">
        <f t="shared" si="425"/>
        <v>100</v>
      </c>
      <c r="D135" s="38">
        <f t="shared" si="353"/>
        <v>1333.7552656762778</v>
      </c>
      <c r="E135" s="38">
        <f t="shared" si="354"/>
        <v>1326.7164493380203</v>
      </c>
      <c r="F135" s="38">
        <f t="shared" si="355"/>
        <v>1555.1441109515356</v>
      </c>
      <c r="G135" s="38">
        <f t="shared" si="426"/>
        <v>1258.9670274295765</v>
      </c>
      <c r="H135" s="38">
        <f t="shared" si="427"/>
        <v>1196.5525978491023</v>
      </c>
      <c r="I135" s="38">
        <f t="shared" si="428"/>
        <v>1268.056376441544</v>
      </c>
      <c r="J135" s="39">
        <f t="shared" si="429"/>
        <v>1236.300624688886</v>
      </c>
      <c r="K135" s="39">
        <f t="shared" si="430"/>
        <v>1309.4879131201751</v>
      </c>
      <c r="L135" s="38">
        <f t="shared" si="431"/>
        <v>1086.4662279801737</v>
      </c>
      <c r="M135" s="22"/>
      <c r="N135" s="69"/>
      <c r="O135" s="53">
        <f t="shared" si="432"/>
        <v>100</v>
      </c>
      <c r="P135" s="41">
        <f t="shared" si="350"/>
        <v>0.33375526567627767</v>
      </c>
      <c r="Q135" s="41">
        <f t="shared" si="351"/>
        <v>0.32671644933802035</v>
      </c>
      <c r="R135" s="41">
        <f t="shared" si="352"/>
        <v>0.5551441109515356</v>
      </c>
      <c r="S135" s="41">
        <f t="shared" si="419"/>
        <v>0.25896702742957656</v>
      </c>
      <c r="T135" s="41">
        <f t="shared" si="420"/>
        <v>0.19655259784910228</v>
      </c>
      <c r="U135" s="41">
        <f t="shared" si="421"/>
        <v>0.26805637644154401</v>
      </c>
      <c r="V135" s="41">
        <f t="shared" si="422"/>
        <v>0.23630062468888613</v>
      </c>
      <c r="W135" s="41">
        <f t="shared" si="423"/>
        <v>0.3094879131201751</v>
      </c>
      <c r="X135" s="41">
        <f t="shared" si="424"/>
        <v>8.6466227980173782E-2</v>
      </c>
      <c r="Y135" s="22"/>
      <c r="Z135" s="35">
        <f t="shared" si="288"/>
        <v>116</v>
      </c>
      <c r="AA135" s="38">
        <f t="shared" si="356"/>
        <v>1100.9765078355899</v>
      </c>
      <c r="AB135" s="35">
        <f t="shared" si="289"/>
        <v>116</v>
      </c>
      <c r="AC135" s="48">
        <f t="shared" si="401"/>
        <v>0.04</v>
      </c>
      <c r="AD135" s="46">
        <f t="shared" si="402"/>
        <v>10</v>
      </c>
      <c r="AE135" s="38">
        <f t="shared" si="403"/>
        <v>999</v>
      </c>
      <c r="AF135" s="38">
        <f t="shared" si="316"/>
        <v>1000</v>
      </c>
      <c r="AG135" s="38">
        <f t="shared" si="327"/>
        <v>1000</v>
      </c>
      <c r="AH135" s="48">
        <f t="shared" si="357"/>
        <v>0.04</v>
      </c>
      <c r="AI135" s="38">
        <f t="shared" si="358"/>
        <v>1003.3333333333334</v>
      </c>
      <c r="AJ135" s="38" t="str">
        <f t="shared" si="359"/>
        <v>nie</v>
      </c>
      <c r="AK135" s="38">
        <f t="shared" si="360"/>
        <v>5</v>
      </c>
      <c r="AL135" s="38">
        <f t="shared" si="330"/>
        <v>998.65</v>
      </c>
      <c r="AM135" s="38">
        <f t="shared" si="361"/>
        <v>2.7000000000000308</v>
      </c>
      <c r="AN135" s="48">
        <f t="shared" si="238"/>
        <v>0.04</v>
      </c>
      <c r="AO135" s="38">
        <f t="shared" si="239"/>
        <v>399.69706517641958</v>
      </c>
      <c r="AP135" s="38">
        <f t="shared" si="331"/>
        <v>1395.6470651764196</v>
      </c>
      <c r="AQ135" s="22"/>
      <c r="AR135" s="35">
        <f t="shared" si="294"/>
        <v>116</v>
      </c>
      <c r="AS135" s="48">
        <f t="shared" si="404"/>
        <v>0.04</v>
      </c>
      <c r="AT135" s="46">
        <f t="shared" si="405"/>
        <v>10</v>
      </c>
      <c r="AU135" s="38">
        <f t="shared" si="406"/>
        <v>999</v>
      </c>
      <c r="AV135" s="38">
        <f t="shared" si="317"/>
        <v>1000</v>
      </c>
      <c r="AW135" s="38">
        <f t="shared" si="328"/>
        <v>1000</v>
      </c>
      <c r="AX135" s="48">
        <f t="shared" si="362"/>
        <v>4.1000000000000002E-2</v>
      </c>
      <c r="AY135" s="38">
        <f t="shared" si="363"/>
        <v>1003.4166666666666</v>
      </c>
      <c r="AZ135" s="38" t="str">
        <f t="shared" si="364"/>
        <v>nie</v>
      </c>
      <c r="BA135" s="38">
        <f t="shared" si="365"/>
        <v>7</v>
      </c>
      <c r="BB135" s="38">
        <f t="shared" si="332"/>
        <v>997.09749999999997</v>
      </c>
      <c r="BC135" s="38">
        <f t="shared" si="366"/>
        <v>2.7674999999999694</v>
      </c>
      <c r="BD135" s="48">
        <f t="shared" si="245"/>
        <v>0.04</v>
      </c>
      <c r="BE135" s="38">
        <f t="shared" si="246"/>
        <v>392.22807952476427</v>
      </c>
      <c r="BF135" s="38">
        <f t="shared" si="333"/>
        <v>1386.5580795247643</v>
      </c>
      <c r="BG135" s="22"/>
      <c r="BH135" s="35">
        <f t="shared" si="299"/>
        <v>116</v>
      </c>
      <c r="BI135" s="48">
        <f t="shared" si="417"/>
        <v>0.04</v>
      </c>
      <c r="BJ135" s="46">
        <f t="shared" si="407"/>
        <v>14</v>
      </c>
      <c r="BK135" s="38">
        <f t="shared" si="408"/>
        <v>1398.6000000000001</v>
      </c>
      <c r="BL135" s="38">
        <f t="shared" si="318"/>
        <v>1400</v>
      </c>
      <c r="BM135" s="38">
        <f t="shared" si="302"/>
        <v>1400</v>
      </c>
      <c r="BN135" s="48">
        <f t="shared" si="367"/>
        <v>6.8500000000000005E-2</v>
      </c>
      <c r="BO135" s="38">
        <f t="shared" si="303"/>
        <v>1463.9333333333334</v>
      </c>
      <c r="BP135" s="38" t="str">
        <f t="shared" si="368"/>
        <v>nie</v>
      </c>
      <c r="BQ135" s="38">
        <f t="shared" si="369"/>
        <v>9.7999999999999989</v>
      </c>
      <c r="BR135" s="38">
        <f t="shared" si="334"/>
        <v>1443.8480000000002</v>
      </c>
      <c r="BS135" s="38">
        <f t="shared" si="409"/>
        <v>0</v>
      </c>
      <c r="BT135" s="48">
        <f t="shared" si="250"/>
        <v>0.04</v>
      </c>
      <c r="BU135" s="38">
        <f t="shared" si="251"/>
        <v>223.12370719156081</v>
      </c>
      <c r="BV135" s="38">
        <f t="shared" si="335"/>
        <v>1666.9717071915611</v>
      </c>
      <c r="BW135" s="22"/>
      <c r="BX135" s="48">
        <f t="shared" si="418"/>
        <v>0.01</v>
      </c>
      <c r="BY135" s="46">
        <f t="shared" si="410"/>
        <v>10</v>
      </c>
      <c r="BZ135" s="38">
        <f t="shared" si="411"/>
        <v>999</v>
      </c>
      <c r="CA135" s="38">
        <f t="shared" si="319"/>
        <v>1000</v>
      </c>
      <c r="CB135" s="38">
        <f t="shared" si="307"/>
        <v>1000</v>
      </c>
      <c r="CC135" s="48">
        <f t="shared" si="370"/>
        <v>0.02</v>
      </c>
      <c r="CD135" s="38">
        <f t="shared" si="371"/>
        <v>1013.3333333333334</v>
      </c>
      <c r="CE135" s="38" t="str">
        <f t="shared" si="372"/>
        <v>nie</v>
      </c>
      <c r="CF135" s="38">
        <f t="shared" si="373"/>
        <v>7</v>
      </c>
      <c r="CG135" s="38">
        <f t="shared" si="374"/>
        <v>1005.13</v>
      </c>
      <c r="CH135" s="38">
        <f t="shared" si="375"/>
        <v>0</v>
      </c>
      <c r="CI135" s="48">
        <f t="shared" si="376"/>
        <v>0.04</v>
      </c>
      <c r="CJ135" s="38">
        <f t="shared" si="377"/>
        <v>314.50692663347064</v>
      </c>
      <c r="CK135" s="38">
        <f t="shared" si="378"/>
        <v>1319.6369266334707</v>
      </c>
      <c r="CL135" s="22"/>
      <c r="CM135" s="46">
        <f t="shared" si="412"/>
        <v>10</v>
      </c>
      <c r="CN135" s="38">
        <f t="shared" si="413"/>
        <v>1000</v>
      </c>
      <c r="CO135" s="38">
        <f t="shared" si="310"/>
        <v>1000</v>
      </c>
      <c r="CP135" s="38">
        <f t="shared" si="414"/>
        <v>1281.4563995964918</v>
      </c>
      <c r="CQ135" s="48">
        <f t="shared" si="379"/>
        <v>2.2499999999999999E-2</v>
      </c>
      <c r="CR135" s="38">
        <f t="shared" si="380"/>
        <v>1300.678245590439</v>
      </c>
      <c r="CS135" s="38" t="str">
        <f t="shared" si="381"/>
        <v>nie</v>
      </c>
      <c r="CT135" s="38">
        <f t="shared" si="382"/>
        <v>20</v>
      </c>
      <c r="CU135" s="38">
        <f t="shared" si="383"/>
        <v>1227.3493789282556</v>
      </c>
      <c r="CV135" s="38">
        <f t="shared" si="266"/>
        <v>0</v>
      </c>
      <c r="CW135" s="48">
        <f t="shared" si="384"/>
        <v>0.04</v>
      </c>
      <c r="CX135" s="38">
        <f t="shared" si="385"/>
        <v>0</v>
      </c>
      <c r="CY135" s="38">
        <f t="shared" si="386"/>
        <v>1227.3493789282556</v>
      </c>
      <c r="DA135" s="46">
        <f t="shared" si="320"/>
        <v>11</v>
      </c>
      <c r="DB135" s="38">
        <f t="shared" si="321"/>
        <v>1100</v>
      </c>
      <c r="DC135" s="38">
        <f t="shared" si="312"/>
        <v>1100</v>
      </c>
      <c r="DD135" s="38">
        <f t="shared" si="415"/>
        <v>1238.8969999999997</v>
      </c>
      <c r="DE135" s="48">
        <f t="shared" si="387"/>
        <v>2.5000000000000001E-2</v>
      </c>
      <c r="DF135" s="38">
        <f t="shared" si="388"/>
        <v>1259.5452833333329</v>
      </c>
      <c r="DG135" s="38" t="str">
        <f t="shared" si="389"/>
        <v>nie</v>
      </c>
      <c r="DH135" s="38">
        <f t="shared" si="390"/>
        <v>7.6999999999999993</v>
      </c>
      <c r="DI135" s="38">
        <f t="shared" si="325"/>
        <v>1222.9946794999996</v>
      </c>
      <c r="DJ135" s="38">
        <f t="shared" si="275"/>
        <v>0</v>
      </c>
      <c r="DK135" s="48">
        <f t="shared" si="391"/>
        <v>0.04</v>
      </c>
      <c r="DL135" s="38">
        <f t="shared" si="392"/>
        <v>81.54727252637646</v>
      </c>
      <c r="DM135" s="38">
        <f t="shared" si="393"/>
        <v>1304.5419520263761</v>
      </c>
      <c r="DN135" s="22"/>
      <c r="DO135" s="46">
        <f t="shared" si="322"/>
        <v>10</v>
      </c>
      <c r="DP135" s="38">
        <f t="shared" si="323"/>
        <v>1000</v>
      </c>
      <c r="DQ135" s="38">
        <f t="shared" si="314"/>
        <v>1000</v>
      </c>
      <c r="DR135" s="38">
        <f t="shared" si="416"/>
        <v>1335.5590933331257</v>
      </c>
      <c r="DS135" s="48">
        <f t="shared" si="394"/>
        <v>2.7500000000000004E-2</v>
      </c>
      <c r="DT135" s="38">
        <f t="shared" si="395"/>
        <v>1360.0443433775663</v>
      </c>
      <c r="DU135" s="38" t="str">
        <f t="shared" si="396"/>
        <v>nie</v>
      </c>
      <c r="DV135" s="38">
        <f t="shared" si="397"/>
        <v>20</v>
      </c>
      <c r="DW135" s="38">
        <f t="shared" si="283"/>
        <v>1275.4359181358286</v>
      </c>
      <c r="DX135" s="38">
        <f t="shared" si="284"/>
        <v>0</v>
      </c>
      <c r="DY135" s="48">
        <f t="shared" si="398"/>
        <v>0.04</v>
      </c>
      <c r="DZ135" s="38">
        <f t="shared" si="399"/>
        <v>0</v>
      </c>
      <c r="EA135" s="38">
        <f t="shared" si="400"/>
        <v>1275.4359181358286</v>
      </c>
    </row>
    <row r="136" spans="1:131" s="23" customFormat="1" ht="14.25">
      <c r="A136" s="22"/>
      <c r="B136" s="217"/>
      <c r="C136" s="55">
        <f t="shared" si="425"/>
        <v>101</v>
      </c>
      <c r="D136" s="38">
        <f t="shared" si="353"/>
        <v>1337.3673398936037</v>
      </c>
      <c r="E136" s="38">
        <f t="shared" si="354"/>
        <v>1330.3813927512329</v>
      </c>
      <c r="F136" s="38">
        <f t="shared" si="355"/>
        <v>1562.0157786212792</v>
      </c>
      <c r="G136" s="38">
        <f t="shared" si="426"/>
        <v>1264.355517403636</v>
      </c>
      <c r="H136" s="38">
        <f t="shared" si="427"/>
        <v>1198.4559835771092</v>
      </c>
      <c r="I136" s="38">
        <f t="shared" si="428"/>
        <v>1270.3069047049364</v>
      </c>
      <c r="J136" s="39">
        <f t="shared" si="429"/>
        <v>1238.713404802754</v>
      </c>
      <c r="K136" s="39">
        <f t="shared" si="430"/>
        <v>1313.0235304855994</v>
      </c>
      <c r="L136" s="38">
        <f t="shared" si="431"/>
        <v>1087.3686085681968</v>
      </c>
      <c r="M136" s="22"/>
      <c r="N136" s="69"/>
      <c r="O136" s="53">
        <f t="shared" si="432"/>
        <v>101</v>
      </c>
      <c r="P136" s="41">
        <f t="shared" si="350"/>
        <v>0.33736733989360368</v>
      </c>
      <c r="Q136" s="41">
        <f t="shared" si="351"/>
        <v>0.33038139275123291</v>
      </c>
      <c r="R136" s="41">
        <f t="shared" si="352"/>
        <v>0.56201577862127916</v>
      </c>
      <c r="S136" s="41">
        <f t="shared" si="419"/>
        <v>0.26435551740363605</v>
      </c>
      <c r="T136" s="41">
        <f t="shared" si="420"/>
        <v>0.19845598357710914</v>
      </c>
      <c r="U136" s="41">
        <f t="shared" si="421"/>
        <v>0.27030690470493646</v>
      </c>
      <c r="V136" s="41">
        <f t="shared" si="422"/>
        <v>0.23871340480275394</v>
      </c>
      <c r="W136" s="41">
        <f t="shared" si="423"/>
        <v>0.3130235304855995</v>
      </c>
      <c r="X136" s="41">
        <f t="shared" si="424"/>
        <v>8.7368608568196837E-2</v>
      </c>
      <c r="Y136" s="22"/>
      <c r="Z136" s="35">
        <f t="shared" si="288"/>
        <v>117</v>
      </c>
      <c r="AA136" s="38">
        <f t="shared" si="356"/>
        <v>1101.8879122294936</v>
      </c>
      <c r="AB136" s="35">
        <f t="shared" si="289"/>
        <v>117</v>
      </c>
      <c r="AC136" s="48">
        <f t="shared" si="401"/>
        <v>0.04</v>
      </c>
      <c r="AD136" s="46">
        <f t="shared" si="402"/>
        <v>10</v>
      </c>
      <c r="AE136" s="38">
        <f t="shared" si="403"/>
        <v>999</v>
      </c>
      <c r="AF136" s="38">
        <f t="shared" si="316"/>
        <v>1000</v>
      </c>
      <c r="AG136" s="38">
        <f t="shared" si="327"/>
        <v>1000</v>
      </c>
      <c r="AH136" s="48">
        <f t="shared" si="357"/>
        <v>0.04</v>
      </c>
      <c r="AI136" s="38">
        <f t="shared" si="358"/>
        <v>1003.3333333333334</v>
      </c>
      <c r="AJ136" s="38" t="str">
        <f t="shared" si="359"/>
        <v>nie</v>
      </c>
      <c r="AK136" s="38">
        <f t="shared" si="360"/>
        <v>5</v>
      </c>
      <c r="AL136" s="38">
        <f t="shared" si="330"/>
        <v>998.65</v>
      </c>
      <c r="AM136" s="38">
        <f t="shared" si="361"/>
        <v>2.7000000000000308</v>
      </c>
      <c r="AN136" s="48">
        <f t="shared" si="238"/>
        <v>0.04</v>
      </c>
      <c r="AO136" s="38">
        <f t="shared" si="239"/>
        <v>403.47624725239592</v>
      </c>
      <c r="AP136" s="38">
        <f t="shared" si="331"/>
        <v>1399.4262472523958</v>
      </c>
      <c r="AQ136" s="22"/>
      <c r="AR136" s="35">
        <f t="shared" si="294"/>
        <v>117</v>
      </c>
      <c r="AS136" s="48">
        <f t="shared" si="404"/>
        <v>0.04</v>
      </c>
      <c r="AT136" s="46">
        <f t="shared" si="405"/>
        <v>10</v>
      </c>
      <c r="AU136" s="38">
        <f t="shared" si="406"/>
        <v>999</v>
      </c>
      <c r="AV136" s="38">
        <f t="shared" si="317"/>
        <v>1000</v>
      </c>
      <c r="AW136" s="38">
        <f t="shared" si="328"/>
        <v>1000</v>
      </c>
      <c r="AX136" s="48">
        <f t="shared" si="362"/>
        <v>4.1000000000000002E-2</v>
      </c>
      <c r="AY136" s="38">
        <f t="shared" si="363"/>
        <v>1003.4166666666666</v>
      </c>
      <c r="AZ136" s="38" t="str">
        <f t="shared" si="364"/>
        <v>nie</v>
      </c>
      <c r="BA136" s="38">
        <f t="shared" si="365"/>
        <v>7</v>
      </c>
      <c r="BB136" s="38">
        <f t="shared" si="332"/>
        <v>997.09749999999997</v>
      </c>
      <c r="BC136" s="38">
        <f t="shared" si="366"/>
        <v>2.7674999999999694</v>
      </c>
      <c r="BD136" s="48">
        <f t="shared" si="245"/>
        <v>0.04</v>
      </c>
      <c r="BE136" s="38">
        <f t="shared" si="246"/>
        <v>396.05459533948107</v>
      </c>
      <c r="BF136" s="38">
        <f t="shared" si="333"/>
        <v>1390.3845953394812</v>
      </c>
      <c r="BG136" s="22"/>
      <c r="BH136" s="35">
        <f t="shared" si="299"/>
        <v>117</v>
      </c>
      <c r="BI136" s="48">
        <f t="shared" si="417"/>
        <v>0.04</v>
      </c>
      <c r="BJ136" s="46">
        <f t="shared" si="407"/>
        <v>14</v>
      </c>
      <c r="BK136" s="38">
        <f t="shared" si="408"/>
        <v>1398.6000000000001</v>
      </c>
      <c r="BL136" s="38">
        <f t="shared" si="318"/>
        <v>1400</v>
      </c>
      <c r="BM136" s="38">
        <f t="shared" si="302"/>
        <v>1400</v>
      </c>
      <c r="BN136" s="48">
        <f t="shared" si="367"/>
        <v>6.8500000000000005E-2</v>
      </c>
      <c r="BO136" s="38">
        <f t="shared" si="303"/>
        <v>1471.925</v>
      </c>
      <c r="BP136" s="38" t="str">
        <f t="shared" si="368"/>
        <v>nie</v>
      </c>
      <c r="BQ136" s="38">
        <f t="shared" si="369"/>
        <v>9.7999999999999989</v>
      </c>
      <c r="BR136" s="38">
        <f t="shared" si="334"/>
        <v>1450.32125</v>
      </c>
      <c r="BS136" s="38">
        <f t="shared" si="409"/>
        <v>0</v>
      </c>
      <c r="BT136" s="48">
        <f t="shared" si="250"/>
        <v>0.04</v>
      </c>
      <c r="BU136" s="38">
        <f t="shared" si="251"/>
        <v>223.72614120097802</v>
      </c>
      <c r="BV136" s="38">
        <f t="shared" si="335"/>
        <v>1674.0473912009779</v>
      </c>
      <c r="BW136" s="22"/>
      <c r="BX136" s="48">
        <f t="shared" si="418"/>
        <v>0.01</v>
      </c>
      <c r="BY136" s="46">
        <f t="shared" si="410"/>
        <v>10</v>
      </c>
      <c r="BZ136" s="38">
        <f t="shared" si="411"/>
        <v>999</v>
      </c>
      <c r="CA136" s="38">
        <f t="shared" si="319"/>
        <v>1000</v>
      </c>
      <c r="CB136" s="38">
        <f t="shared" si="307"/>
        <v>1000</v>
      </c>
      <c r="CC136" s="48">
        <f t="shared" si="370"/>
        <v>0.02</v>
      </c>
      <c r="CD136" s="38">
        <f t="shared" si="371"/>
        <v>1014.9999999999999</v>
      </c>
      <c r="CE136" s="38" t="str">
        <f t="shared" si="372"/>
        <v>nie</v>
      </c>
      <c r="CF136" s="38">
        <f t="shared" si="373"/>
        <v>7</v>
      </c>
      <c r="CG136" s="38">
        <f t="shared" si="374"/>
        <v>1006.4799999999999</v>
      </c>
      <c r="CH136" s="38">
        <f t="shared" si="375"/>
        <v>0</v>
      </c>
      <c r="CI136" s="48">
        <f t="shared" si="376"/>
        <v>0.04</v>
      </c>
      <c r="CJ136" s="38">
        <f t="shared" si="377"/>
        <v>315.35609533538099</v>
      </c>
      <c r="CK136" s="38">
        <f t="shared" si="378"/>
        <v>1321.8360953353808</v>
      </c>
      <c r="CL136" s="22"/>
      <c r="CM136" s="46">
        <f t="shared" si="412"/>
        <v>10</v>
      </c>
      <c r="CN136" s="38">
        <f t="shared" si="413"/>
        <v>1000</v>
      </c>
      <c r="CO136" s="38">
        <f t="shared" si="310"/>
        <v>1000</v>
      </c>
      <c r="CP136" s="38">
        <f t="shared" si="414"/>
        <v>1281.4563995964918</v>
      </c>
      <c r="CQ136" s="48">
        <f t="shared" si="379"/>
        <v>2.2499999999999999E-2</v>
      </c>
      <c r="CR136" s="38">
        <f t="shared" si="380"/>
        <v>1303.0809763396826</v>
      </c>
      <c r="CS136" s="38" t="str">
        <f t="shared" si="381"/>
        <v>nie</v>
      </c>
      <c r="CT136" s="38">
        <f t="shared" si="382"/>
        <v>20</v>
      </c>
      <c r="CU136" s="38">
        <f t="shared" si="383"/>
        <v>1229.295590835143</v>
      </c>
      <c r="CV136" s="38">
        <f t="shared" si="266"/>
        <v>0</v>
      </c>
      <c r="CW136" s="48">
        <f t="shared" si="384"/>
        <v>0.04</v>
      </c>
      <c r="CX136" s="38">
        <f t="shared" si="385"/>
        <v>0</v>
      </c>
      <c r="CY136" s="38">
        <f t="shared" si="386"/>
        <v>1229.295590835143</v>
      </c>
      <c r="DA136" s="46">
        <f t="shared" si="320"/>
        <v>11</v>
      </c>
      <c r="DB136" s="38">
        <f t="shared" si="321"/>
        <v>1100</v>
      </c>
      <c r="DC136" s="38">
        <f t="shared" si="312"/>
        <v>1100</v>
      </c>
      <c r="DD136" s="38">
        <f t="shared" si="415"/>
        <v>1238.8969999999997</v>
      </c>
      <c r="DE136" s="48">
        <f t="shared" si="387"/>
        <v>2.5000000000000001E-2</v>
      </c>
      <c r="DF136" s="38">
        <f t="shared" si="388"/>
        <v>1262.1263187499997</v>
      </c>
      <c r="DG136" s="38" t="str">
        <f t="shared" si="389"/>
        <v>nie</v>
      </c>
      <c r="DH136" s="38">
        <f t="shared" si="390"/>
        <v>7.6999999999999993</v>
      </c>
      <c r="DI136" s="38">
        <f t="shared" si="325"/>
        <v>1225.0853181874998</v>
      </c>
      <c r="DJ136" s="38">
        <f t="shared" si="275"/>
        <v>0</v>
      </c>
      <c r="DK136" s="48">
        <f t="shared" si="391"/>
        <v>0.04</v>
      </c>
      <c r="DL136" s="38">
        <f t="shared" si="392"/>
        <v>81.767450162197676</v>
      </c>
      <c r="DM136" s="38">
        <f t="shared" si="393"/>
        <v>1306.8527683496975</v>
      </c>
      <c r="DN136" s="22"/>
      <c r="DO136" s="46">
        <f t="shared" si="322"/>
        <v>10</v>
      </c>
      <c r="DP136" s="38">
        <f t="shared" si="323"/>
        <v>1000</v>
      </c>
      <c r="DQ136" s="38">
        <f t="shared" si="314"/>
        <v>1000</v>
      </c>
      <c r="DR136" s="38">
        <f t="shared" si="416"/>
        <v>1335.5590933331257</v>
      </c>
      <c r="DS136" s="48">
        <f t="shared" si="394"/>
        <v>2.7500000000000004E-2</v>
      </c>
      <c r="DT136" s="38">
        <f t="shared" si="395"/>
        <v>1363.1049996331212</v>
      </c>
      <c r="DU136" s="38" t="str">
        <f t="shared" si="396"/>
        <v>nie</v>
      </c>
      <c r="DV136" s="38">
        <f t="shared" si="397"/>
        <v>20</v>
      </c>
      <c r="DW136" s="38">
        <f t="shared" si="283"/>
        <v>1277.9150497028281</v>
      </c>
      <c r="DX136" s="38">
        <f t="shared" si="284"/>
        <v>0</v>
      </c>
      <c r="DY136" s="48">
        <f t="shared" si="398"/>
        <v>0.04</v>
      </c>
      <c r="DZ136" s="38">
        <f t="shared" si="399"/>
        <v>0</v>
      </c>
      <c r="EA136" s="38">
        <f t="shared" si="400"/>
        <v>1277.9150497028281</v>
      </c>
    </row>
    <row r="137" spans="1:131" s="23" customFormat="1" ht="14.25">
      <c r="A137" s="22"/>
      <c r="B137" s="217"/>
      <c r="C137" s="55">
        <f t="shared" si="425"/>
        <v>102</v>
      </c>
      <c r="D137" s="38">
        <f t="shared" si="353"/>
        <v>1340.9891667113166</v>
      </c>
      <c r="E137" s="38">
        <f t="shared" si="354"/>
        <v>1334.0562315116613</v>
      </c>
      <c r="F137" s="38">
        <f t="shared" si="355"/>
        <v>1568.8888961592183</v>
      </c>
      <c r="G137" s="38">
        <f t="shared" si="426"/>
        <v>1269.7457988006258</v>
      </c>
      <c r="H137" s="38">
        <f t="shared" si="427"/>
        <v>1200.3593693051162</v>
      </c>
      <c r="I137" s="38">
        <f t="shared" si="428"/>
        <v>1272.5580023463897</v>
      </c>
      <c r="J137" s="39">
        <f t="shared" si="429"/>
        <v>1241.1261849166224</v>
      </c>
      <c r="K137" s="39">
        <f t="shared" si="430"/>
        <v>1316.5686940179105</v>
      </c>
      <c r="L137" s="38">
        <f t="shared" si="431"/>
        <v>1088.2709891562201</v>
      </c>
      <c r="M137" s="22"/>
      <c r="N137" s="69"/>
      <c r="O137" s="53">
        <f t="shared" si="432"/>
        <v>102</v>
      </c>
      <c r="P137" s="41">
        <f t="shared" si="350"/>
        <v>0.34098916671131652</v>
      </c>
      <c r="Q137" s="41">
        <f t="shared" si="351"/>
        <v>0.33405623151166131</v>
      </c>
      <c r="R137" s="41">
        <f t="shared" si="352"/>
        <v>0.56888889615921845</v>
      </c>
      <c r="S137" s="41">
        <f t="shared" si="419"/>
        <v>0.26974579880062577</v>
      </c>
      <c r="T137" s="41">
        <f t="shared" si="420"/>
        <v>0.20035936930511622</v>
      </c>
      <c r="U137" s="41">
        <f t="shared" si="421"/>
        <v>0.27255800234638961</v>
      </c>
      <c r="V137" s="41">
        <f t="shared" si="422"/>
        <v>0.24112618491662241</v>
      </c>
      <c r="W137" s="41">
        <f t="shared" si="423"/>
        <v>0.31656869401791043</v>
      </c>
      <c r="X137" s="41">
        <f t="shared" si="424"/>
        <v>8.8270989156220114E-2</v>
      </c>
      <c r="Y137" s="22"/>
      <c r="Z137" s="35">
        <f t="shared" si="288"/>
        <v>118</v>
      </c>
      <c r="AA137" s="38">
        <f t="shared" si="356"/>
        <v>1102.7993166233971</v>
      </c>
      <c r="AB137" s="35">
        <f t="shared" si="289"/>
        <v>118</v>
      </c>
      <c r="AC137" s="48">
        <f t="shared" si="401"/>
        <v>0.04</v>
      </c>
      <c r="AD137" s="46">
        <f t="shared" si="402"/>
        <v>10</v>
      </c>
      <c r="AE137" s="38">
        <f t="shared" si="403"/>
        <v>999</v>
      </c>
      <c r="AF137" s="38">
        <f t="shared" si="316"/>
        <v>1000</v>
      </c>
      <c r="AG137" s="38">
        <f t="shared" si="327"/>
        <v>1000</v>
      </c>
      <c r="AH137" s="48">
        <f t="shared" si="357"/>
        <v>0.04</v>
      </c>
      <c r="AI137" s="38">
        <f t="shared" si="358"/>
        <v>1003.3333333333334</v>
      </c>
      <c r="AJ137" s="38" t="str">
        <f t="shared" si="359"/>
        <v>nie</v>
      </c>
      <c r="AK137" s="38">
        <f t="shared" si="360"/>
        <v>5</v>
      </c>
      <c r="AL137" s="38">
        <f t="shared" si="330"/>
        <v>998.65</v>
      </c>
      <c r="AM137" s="38">
        <f t="shared" si="361"/>
        <v>2.7000000000000308</v>
      </c>
      <c r="AN137" s="48">
        <f t="shared" si="238"/>
        <v>0.04</v>
      </c>
      <c r="AO137" s="38">
        <f t="shared" si="239"/>
        <v>407.26563311997739</v>
      </c>
      <c r="AP137" s="38">
        <f t="shared" si="331"/>
        <v>1403.2156331199774</v>
      </c>
      <c r="AQ137" s="22"/>
      <c r="AR137" s="35">
        <f t="shared" si="294"/>
        <v>118</v>
      </c>
      <c r="AS137" s="48">
        <f t="shared" si="404"/>
        <v>0.04</v>
      </c>
      <c r="AT137" s="46">
        <f t="shared" si="405"/>
        <v>10</v>
      </c>
      <c r="AU137" s="38">
        <f t="shared" si="406"/>
        <v>999</v>
      </c>
      <c r="AV137" s="38">
        <f t="shared" si="317"/>
        <v>1000</v>
      </c>
      <c r="AW137" s="38">
        <f t="shared" si="328"/>
        <v>1000</v>
      </c>
      <c r="AX137" s="48">
        <f t="shared" si="362"/>
        <v>4.1000000000000002E-2</v>
      </c>
      <c r="AY137" s="38">
        <f t="shared" si="363"/>
        <v>1003.4166666666666</v>
      </c>
      <c r="AZ137" s="38" t="str">
        <f t="shared" si="364"/>
        <v>nie</v>
      </c>
      <c r="BA137" s="38">
        <f t="shared" si="365"/>
        <v>7</v>
      </c>
      <c r="BB137" s="38">
        <f t="shared" si="332"/>
        <v>997.09749999999997</v>
      </c>
      <c r="BC137" s="38">
        <f t="shared" si="366"/>
        <v>2.7674999999999694</v>
      </c>
      <c r="BD137" s="48">
        <f t="shared" si="245"/>
        <v>0.04</v>
      </c>
      <c r="BE137" s="38">
        <f t="shared" si="246"/>
        <v>399.89144274689761</v>
      </c>
      <c r="BF137" s="38">
        <f t="shared" si="333"/>
        <v>1394.2214427468975</v>
      </c>
      <c r="BG137" s="22"/>
      <c r="BH137" s="35">
        <f t="shared" si="299"/>
        <v>118</v>
      </c>
      <c r="BI137" s="48">
        <f t="shared" si="417"/>
        <v>0.04</v>
      </c>
      <c r="BJ137" s="46">
        <f t="shared" si="407"/>
        <v>14</v>
      </c>
      <c r="BK137" s="38">
        <f t="shared" si="408"/>
        <v>1398.6000000000001</v>
      </c>
      <c r="BL137" s="38">
        <f t="shared" si="318"/>
        <v>1400</v>
      </c>
      <c r="BM137" s="38">
        <f t="shared" si="302"/>
        <v>1400</v>
      </c>
      <c r="BN137" s="48">
        <f t="shared" si="367"/>
        <v>6.8500000000000005E-2</v>
      </c>
      <c r="BO137" s="38">
        <f t="shared" si="303"/>
        <v>1479.9166666666667</v>
      </c>
      <c r="BP137" s="38" t="str">
        <f t="shared" si="368"/>
        <v>nie</v>
      </c>
      <c r="BQ137" s="38">
        <f t="shared" si="369"/>
        <v>9.7999999999999989</v>
      </c>
      <c r="BR137" s="38">
        <f t="shared" si="334"/>
        <v>1456.7945000000002</v>
      </c>
      <c r="BS137" s="38">
        <f t="shared" si="409"/>
        <v>0</v>
      </c>
      <c r="BT137" s="48">
        <f t="shared" si="250"/>
        <v>0.04</v>
      </c>
      <c r="BU137" s="38">
        <f t="shared" si="251"/>
        <v>224.33020178222066</v>
      </c>
      <c r="BV137" s="38">
        <f t="shared" si="335"/>
        <v>1681.1247017822209</v>
      </c>
      <c r="BW137" s="22"/>
      <c r="BX137" s="48">
        <f t="shared" si="418"/>
        <v>0.01</v>
      </c>
      <c r="BY137" s="46">
        <f t="shared" si="410"/>
        <v>10</v>
      </c>
      <c r="BZ137" s="38">
        <f t="shared" si="411"/>
        <v>999</v>
      </c>
      <c r="CA137" s="38">
        <f t="shared" si="319"/>
        <v>1000</v>
      </c>
      <c r="CB137" s="38">
        <f t="shared" si="307"/>
        <v>1000</v>
      </c>
      <c r="CC137" s="48">
        <f t="shared" si="370"/>
        <v>0.02</v>
      </c>
      <c r="CD137" s="38">
        <f t="shared" si="371"/>
        <v>1016.6666666666666</v>
      </c>
      <c r="CE137" s="38" t="str">
        <f t="shared" si="372"/>
        <v>nie</v>
      </c>
      <c r="CF137" s="38">
        <f t="shared" si="373"/>
        <v>7</v>
      </c>
      <c r="CG137" s="38">
        <f t="shared" si="374"/>
        <v>1007.8299999999999</v>
      </c>
      <c r="CH137" s="38">
        <f t="shared" si="375"/>
        <v>0</v>
      </c>
      <c r="CI137" s="48">
        <f t="shared" si="376"/>
        <v>0.04</v>
      </c>
      <c r="CJ137" s="38">
        <f t="shared" si="377"/>
        <v>316.20755679278648</v>
      </c>
      <c r="CK137" s="38">
        <f t="shared" si="378"/>
        <v>1324.0375567927863</v>
      </c>
      <c r="CL137" s="22"/>
      <c r="CM137" s="46">
        <f t="shared" si="412"/>
        <v>10</v>
      </c>
      <c r="CN137" s="38">
        <f t="shared" si="413"/>
        <v>1000</v>
      </c>
      <c r="CO137" s="38">
        <f t="shared" si="310"/>
        <v>1000</v>
      </c>
      <c r="CP137" s="38">
        <f t="shared" si="414"/>
        <v>1281.4563995964918</v>
      </c>
      <c r="CQ137" s="48">
        <f t="shared" si="379"/>
        <v>2.2499999999999999E-2</v>
      </c>
      <c r="CR137" s="38">
        <f t="shared" si="380"/>
        <v>1305.4837070889262</v>
      </c>
      <c r="CS137" s="38" t="str">
        <f t="shared" si="381"/>
        <v>nie</v>
      </c>
      <c r="CT137" s="38">
        <f t="shared" si="382"/>
        <v>20</v>
      </c>
      <c r="CU137" s="38">
        <f t="shared" si="383"/>
        <v>1231.2418027420301</v>
      </c>
      <c r="CV137" s="38">
        <f t="shared" si="266"/>
        <v>0</v>
      </c>
      <c r="CW137" s="48">
        <f t="shared" si="384"/>
        <v>0.04</v>
      </c>
      <c r="CX137" s="38">
        <f t="shared" si="385"/>
        <v>0</v>
      </c>
      <c r="CY137" s="38">
        <f t="shared" si="386"/>
        <v>1231.2418027420301</v>
      </c>
      <c r="DA137" s="46">
        <f t="shared" si="320"/>
        <v>11</v>
      </c>
      <c r="DB137" s="38">
        <f t="shared" si="321"/>
        <v>1100</v>
      </c>
      <c r="DC137" s="38">
        <f t="shared" si="312"/>
        <v>1100</v>
      </c>
      <c r="DD137" s="38">
        <f t="shared" si="415"/>
        <v>1238.8969999999997</v>
      </c>
      <c r="DE137" s="48">
        <f t="shared" si="387"/>
        <v>2.5000000000000001E-2</v>
      </c>
      <c r="DF137" s="38">
        <f t="shared" si="388"/>
        <v>1264.7073541666662</v>
      </c>
      <c r="DG137" s="38" t="str">
        <f t="shared" si="389"/>
        <v>nie</v>
      </c>
      <c r="DH137" s="38">
        <f t="shared" si="390"/>
        <v>7.6999999999999993</v>
      </c>
      <c r="DI137" s="38">
        <f t="shared" si="325"/>
        <v>1227.1759568749997</v>
      </c>
      <c r="DJ137" s="38">
        <f t="shared" si="275"/>
        <v>0</v>
      </c>
      <c r="DK137" s="48">
        <f t="shared" si="391"/>
        <v>0.04</v>
      </c>
      <c r="DL137" s="38">
        <f t="shared" si="392"/>
        <v>81.9882222776356</v>
      </c>
      <c r="DM137" s="38">
        <f t="shared" si="393"/>
        <v>1309.1641791526354</v>
      </c>
      <c r="DN137" s="22"/>
      <c r="DO137" s="46">
        <f t="shared" si="322"/>
        <v>10</v>
      </c>
      <c r="DP137" s="38">
        <f t="shared" si="323"/>
        <v>1000</v>
      </c>
      <c r="DQ137" s="38">
        <f t="shared" si="314"/>
        <v>1000</v>
      </c>
      <c r="DR137" s="38">
        <f t="shared" si="416"/>
        <v>1335.5590933331257</v>
      </c>
      <c r="DS137" s="48">
        <f t="shared" si="394"/>
        <v>2.7500000000000004E-2</v>
      </c>
      <c r="DT137" s="38">
        <f t="shared" si="395"/>
        <v>1366.1656558886766</v>
      </c>
      <c r="DU137" s="38" t="str">
        <f t="shared" si="396"/>
        <v>nie</v>
      </c>
      <c r="DV137" s="38">
        <f t="shared" si="397"/>
        <v>20</v>
      </c>
      <c r="DW137" s="38">
        <f t="shared" si="283"/>
        <v>1280.3941812698281</v>
      </c>
      <c r="DX137" s="38">
        <f t="shared" si="284"/>
        <v>0</v>
      </c>
      <c r="DY137" s="48">
        <f t="shared" si="398"/>
        <v>0.04</v>
      </c>
      <c r="DZ137" s="38">
        <f t="shared" si="399"/>
        <v>0</v>
      </c>
      <c r="EA137" s="38">
        <f t="shared" si="400"/>
        <v>1280.3941812698281</v>
      </c>
    </row>
    <row r="138" spans="1:131" s="23" customFormat="1" ht="14.25">
      <c r="A138" s="22"/>
      <c r="B138" s="217"/>
      <c r="C138" s="55">
        <f t="shared" si="425"/>
        <v>103</v>
      </c>
      <c r="D138" s="38">
        <f t="shared" si="353"/>
        <v>1344.6207724614369</v>
      </c>
      <c r="E138" s="38">
        <f t="shared" si="354"/>
        <v>1337.7409923367427</v>
      </c>
      <c r="F138" s="38">
        <f t="shared" si="355"/>
        <v>1575.7634674799974</v>
      </c>
      <c r="G138" s="38">
        <f t="shared" si="426"/>
        <v>1275.1378764573876</v>
      </c>
      <c r="H138" s="38">
        <f t="shared" si="427"/>
        <v>1202.2627550331233</v>
      </c>
      <c r="I138" s="38">
        <f t="shared" si="428"/>
        <v>1274.809670903225</v>
      </c>
      <c r="J138" s="39">
        <f t="shared" si="429"/>
        <v>1243.5389650304908</v>
      </c>
      <c r="K138" s="39">
        <f t="shared" si="430"/>
        <v>1320.1234294917588</v>
      </c>
      <c r="L138" s="38">
        <f t="shared" si="431"/>
        <v>1089.1733697442437</v>
      </c>
      <c r="M138" s="22"/>
      <c r="N138" s="69"/>
      <c r="O138" s="53">
        <f t="shared" si="432"/>
        <v>103</v>
      </c>
      <c r="P138" s="41">
        <f t="shared" si="350"/>
        <v>0.34462077246143696</v>
      </c>
      <c r="Q138" s="41">
        <f t="shared" si="351"/>
        <v>0.33774099233674271</v>
      </c>
      <c r="R138" s="41">
        <f t="shared" si="352"/>
        <v>0.5757634674799974</v>
      </c>
      <c r="S138" s="41">
        <f t="shared" si="419"/>
        <v>0.27513787645738752</v>
      </c>
      <c r="T138" s="41">
        <f t="shared" si="420"/>
        <v>0.2022627550331233</v>
      </c>
      <c r="U138" s="41">
        <f t="shared" si="421"/>
        <v>0.27480967090322506</v>
      </c>
      <c r="V138" s="41">
        <f t="shared" si="422"/>
        <v>0.24353896503049066</v>
      </c>
      <c r="W138" s="41">
        <f t="shared" si="423"/>
        <v>0.32012342949175876</v>
      </c>
      <c r="X138" s="41">
        <f t="shared" si="424"/>
        <v>8.9173369744243614E-2</v>
      </c>
      <c r="Y138" s="22"/>
      <c r="Z138" s="35">
        <f t="shared" si="288"/>
        <v>119</v>
      </c>
      <c r="AA138" s="38">
        <f t="shared" si="356"/>
        <v>1103.710721017301</v>
      </c>
      <c r="AB138" s="35">
        <f t="shared" si="289"/>
        <v>119</v>
      </c>
      <c r="AC138" s="48">
        <f t="shared" si="401"/>
        <v>0.04</v>
      </c>
      <c r="AD138" s="46">
        <f t="shared" si="402"/>
        <v>10</v>
      </c>
      <c r="AE138" s="38">
        <f t="shared" si="403"/>
        <v>999</v>
      </c>
      <c r="AF138" s="38">
        <f t="shared" si="316"/>
        <v>1000</v>
      </c>
      <c r="AG138" s="38">
        <f t="shared" si="327"/>
        <v>1000</v>
      </c>
      <c r="AH138" s="48">
        <f t="shared" si="357"/>
        <v>0.04</v>
      </c>
      <c r="AI138" s="38">
        <f t="shared" si="358"/>
        <v>1003.3333333333334</v>
      </c>
      <c r="AJ138" s="38" t="str">
        <f t="shared" si="359"/>
        <v>nie</v>
      </c>
      <c r="AK138" s="38">
        <f t="shared" si="360"/>
        <v>5</v>
      </c>
      <c r="AL138" s="38">
        <f t="shared" si="330"/>
        <v>998.65</v>
      </c>
      <c r="AM138" s="38">
        <f t="shared" si="361"/>
        <v>2.7000000000000308</v>
      </c>
      <c r="AN138" s="48">
        <f t="shared" si="238"/>
        <v>0.04</v>
      </c>
      <c r="AO138" s="38">
        <f t="shared" si="239"/>
        <v>411.06525032940135</v>
      </c>
      <c r="AP138" s="38">
        <f t="shared" si="331"/>
        <v>1407.0152503294012</v>
      </c>
      <c r="AQ138" s="22"/>
      <c r="AR138" s="35">
        <f t="shared" si="294"/>
        <v>119</v>
      </c>
      <c r="AS138" s="48">
        <f t="shared" si="404"/>
        <v>0.04</v>
      </c>
      <c r="AT138" s="46">
        <f t="shared" si="405"/>
        <v>10</v>
      </c>
      <c r="AU138" s="38">
        <f t="shared" si="406"/>
        <v>999</v>
      </c>
      <c r="AV138" s="38">
        <f t="shared" si="317"/>
        <v>1000</v>
      </c>
      <c r="AW138" s="38">
        <f t="shared" si="328"/>
        <v>1000</v>
      </c>
      <c r="AX138" s="48">
        <f t="shared" si="362"/>
        <v>4.1000000000000002E-2</v>
      </c>
      <c r="AY138" s="38">
        <f t="shared" si="363"/>
        <v>1003.4166666666666</v>
      </c>
      <c r="AZ138" s="38" t="str">
        <f t="shared" si="364"/>
        <v>nie</v>
      </c>
      <c r="BA138" s="38">
        <f t="shared" si="365"/>
        <v>7</v>
      </c>
      <c r="BB138" s="38">
        <f t="shared" si="332"/>
        <v>997.09749999999997</v>
      </c>
      <c r="BC138" s="38">
        <f t="shared" si="366"/>
        <v>2.7674999999999694</v>
      </c>
      <c r="BD138" s="48">
        <f t="shared" si="245"/>
        <v>0.04</v>
      </c>
      <c r="BE138" s="38">
        <f t="shared" si="246"/>
        <v>403.73864964231421</v>
      </c>
      <c r="BF138" s="38">
        <f t="shared" si="333"/>
        <v>1398.0686496423141</v>
      </c>
      <c r="BG138" s="22"/>
      <c r="BH138" s="35">
        <f t="shared" si="299"/>
        <v>119</v>
      </c>
      <c r="BI138" s="48">
        <f t="shared" si="417"/>
        <v>0.04</v>
      </c>
      <c r="BJ138" s="46">
        <f t="shared" si="407"/>
        <v>14</v>
      </c>
      <c r="BK138" s="38">
        <f t="shared" si="408"/>
        <v>1398.6000000000001</v>
      </c>
      <c r="BL138" s="38">
        <f t="shared" si="318"/>
        <v>1400</v>
      </c>
      <c r="BM138" s="38">
        <f t="shared" si="302"/>
        <v>1400</v>
      </c>
      <c r="BN138" s="48">
        <f t="shared" si="367"/>
        <v>6.8500000000000005E-2</v>
      </c>
      <c r="BO138" s="38">
        <f t="shared" si="303"/>
        <v>1487.9083333333333</v>
      </c>
      <c r="BP138" s="38" t="str">
        <f t="shared" si="368"/>
        <v>nie</v>
      </c>
      <c r="BQ138" s="38">
        <f t="shared" si="369"/>
        <v>9.7999999999999989</v>
      </c>
      <c r="BR138" s="38">
        <f t="shared" si="334"/>
        <v>1463.26775</v>
      </c>
      <c r="BS138" s="38">
        <f t="shared" si="409"/>
        <v>0</v>
      </c>
      <c r="BT138" s="48">
        <f t="shared" si="250"/>
        <v>0.04</v>
      </c>
      <c r="BU138" s="38">
        <f t="shared" si="251"/>
        <v>224.93589332703263</v>
      </c>
      <c r="BV138" s="38">
        <f t="shared" si="335"/>
        <v>1688.2036433270325</v>
      </c>
      <c r="BW138" s="22"/>
      <c r="BX138" s="48">
        <f t="shared" si="418"/>
        <v>0.01</v>
      </c>
      <c r="BY138" s="46">
        <f t="shared" si="410"/>
        <v>10</v>
      </c>
      <c r="BZ138" s="38">
        <f t="shared" si="411"/>
        <v>999</v>
      </c>
      <c r="CA138" s="38">
        <f t="shared" si="319"/>
        <v>1000</v>
      </c>
      <c r="CB138" s="38">
        <f t="shared" si="307"/>
        <v>1000</v>
      </c>
      <c r="CC138" s="48">
        <f t="shared" si="370"/>
        <v>0.02</v>
      </c>
      <c r="CD138" s="38">
        <f t="shared" si="371"/>
        <v>1018.3333333333333</v>
      </c>
      <c r="CE138" s="38" t="str">
        <f t="shared" si="372"/>
        <v>nie</v>
      </c>
      <c r="CF138" s="38">
        <f t="shared" si="373"/>
        <v>7</v>
      </c>
      <c r="CG138" s="38">
        <f t="shared" si="374"/>
        <v>1009.18</v>
      </c>
      <c r="CH138" s="38">
        <f t="shared" si="375"/>
        <v>0</v>
      </c>
      <c r="CI138" s="48">
        <f t="shared" si="376"/>
        <v>0.04</v>
      </c>
      <c r="CJ138" s="38">
        <f t="shared" si="377"/>
        <v>317.06131719612699</v>
      </c>
      <c r="CK138" s="38">
        <f t="shared" si="378"/>
        <v>1326.2413171961271</v>
      </c>
      <c r="CL138" s="22"/>
      <c r="CM138" s="46">
        <f t="shared" si="412"/>
        <v>10</v>
      </c>
      <c r="CN138" s="38">
        <f t="shared" si="413"/>
        <v>1000</v>
      </c>
      <c r="CO138" s="38">
        <f t="shared" si="310"/>
        <v>1000</v>
      </c>
      <c r="CP138" s="38">
        <f t="shared" si="414"/>
        <v>1281.4563995964918</v>
      </c>
      <c r="CQ138" s="48">
        <f t="shared" si="379"/>
        <v>2.2499999999999999E-2</v>
      </c>
      <c r="CR138" s="38">
        <f t="shared" si="380"/>
        <v>1307.8864378381693</v>
      </c>
      <c r="CS138" s="38" t="str">
        <f t="shared" si="381"/>
        <v>nie</v>
      </c>
      <c r="CT138" s="38">
        <f t="shared" si="382"/>
        <v>20</v>
      </c>
      <c r="CU138" s="38">
        <f t="shared" si="383"/>
        <v>1233.188014648917</v>
      </c>
      <c r="CV138" s="38">
        <f t="shared" si="266"/>
        <v>0</v>
      </c>
      <c r="CW138" s="48">
        <f t="shared" si="384"/>
        <v>0.04</v>
      </c>
      <c r="CX138" s="38">
        <f t="shared" si="385"/>
        <v>0</v>
      </c>
      <c r="CY138" s="38">
        <f t="shared" si="386"/>
        <v>1233.188014648917</v>
      </c>
      <c r="DA138" s="46">
        <f t="shared" si="320"/>
        <v>11</v>
      </c>
      <c r="DB138" s="38">
        <f t="shared" si="321"/>
        <v>1100</v>
      </c>
      <c r="DC138" s="38">
        <f t="shared" si="312"/>
        <v>1100</v>
      </c>
      <c r="DD138" s="38">
        <f t="shared" si="415"/>
        <v>1238.8969999999997</v>
      </c>
      <c r="DE138" s="48">
        <f t="shared" si="387"/>
        <v>2.5000000000000001E-2</v>
      </c>
      <c r="DF138" s="38">
        <f t="shared" si="388"/>
        <v>1267.2883895833331</v>
      </c>
      <c r="DG138" s="38" t="str">
        <f t="shared" si="389"/>
        <v>nie</v>
      </c>
      <c r="DH138" s="38">
        <f t="shared" si="390"/>
        <v>7.6999999999999993</v>
      </c>
      <c r="DI138" s="38">
        <f t="shared" si="325"/>
        <v>1229.2665955624998</v>
      </c>
      <c r="DJ138" s="38">
        <f t="shared" si="275"/>
        <v>0</v>
      </c>
      <c r="DK138" s="48">
        <f t="shared" si="391"/>
        <v>0.04</v>
      </c>
      <c r="DL138" s="38">
        <f t="shared" si="392"/>
        <v>82.209590477785213</v>
      </c>
      <c r="DM138" s="38">
        <f t="shared" si="393"/>
        <v>1311.476186040285</v>
      </c>
      <c r="DN138" s="22"/>
      <c r="DO138" s="46">
        <f t="shared" si="322"/>
        <v>10</v>
      </c>
      <c r="DP138" s="38">
        <f t="shared" si="323"/>
        <v>1000</v>
      </c>
      <c r="DQ138" s="38">
        <f t="shared" si="314"/>
        <v>1000</v>
      </c>
      <c r="DR138" s="38">
        <f t="shared" si="416"/>
        <v>1335.5590933331257</v>
      </c>
      <c r="DS138" s="48">
        <f t="shared" si="394"/>
        <v>2.7500000000000004E-2</v>
      </c>
      <c r="DT138" s="38">
        <f t="shared" si="395"/>
        <v>1369.2263121442315</v>
      </c>
      <c r="DU138" s="38" t="str">
        <f t="shared" si="396"/>
        <v>nie</v>
      </c>
      <c r="DV138" s="38">
        <f t="shared" si="397"/>
        <v>20</v>
      </c>
      <c r="DW138" s="38">
        <f t="shared" si="283"/>
        <v>1282.8733128368276</v>
      </c>
      <c r="DX138" s="38">
        <f t="shared" si="284"/>
        <v>0</v>
      </c>
      <c r="DY138" s="48">
        <f t="shared" si="398"/>
        <v>0.04</v>
      </c>
      <c r="DZ138" s="38">
        <f t="shared" si="399"/>
        <v>0</v>
      </c>
      <c r="EA138" s="38">
        <f t="shared" si="400"/>
        <v>1282.8733128368276</v>
      </c>
    </row>
    <row r="139" spans="1:131" s="23" customFormat="1" ht="14.25">
      <c r="A139" s="22"/>
      <c r="B139" s="217"/>
      <c r="C139" s="55">
        <f t="shared" si="425"/>
        <v>104</v>
      </c>
      <c r="D139" s="38">
        <f t="shared" si="353"/>
        <v>1348.2621835470829</v>
      </c>
      <c r="E139" s="38">
        <f t="shared" si="354"/>
        <v>1341.4357020160519</v>
      </c>
      <c r="F139" s="38">
        <f t="shared" si="355"/>
        <v>1582.63949650883</v>
      </c>
      <c r="G139" s="38">
        <f t="shared" si="426"/>
        <v>1280.5317552238228</v>
      </c>
      <c r="H139" s="38">
        <f t="shared" si="427"/>
        <v>1204.1661407611302</v>
      </c>
      <c r="I139" s="38">
        <f t="shared" si="428"/>
        <v>1277.0619119169135</v>
      </c>
      <c r="J139" s="39">
        <f t="shared" si="429"/>
        <v>1245.9517451443587</v>
      </c>
      <c r="K139" s="39">
        <f t="shared" si="430"/>
        <v>1323.6877627513863</v>
      </c>
      <c r="L139" s="38">
        <f t="shared" si="431"/>
        <v>1090.075750332267</v>
      </c>
      <c r="M139" s="22"/>
      <c r="N139" s="69"/>
      <c r="O139" s="53">
        <f t="shared" si="432"/>
        <v>104</v>
      </c>
      <c r="P139" s="41">
        <f t="shared" si="350"/>
        <v>0.34826218354708294</v>
      </c>
      <c r="Q139" s="41">
        <f t="shared" si="351"/>
        <v>0.34143570201605189</v>
      </c>
      <c r="R139" s="41">
        <f t="shared" si="352"/>
        <v>0.58263949650882996</v>
      </c>
      <c r="S139" s="41">
        <f t="shared" si="419"/>
        <v>0.28053175522382268</v>
      </c>
      <c r="T139" s="41">
        <f t="shared" si="420"/>
        <v>0.20416614076113015</v>
      </c>
      <c r="U139" s="41">
        <f t="shared" si="421"/>
        <v>0.27706191191691354</v>
      </c>
      <c r="V139" s="41">
        <f t="shared" si="422"/>
        <v>0.24595174514435869</v>
      </c>
      <c r="W139" s="41">
        <f t="shared" si="423"/>
        <v>0.32368776275138633</v>
      </c>
      <c r="X139" s="41">
        <f t="shared" si="424"/>
        <v>9.0075750332267113E-2</v>
      </c>
      <c r="Y139" s="22"/>
      <c r="Z139" s="35">
        <f t="shared" si="288"/>
        <v>120</v>
      </c>
      <c r="AA139" s="38">
        <f t="shared" si="356"/>
        <v>1104.6221254112045</v>
      </c>
      <c r="AB139" s="35">
        <f t="shared" si="289"/>
        <v>120</v>
      </c>
      <c r="AC139" s="48">
        <f t="shared" si="401"/>
        <v>0.04</v>
      </c>
      <c r="AD139" s="46">
        <f t="shared" si="402"/>
        <v>10</v>
      </c>
      <c r="AE139" s="38">
        <f t="shared" si="403"/>
        <v>999</v>
      </c>
      <c r="AF139" s="38">
        <f t="shared" si="316"/>
        <v>1000</v>
      </c>
      <c r="AG139" s="38">
        <f t="shared" si="327"/>
        <v>1000</v>
      </c>
      <c r="AH139" s="48">
        <f t="shared" si="357"/>
        <v>0.04</v>
      </c>
      <c r="AI139" s="38">
        <f t="shared" si="358"/>
        <v>1003.3333333333334</v>
      </c>
      <c r="AJ139" s="38" t="str">
        <f t="shared" si="359"/>
        <v>tak</v>
      </c>
      <c r="AK139" s="38">
        <f t="shared" si="360"/>
        <v>0</v>
      </c>
      <c r="AL139" s="38">
        <f t="shared" si="330"/>
        <v>1002.7</v>
      </c>
      <c r="AM139" s="38">
        <f t="shared" si="361"/>
        <v>3.7000000000000308</v>
      </c>
      <c r="AN139" s="48">
        <f t="shared" si="238"/>
        <v>0.04</v>
      </c>
      <c r="AO139" s="38">
        <f t="shared" si="239"/>
        <v>415.87512650529072</v>
      </c>
      <c r="AP139" s="38">
        <f t="shared" si="331"/>
        <v>1414.8751265052906</v>
      </c>
      <c r="AQ139" s="22"/>
      <c r="AR139" s="35">
        <f t="shared" si="294"/>
        <v>120</v>
      </c>
      <c r="AS139" s="48">
        <f t="shared" si="404"/>
        <v>0.04</v>
      </c>
      <c r="AT139" s="46">
        <f t="shared" si="405"/>
        <v>10</v>
      </c>
      <c r="AU139" s="38">
        <f t="shared" si="406"/>
        <v>999</v>
      </c>
      <c r="AV139" s="38">
        <f t="shared" si="317"/>
        <v>1000</v>
      </c>
      <c r="AW139" s="38">
        <f t="shared" si="328"/>
        <v>1000</v>
      </c>
      <c r="AX139" s="48">
        <f t="shared" si="362"/>
        <v>4.1000000000000002E-2</v>
      </c>
      <c r="AY139" s="38">
        <f t="shared" si="363"/>
        <v>1003.4166666666666</v>
      </c>
      <c r="AZ139" s="38" t="str">
        <f t="shared" si="364"/>
        <v>tak</v>
      </c>
      <c r="BA139" s="38">
        <f t="shared" si="365"/>
        <v>0</v>
      </c>
      <c r="BB139" s="38">
        <f t="shared" si="332"/>
        <v>1002.7674999999999</v>
      </c>
      <c r="BC139" s="38">
        <f t="shared" si="366"/>
        <v>3.7674999999999694</v>
      </c>
      <c r="BD139" s="48">
        <f t="shared" si="245"/>
        <v>0.04</v>
      </c>
      <c r="BE139" s="38">
        <f t="shared" si="246"/>
        <v>408.59624399634839</v>
      </c>
      <c r="BF139" s="38">
        <f t="shared" si="333"/>
        <v>1407.5962439963482</v>
      </c>
      <c r="BG139" s="22"/>
      <c r="BH139" s="35">
        <f t="shared" si="299"/>
        <v>120</v>
      </c>
      <c r="BI139" s="48">
        <f t="shared" si="417"/>
        <v>0.04</v>
      </c>
      <c r="BJ139" s="46">
        <f t="shared" si="407"/>
        <v>14</v>
      </c>
      <c r="BK139" s="38">
        <f t="shared" si="408"/>
        <v>1398.6000000000001</v>
      </c>
      <c r="BL139" s="38">
        <f t="shared" si="318"/>
        <v>1400</v>
      </c>
      <c r="BM139" s="38">
        <f t="shared" si="302"/>
        <v>1400</v>
      </c>
      <c r="BN139" s="48">
        <f t="shared" si="367"/>
        <v>6.8500000000000005E-2</v>
      </c>
      <c r="BO139" s="38">
        <f t="shared" si="303"/>
        <v>1495.9</v>
      </c>
      <c r="BP139" s="38" t="str">
        <f t="shared" si="368"/>
        <v>nie</v>
      </c>
      <c r="BQ139" s="38">
        <f t="shared" si="369"/>
        <v>9.7999999999999989</v>
      </c>
      <c r="BR139" s="38">
        <f t="shared" si="334"/>
        <v>1469.7410000000002</v>
      </c>
      <c r="BS139" s="38">
        <f t="shared" si="409"/>
        <v>0</v>
      </c>
      <c r="BT139" s="48">
        <f t="shared" si="250"/>
        <v>0.04</v>
      </c>
      <c r="BU139" s="38">
        <f t="shared" si="251"/>
        <v>225.5432202390156</v>
      </c>
      <c r="BV139" s="38">
        <f t="shared" si="335"/>
        <v>1695.2842202390159</v>
      </c>
      <c r="BW139" s="22"/>
      <c r="BX139" s="48">
        <f t="shared" si="418"/>
        <v>0.01</v>
      </c>
      <c r="BY139" s="46">
        <f t="shared" si="410"/>
        <v>10</v>
      </c>
      <c r="BZ139" s="38">
        <f t="shared" si="411"/>
        <v>999</v>
      </c>
      <c r="CA139" s="38">
        <f t="shared" si="319"/>
        <v>1000</v>
      </c>
      <c r="CB139" s="38">
        <f t="shared" si="307"/>
        <v>1000</v>
      </c>
      <c r="CC139" s="48">
        <f t="shared" si="370"/>
        <v>0.02</v>
      </c>
      <c r="CD139" s="38">
        <f t="shared" si="371"/>
        <v>1020</v>
      </c>
      <c r="CE139" s="38" t="str">
        <f t="shared" si="372"/>
        <v>nie</v>
      </c>
      <c r="CF139" s="38">
        <f t="shared" si="373"/>
        <v>7</v>
      </c>
      <c r="CG139" s="38">
        <f t="shared" si="374"/>
        <v>1010.53</v>
      </c>
      <c r="CH139" s="38">
        <f t="shared" si="375"/>
        <v>16.200000000000003</v>
      </c>
      <c r="CI139" s="48">
        <f t="shared" si="376"/>
        <v>0.04</v>
      </c>
      <c r="CJ139" s="38">
        <f t="shared" si="377"/>
        <v>334.11738275255652</v>
      </c>
      <c r="CK139" s="38">
        <f t="shared" si="378"/>
        <v>1328.4473827525565</v>
      </c>
      <c r="CL139" s="22"/>
      <c r="CM139" s="46">
        <f t="shared" si="412"/>
        <v>10</v>
      </c>
      <c r="CN139" s="38">
        <f t="shared" si="413"/>
        <v>1000</v>
      </c>
      <c r="CO139" s="38">
        <f t="shared" si="310"/>
        <v>1000</v>
      </c>
      <c r="CP139" s="38">
        <f t="shared" si="414"/>
        <v>1281.4563995964918</v>
      </c>
      <c r="CQ139" s="48">
        <f t="shared" si="379"/>
        <v>2.2499999999999999E-2</v>
      </c>
      <c r="CR139" s="38">
        <f t="shared" si="380"/>
        <v>1310.2891685874129</v>
      </c>
      <c r="CS139" s="38" t="str">
        <f t="shared" si="381"/>
        <v>tak</v>
      </c>
      <c r="CT139" s="38">
        <f t="shared" si="382"/>
        <v>0</v>
      </c>
      <c r="CU139" s="38">
        <f t="shared" si="383"/>
        <v>1251.3342265558044</v>
      </c>
      <c r="CV139" s="38">
        <f t="shared" ref="CV139:CV162" si="433">IF(AND(CS139="tak",CN140&lt;&gt;""),
 CU139-CN140,
0)</f>
        <v>52.534226555804253</v>
      </c>
      <c r="CW139" s="48">
        <f t="shared" si="384"/>
        <v>0.04</v>
      </c>
      <c r="CX139" s="38">
        <f t="shared" si="385"/>
        <v>52.534226555804253</v>
      </c>
      <c r="CY139" s="38">
        <f t="shared" si="386"/>
        <v>1251.3342265558044</v>
      </c>
      <c r="DA139" s="46">
        <f t="shared" si="320"/>
        <v>11</v>
      </c>
      <c r="DB139" s="38">
        <f t="shared" si="321"/>
        <v>1100</v>
      </c>
      <c r="DC139" s="38">
        <f t="shared" si="312"/>
        <v>1100</v>
      </c>
      <c r="DD139" s="38">
        <f t="shared" si="415"/>
        <v>1238.8969999999997</v>
      </c>
      <c r="DE139" s="48">
        <f t="shared" si="387"/>
        <v>2.5000000000000001E-2</v>
      </c>
      <c r="DF139" s="38">
        <f t="shared" si="388"/>
        <v>1269.8694249999996</v>
      </c>
      <c r="DG139" s="38" t="str">
        <f t="shared" si="389"/>
        <v>nie</v>
      </c>
      <c r="DH139" s="38">
        <f t="shared" si="390"/>
        <v>7.6999999999999993</v>
      </c>
      <c r="DI139" s="38">
        <f t="shared" si="325"/>
        <v>1231.3572342499997</v>
      </c>
      <c r="DJ139" s="38">
        <f t="shared" ref="DJ139:DJ162" si="434">IF(AND(DG139="tak",DB140&lt;&gt;""),
 DI139-DB140,
0)</f>
        <v>0</v>
      </c>
      <c r="DK139" s="48">
        <f t="shared" si="391"/>
        <v>0.04</v>
      </c>
      <c r="DL139" s="38">
        <f t="shared" si="392"/>
        <v>82.431556372075221</v>
      </c>
      <c r="DM139" s="38">
        <f t="shared" si="393"/>
        <v>1313.7887906220749</v>
      </c>
      <c r="DN139" s="22"/>
      <c r="DO139" s="46">
        <f t="shared" si="322"/>
        <v>10</v>
      </c>
      <c r="DP139" s="38">
        <f t="shared" si="323"/>
        <v>1000</v>
      </c>
      <c r="DQ139" s="38">
        <f t="shared" si="314"/>
        <v>1000</v>
      </c>
      <c r="DR139" s="38">
        <f t="shared" si="416"/>
        <v>1335.5590933331257</v>
      </c>
      <c r="DS139" s="48">
        <f t="shared" si="394"/>
        <v>2.7500000000000004E-2</v>
      </c>
      <c r="DT139" s="38">
        <f t="shared" si="395"/>
        <v>1372.2869683997867</v>
      </c>
      <c r="DU139" s="38" t="str">
        <f t="shared" si="396"/>
        <v>nie</v>
      </c>
      <c r="DV139" s="38">
        <f t="shared" si="397"/>
        <v>20</v>
      </c>
      <c r="DW139" s="38">
        <f t="shared" si="283"/>
        <v>1285.3524444038271</v>
      </c>
      <c r="DX139" s="38">
        <f t="shared" ref="DX139:DX162" si="435">IF(AND(DU139="tak",DP140&lt;&gt;""),
 DW139-DP140,
0)</f>
        <v>0</v>
      </c>
      <c r="DY139" s="48">
        <f t="shared" si="398"/>
        <v>0.04</v>
      </c>
      <c r="DZ139" s="38">
        <f t="shared" si="399"/>
        <v>0</v>
      </c>
      <c r="EA139" s="38">
        <f t="shared" si="400"/>
        <v>1285.3524444038271</v>
      </c>
    </row>
    <row r="140" spans="1:131" s="23" customFormat="1" ht="14.25">
      <c r="A140" s="22"/>
      <c r="B140" s="217"/>
      <c r="C140" s="55">
        <f t="shared" si="425"/>
        <v>105</v>
      </c>
      <c r="D140" s="38">
        <f t="shared" si="353"/>
        <v>1351.91342644266</v>
      </c>
      <c r="E140" s="38">
        <f t="shared" si="354"/>
        <v>1345.1403874114951</v>
      </c>
      <c r="F140" s="38">
        <f t="shared" si="355"/>
        <v>1589.5169871815276</v>
      </c>
      <c r="G140" s="38">
        <f t="shared" si="426"/>
        <v>1285.9274399629269</v>
      </c>
      <c r="H140" s="38">
        <f t="shared" si="427"/>
        <v>1206.0695264891372</v>
      </c>
      <c r="I140" s="38">
        <f t="shared" si="428"/>
        <v>1279.3147269330891</v>
      </c>
      <c r="J140" s="39">
        <f t="shared" si="429"/>
        <v>1248.3645252582269</v>
      </c>
      <c r="K140" s="39">
        <f t="shared" si="430"/>
        <v>1327.261719710815</v>
      </c>
      <c r="L140" s="38">
        <f t="shared" si="431"/>
        <v>1090.9781309202906</v>
      </c>
      <c r="M140" s="22"/>
      <c r="N140" s="69"/>
      <c r="O140" s="53">
        <f t="shared" si="432"/>
        <v>105</v>
      </c>
      <c r="P140" s="41">
        <f t="shared" si="350"/>
        <v>0.35191342644265999</v>
      </c>
      <c r="Q140" s="41">
        <f t="shared" si="351"/>
        <v>0.34514038741149511</v>
      </c>
      <c r="R140" s="41">
        <f t="shared" si="352"/>
        <v>0.58951698718152756</v>
      </c>
      <c r="S140" s="41">
        <f t="shared" si="419"/>
        <v>0.2859274399629268</v>
      </c>
      <c r="T140" s="41">
        <f t="shared" si="420"/>
        <v>0.20606952648913723</v>
      </c>
      <c r="U140" s="41">
        <f t="shared" si="421"/>
        <v>0.27931472693308912</v>
      </c>
      <c r="V140" s="41">
        <f t="shared" si="422"/>
        <v>0.24836452525822694</v>
      </c>
      <c r="W140" s="41">
        <f t="shared" si="423"/>
        <v>0.32726171971081497</v>
      </c>
      <c r="X140" s="41">
        <f t="shared" si="424"/>
        <v>9.0978130920290612E-2</v>
      </c>
      <c r="Y140" s="22"/>
      <c r="Z140" s="35">
        <f t="shared" si="288"/>
        <v>121</v>
      </c>
      <c r="AA140" s="38">
        <f t="shared" si="356"/>
        <v>1105.542643849047</v>
      </c>
      <c r="AB140" s="35">
        <f t="shared" si="289"/>
        <v>121</v>
      </c>
      <c r="AC140" s="48">
        <f t="shared" si="401"/>
        <v>0.04</v>
      </c>
      <c r="AD140" s="46">
        <f t="shared" si="402"/>
        <v>10</v>
      </c>
      <c r="AE140" s="38">
        <f t="shared" si="403"/>
        <v>999</v>
      </c>
      <c r="AF140" s="38">
        <f t="shared" si="316"/>
        <v>1000</v>
      </c>
      <c r="AG140" s="38">
        <f t="shared" si="327"/>
        <v>1000</v>
      </c>
      <c r="AH140" s="48">
        <f t="shared" si="357"/>
        <v>6.7500000000000004E-2</v>
      </c>
      <c r="AI140" s="38">
        <f t="shared" si="358"/>
        <v>1005.625</v>
      </c>
      <c r="AJ140" s="38" t="str">
        <f t="shared" si="359"/>
        <v>nie</v>
      </c>
      <c r="AK140" s="38">
        <f t="shared" si="360"/>
        <v>5</v>
      </c>
      <c r="AL140" s="38">
        <f t="shared" si="330"/>
        <v>1000.50625</v>
      </c>
      <c r="AM140" s="38">
        <f t="shared" si="361"/>
        <v>4.5562500000000004</v>
      </c>
      <c r="AN140" s="48">
        <f t="shared" si="238"/>
        <v>0.04</v>
      </c>
      <c r="AO140" s="38">
        <f t="shared" si="239"/>
        <v>421.55423934685496</v>
      </c>
      <c r="AP140" s="38">
        <f t="shared" si="331"/>
        <v>1417.504239346855</v>
      </c>
      <c r="AQ140" s="22"/>
      <c r="AR140" s="35">
        <f t="shared" si="294"/>
        <v>121</v>
      </c>
      <c r="AS140" s="48">
        <f t="shared" si="404"/>
        <v>0.04</v>
      </c>
      <c r="AT140" s="46">
        <f t="shared" si="405"/>
        <v>10</v>
      </c>
      <c r="AU140" s="38">
        <f t="shared" si="406"/>
        <v>999</v>
      </c>
      <c r="AV140" s="38">
        <f t="shared" si="317"/>
        <v>1000</v>
      </c>
      <c r="AW140" s="38">
        <f t="shared" si="328"/>
        <v>1000</v>
      </c>
      <c r="AX140" s="48">
        <f t="shared" si="362"/>
        <v>6.8500000000000005E-2</v>
      </c>
      <c r="AY140" s="38">
        <f t="shared" si="363"/>
        <v>1005.7083333333334</v>
      </c>
      <c r="AZ140" s="38" t="str">
        <f t="shared" si="364"/>
        <v>nie</v>
      </c>
      <c r="BA140" s="38">
        <f t="shared" si="365"/>
        <v>5.7083333333333712</v>
      </c>
      <c r="BB140" s="38">
        <f t="shared" si="332"/>
        <v>1000</v>
      </c>
      <c r="BC140" s="38">
        <f t="shared" si="366"/>
        <v>4.6237500000000313</v>
      </c>
      <c r="BD140" s="48">
        <f t="shared" si="245"/>
        <v>0.04</v>
      </c>
      <c r="BE140" s="38">
        <f t="shared" si="246"/>
        <v>414.32320385513856</v>
      </c>
      <c r="BF140" s="38">
        <f t="shared" si="333"/>
        <v>1409.6994538551385</v>
      </c>
      <c r="BG140" s="22"/>
      <c r="BH140" s="35">
        <f t="shared" si="299"/>
        <v>121</v>
      </c>
      <c r="BI140" s="48">
        <f t="shared" si="417"/>
        <v>0.04</v>
      </c>
      <c r="BJ140" s="46">
        <f t="shared" si="407"/>
        <v>14</v>
      </c>
      <c r="BK140" s="38">
        <f t="shared" si="408"/>
        <v>1398.6000000000001</v>
      </c>
      <c r="BL140" s="38">
        <f t="shared" si="318"/>
        <v>1400</v>
      </c>
      <c r="BM140" s="38">
        <f t="shared" si="302"/>
        <v>1495.9</v>
      </c>
      <c r="BN140" s="48">
        <f t="shared" si="367"/>
        <v>6.8500000000000005E-2</v>
      </c>
      <c r="BO140" s="38">
        <f t="shared" si="303"/>
        <v>1504.4390958333336</v>
      </c>
      <c r="BP140" s="38" t="str">
        <f t="shared" si="368"/>
        <v>nie</v>
      </c>
      <c r="BQ140" s="38">
        <f t="shared" si="369"/>
        <v>9.7999999999999989</v>
      </c>
      <c r="BR140" s="38">
        <f t="shared" si="334"/>
        <v>1476.6576676250002</v>
      </c>
      <c r="BS140" s="38">
        <f>IF(AND(BP140="tak",BK141&lt;&gt;""),
 BR140-BK141,
0)</f>
        <v>0</v>
      </c>
      <c r="BT140" s="48">
        <f t="shared" si="250"/>
        <v>0.04</v>
      </c>
      <c r="BU140" s="38">
        <f t="shared" si="251"/>
        <v>226.15218693366091</v>
      </c>
      <c r="BV140" s="38">
        <f t="shared" si="335"/>
        <v>1702.8098545586611</v>
      </c>
      <c r="BW140" s="22"/>
      <c r="BX140" s="48">
        <f t="shared" si="418"/>
        <v>0.01</v>
      </c>
      <c r="BY140" s="46">
        <f t="shared" si="410"/>
        <v>10</v>
      </c>
      <c r="BZ140" s="38">
        <f t="shared" si="411"/>
        <v>999</v>
      </c>
      <c r="CA140" s="38">
        <f t="shared" si="319"/>
        <v>1000</v>
      </c>
      <c r="CB140" s="38">
        <f t="shared" si="307"/>
        <v>1000</v>
      </c>
      <c r="CC140" s="48">
        <f t="shared" si="370"/>
        <v>0.02</v>
      </c>
      <c r="CD140" s="38">
        <f t="shared" si="371"/>
        <v>1001.6666666666667</v>
      </c>
      <c r="CE140" s="38" t="str">
        <f t="shared" si="372"/>
        <v>nie</v>
      </c>
      <c r="CF140" s="38">
        <f t="shared" si="373"/>
        <v>7</v>
      </c>
      <c r="CG140" s="38">
        <f t="shared" si="374"/>
        <v>995.68000000000006</v>
      </c>
      <c r="CH140" s="38">
        <f t="shared" si="375"/>
        <v>0</v>
      </c>
      <c r="CI140" s="48">
        <f t="shared" si="376"/>
        <v>0.04</v>
      </c>
      <c r="CJ140" s="38">
        <f t="shared" si="377"/>
        <v>335.01949968598842</v>
      </c>
      <c r="CK140" s="38">
        <f t="shared" si="378"/>
        <v>1330.6994996859885</v>
      </c>
      <c r="CL140" s="22"/>
      <c r="CM140" s="46">
        <f t="shared" si="412"/>
        <v>12</v>
      </c>
      <c r="CN140" s="38">
        <f t="shared" si="413"/>
        <v>1198.8000000000002</v>
      </c>
      <c r="CO140" s="38">
        <f t="shared" si="310"/>
        <v>1200</v>
      </c>
      <c r="CP140" s="38">
        <f t="shared" si="414"/>
        <v>1200</v>
      </c>
      <c r="CQ140" s="48">
        <f t="shared" si="379"/>
        <v>7.2499999999999995E-2</v>
      </c>
      <c r="CR140" s="38">
        <f t="shared" si="380"/>
        <v>1207.25</v>
      </c>
      <c r="CS140" s="38" t="str">
        <f t="shared" si="381"/>
        <v>nie</v>
      </c>
      <c r="CT140" s="38">
        <f t="shared" si="382"/>
        <v>7.25</v>
      </c>
      <c r="CU140" s="38">
        <f t="shared" si="383"/>
        <v>1200</v>
      </c>
      <c r="CV140" s="38">
        <f t="shared" si="433"/>
        <v>0</v>
      </c>
      <c r="CW140" s="48">
        <f t="shared" si="384"/>
        <v>0.04</v>
      </c>
      <c r="CX140" s="38">
        <f t="shared" si="385"/>
        <v>52.676068967504918</v>
      </c>
      <c r="CY140" s="38">
        <f t="shared" si="386"/>
        <v>1252.676068967505</v>
      </c>
      <c r="DA140" s="46">
        <f t="shared" si="320"/>
        <v>11</v>
      </c>
      <c r="DB140" s="38">
        <f t="shared" si="321"/>
        <v>1100</v>
      </c>
      <c r="DC140" s="38">
        <f t="shared" si="312"/>
        <v>1100</v>
      </c>
      <c r="DD140" s="38">
        <f t="shared" si="415"/>
        <v>1269.8694249999996</v>
      </c>
      <c r="DE140" s="48">
        <f t="shared" si="387"/>
        <v>2.5000000000000001E-2</v>
      </c>
      <c r="DF140" s="38">
        <f t="shared" si="388"/>
        <v>1272.5149863020831</v>
      </c>
      <c r="DG140" s="38" t="str">
        <f t="shared" si="389"/>
        <v>nie</v>
      </c>
      <c r="DH140" s="38">
        <f t="shared" si="390"/>
        <v>7.6999999999999993</v>
      </c>
      <c r="DI140" s="38">
        <f t="shared" si="325"/>
        <v>1233.5001389046872</v>
      </c>
      <c r="DJ140" s="38">
        <f t="shared" si="434"/>
        <v>0</v>
      </c>
      <c r="DK140" s="48">
        <f t="shared" si="391"/>
        <v>0.04</v>
      </c>
      <c r="DL140" s="38">
        <f t="shared" si="392"/>
        <v>82.654121574279813</v>
      </c>
      <c r="DM140" s="38">
        <f t="shared" si="393"/>
        <v>1316.154260478967</v>
      </c>
      <c r="DN140" s="22"/>
      <c r="DO140" s="46">
        <f t="shared" si="322"/>
        <v>10</v>
      </c>
      <c r="DP140" s="38">
        <f t="shared" si="323"/>
        <v>1000</v>
      </c>
      <c r="DQ140" s="38">
        <f t="shared" si="314"/>
        <v>1000</v>
      </c>
      <c r="DR140" s="38">
        <f t="shared" si="416"/>
        <v>1372.2869683997867</v>
      </c>
      <c r="DS140" s="48">
        <f t="shared" si="394"/>
        <v>2.7500000000000004E-2</v>
      </c>
      <c r="DT140" s="38">
        <f t="shared" si="395"/>
        <v>1375.4317927023694</v>
      </c>
      <c r="DU140" s="38" t="str">
        <f t="shared" si="396"/>
        <v>nie</v>
      </c>
      <c r="DV140" s="38">
        <f t="shared" si="397"/>
        <v>20</v>
      </c>
      <c r="DW140" s="38">
        <f t="shared" si="283"/>
        <v>1287.8997520889193</v>
      </c>
      <c r="DX140" s="38">
        <f t="shared" si="435"/>
        <v>0</v>
      </c>
      <c r="DY140" s="48">
        <f t="shared" si="398"/>
        <v>0.04</v>
      </c>
      <c r="DZ140" s="38">
        <f t="shared" si="399"/>
        <v>0</v>
      </c>
      <c r="EA140" s="38">
        <f t="shared" si="400"/>
        <v>1287.8997520889193</v>
      </c>
    </row>
    <row r="141" spans="1:131" s="23" customFormat="1" ht="14.25">
      <c r="A141" s="22"/>
      <c r="B141" s="217"/>
      <c r="C141" s="55">
        <f t="shared" si="425"/>
        <v>106</v>
      </c>
      <c r="D141" s="38">
        <f t="shared" si="353"/>
        <v>1355.5745276940552</v>
      </c>
      <c r="E141" s="38">
        <f t="shared" si="354"/>
        <v>1348.8550754575062</v>
      </c>
      <c r="F141" s="38">
        <f t="shared" si="355"/>
        <v>1596.3959434445292</v>
      </c>
      <c r="G141" s="38">
        <f t="shared" si="426"/>
        <v>1291.3249355508267</v>
      </c>
      <c r="H141" s="38">
        <f t="shared" si="427"/>
        <v>1207.9729122171443</v>
      </c>
      <c r="I141" s="38">
        <f t="shared" si="428"/>
        <v>1281.5681175015586</v>
      </c>
      <c r="J141" s="39">
        <f t="shared" si="429"/>
        <v>1250.7773053720953</v>
      </c>
      <c r="K141" s="39">
        <f t="shared" si="430"/>
        <v>1330.8453263540341</v>
      </c>
      <c r="L141" s="38">
        <f t="shared" si="431"/>
        <v>1091.8805115083139</v>
      </c>
      <c r="M141" s="22"/>
      <c r="N141" s="69"/>
      <c r="O141" s="53">
        <f t="shared" si="432"/>
        <v>106</v>
      </c>
      <c r="P141" s="41">
        <f t="shared" si="350"/>
        <v>0.35557452769405518</v>
      </c>
      <c r="Q141" s="41">
        <f t="shared" si="351"/>
        <v>0.34885507545750616</v>
      </c>
      <c r="R141" s="41">
        <f t="shared" si="352"/>
        <v>0.59639594344452918</v>
      </c>
      <c r="S141" s="41">
        <f t="shared" si="419"/>
        <v>0.29132493555082672</v>
      </c>
      <c r="T141" s="41">
        <f t="shared" si="420"/>
        <v>0.20797291221714431</v>
      </c>
      <c r="U141" s="41">
        <f t="shared" si="421"/>
        <v>0.28156811750155852</v>
      </c>
      <c r="V141" s="41">
        <f t="shared" si="422"/>
        <v>0.25077730537209519</v>
      </c>
      <c r="W141" s="41">
        <f t="shared" si="423"/>
        <v>0.33084532635403407</v>
      </c>
      <c r="X141" s="41">
        <f t="shared" si="424"/>
        <v>9.1880511508313889E-2</v>
      </c>
      <c r="Y141" s="22"/>
      <c r="Z141" s="35">
        <f t="shared" si="288"/>
        <v>122</v>
      </c>
      <c r="AA141" s="38">
        <f t="shared" si="356"/>
        <v>1106.4631622868899</v>
      </c>
      <c r="AB141" s="35">
        <f t="shared" si="289"/>
        <v>122</v>
      </c>
      <c r="AC141" s="48">
        <f t="shared" si="401"/>
        <v>0.04</v>
      </c>
      <c r="AD141" s="46">
        <f t="shared" si="402"/>
        <v>10</v>
      </c>
      <c r="AE141" s="38">
        <f t="shared" si="403"/>
        <v>999</v>
      </c>
      <c r="AF141" s="38">
        <f t="shared" si="316"/>
        <v>1000</v>
      </c>
      <c r="AG141" s="38">
        <f t="shared" si="327"/>
        <v>1000</v>
      </c>
      <c r="AH141" s="48">
        <f t="shared" si="357"/>
        <v>0.04</v>
      </c>
      <c r="AI141" s="38">
        <f t="shared" si="358"/>
        <v>1003.3333333333334</v>
      </c>
      <c r="AJ141" s="38" t="str">
        <f t="shared" si="359"/>
        <v>nie</v>
      </c>
      <c r="AK141" s="38">
        <f t="shared" si="360"/>
        <v>5</v>
      </c>
      <c r="AL141" s="38">
        <f t="shared" si="330"/>
        <v>998.65</v>
      </c>
      <c r="AM141" s="38">
        <f t="shared" si="361"/>
        <v>2.7000000000000308</v>
      </c>
      <c r="AN141" s="48">
        <f t="shared" si="238"/>
        <v>0.04</v>
      </c>
      <c r="AO141" s="38">
        <f t="shared" si="239"/>
        <v>425.39243579309147</v>
      </c>
      <c r="AP141" s="38">
        <f t="shared" si="331"/>
        <v>1421.3424357930915</v>
      </c>
      <c r="AQ141" s="22"/>
      <c r="AR141" s="35">
        <f t="shared" si="294"/>
        <v>122</v>
      </c>
      <c r="AS141" s="48">
        <f t="shared" si="404"/>
        <v>0.04</v>
      </c>
      <c r="AT141" s="46">
        <f t="shared" si="405"/>
        <v>10</v>
      </c>
      <c r="AU141" s="38">
        <f t="shared" si="406"/>
        <v>999</v>
      </c>
      <c r="AV141" s="38">
        <f t="shared" si="317"/>
        <v>1000</v>
      </c>
      <c r="AW141" s="38">
        <f t="shared" si="328"/>
        <v>1000</v>
      </c>
      <c r="AX141" s="48">
        <f t="shared" si="362"/>
        <v>4.1000000000000002E-2</v>
      </c>
      <c r="AY141" s="38">
        <f t="shared" si="363"/>
        <v>1003.4166666666666</v>
      </c>
      <c r="AZ141" s="38" t="str">
        <f t="shared" si="364"/>
        <v>nie</v>
      </c>
      <c r="BA141" s="38">
        <f t="shared" si="365"/>
        <v>7</v>
      </c>
      <c r="BB141" s="38">
        <f t="shared" si="332"/>
        <v>997.09749999999997</v>
      </c>
      <c r="BC141" s="38">
        <f t="shared" si="366"/>
        <v>2.7674999999999694</v>
      </c>
      <c r="BD141" s="48">
        <f t="shared" si="245"/>
        <v>0.04</v>
      </c>
      <c r="BE141" s="38">
        <f t="shared" si="246"/>
        <v>418.20937650554737</v>
      </c>
      <c r="BF141" s="38">
        <f t="shared" si="333"/>
        <v>1412.5393765055474</v>
      </c>
      <c r="BG141" s="22"/>
      <c r="BH141" s="35">
        <f t="shared" si="299"/>
        <v>122</v>
      </c>
      <c r="BI141" s="48">
        <f t="shared" si="417"/>
        <v>0.04</v>
      </c>
      <c r="BJ141" s="46">
        <f t="shared" si="407"/>
        <v>14</v>
      </c>
      <c r="BK141" s="38">
        <f t="shared" si="408"/>
        <v>1398.6000000000001</v>
      </c>
      <c r="BL141" s="38">
        <f t="shared" si="318"/>
        <v>1400</v>
      </c>
      <c r="BM141" s="38">
        <f t="shared" si="302"/>
        <v>1495.9</v>
      </c>
      <c r="BN141" s="48">
        <f t="shared" si="367"/>
        <v>6.8500000000000005E-2</v>
      </c>
      <c r="BO141" s="38">
        <f t="shared" si="303"/>
        <v>1512.9781916666668</v>
      </c>
      <c r="BP141" s="38" t="str">
        <f t="shared" si="368"/>
        <v>nie</v>
      </c>
      <c r="BQ141" s="38">
        <f t="shared" si="369"/>
        <v>9.7999999999999989</v>
      </c>
      <c r="BR141" s="38">
        <f t="shared" si="334"/>
        <v>1483.5743352500001</v>
      </c>
      <c r="BS141" s="38">
        <f t="shared" si="409"/>
        <v>0</v>
      </c>
      <c r="BT141" s="48">
        <f t="shared" si="250"/>
        <v>0.04</v>
      </c>
      <c r="BU141" s="38">
        <f t="shared" si="251"/>
        <v>226.76279783838177</v>
      </c>
      <c r="BV141" s="38">
        <f t="shared" si="335"/>
        <v>1710.337133088382</v>
      </c>
      <c r="BW141" s="22"/>
      <c r="BX141" s="48">
        <f t="shared" si="418"/>
        <v>0.01</v>
      </c>
      <c r="BY141" s="46">
        <f t="shared" si="410"/>
        <v>10</v>
      </c>
      <c r="BZ141" s="38">
        <f t="shared" si="411"/>
        <v>999</v>
      </c>
      <c r="CA141" s="38">
        <f t="shared" si="319"/>
        <v>1000</v>
      </c>
      <c r="CB141" s="38">
        <f t="shared" si="307"/>
        <v>1000</v>
      </c>
      <c r="CC141" s="48">
        <f t="shared" si="370"/>
        <v>0.02</v>
      </c>
      <c r="CD141" s="38">
        <f t="shared" si="371"/>
        <v>1003.3333333333334</v>
      </c>
      <c r="CE141" s="38" t="str">
        <f t="shared" si="372"/>
        <v>nie</v>
      </c>
      <c r="CF141" s="38">
        <f t="shared" si="373"/>
        <v>7</v>
      </c>
      <c r="CG141" s="38">
        <f t="shared" si="374"/>
        <v>997.03000000000009</v>
      </c>
      <c r="CH141" s="38">
        <f t="shared" si="375"/>
        <v>0</v>
      </c>
      <c r="CI141" s="48">
        <f t="shared" si="376"/>
        <v>0.04</v>
      </c>
      <c r="CJ141" s="38">
        <f t="shared" si="377"/>
        <v>335.92405233514057</v>
      </c>
      <c r="CK141" s="38">
        <f t="shared" si="378"/>
        <v>1332.9540523351407</v>
      </c>
      <c r="CL141" s="22"/>
      <c r="CM141" s="46">
        <f t="shared" si="412"/>
        <v>12</v>
      </c>
      <c r="CN141" s="38">
        <f t="shared" si="413"/>
        <v>1198.8000000000002</v>
      </c>
      <c r="CO141" s="38">
        <f t="shared" si="310"/>
        <v>1200</v>
      </c>
      <c r="CP141" s="38">
        <f t="shared" si="414"/>
        <v>1200</v>
      </c>
      <c r="CQ141" s="48">
        <f t="shared" si="379"/>
        <v>7.2499999999999995E-2</v>
      </c>
      <c r="CR141" s="38">
        <f t="shared" si="380"/>
        <v>1214.4999999999998</v>
      </c>
      <c r="CS141" s="38" t="str">
        <f t="shared" si="381"/>
        <v>nie</v>
      </c>
      <c r="CT141" s="38">
        <f t="shared" si="382"/>
        <v>14.499999999999773</v>
      </c>
      <c r="CU141" s="38">
        <f t="shared" si="383"/>
        <v>1200</v>
      </c>
      <c r="CV141" s="38">
        <f t="shared" si="433"/>
        <v>0</v>
      </c>
      <c r="CW141" s="48">
        <f t="shared" si="384"/>
        <v>0.04</v>
      </c>
      <c r="CX141" s="38">
        <f t="shared" si="385"/>
        <v>52.818294353717178</v>
      </c>
      <c r="CY141" s="38">
        <f t="shared" si="386"/>
        <v>1252.8182943537172</v>
      </c>
      <c r="DA141" s="46">
        <f t="shared" si="320"/>
        <v>11</v>
      </c>
      <c r="DB141" s="38">
        <f t="shared" si="321"/>
        <v>1100</v>
      </c>
      <c r="DC141" s="38">
        <f t="shared" si="312"/>
        <v>1100</v>
      </c>
      <c r="DD141" s="38">
        <f t="shared" si="415"/>
        <v>1269.8694249999996</v>
      </c>
      <c r="DE141" s="48">
        <f t="shared" si="387"/>
        <v>2.5000000000000001E-2</v>
      </c>
      <c r="DF141" s="38">
        <f t="shared" si="388"/>
        <v>1275.1605476041664</v>
      </c>
      <c r="DG141" s="38" t="str">
        <f t="shared" si="389"/>
        <v>nie</v>
      </c>
      <c r="DH141" s="38">
        <f t="shared" si="390"/>
        <v>7.6999999999999993</v>
      </c>
      <c r="DI141" s="38">
        <f t="shared" si="325"/>
        <v>1235.6430435593747</v>
      </c>
      <c r="DJ141" s="38">
        <f t="shared" si="434"/>
        <v>0</v>
      </c>
      <c r="DK141" s="48">
        <f t="shared" si="391"/>
        <v>0.04</v>
      </c>
      <c r="DL141" s="38">
        <f t="shared" si="392"/>
        <v>82.877287702530367</v>
      </c>
      <c r="DM141" s="38">
        <f t="shared" si="393"/>
        <v>1318.5203312619051</v>
      </c>
      <c r="DN141" s="22"/>
      <c r="DO141" s="46">
        <f t="shared" si="322"/>
        <v>10</v>
      </c>
      <c r="DP141" s="38">
        <f t="shared" si="323"/>
        <v>1000</v>
      </c>
      <c r="DQ141" s="38">
        <f t="shared" si="314"/>
        <v>1000</v>
      </c>
      <c r="DR141" s="38">
        <f t="shared" si="416"/>
        <v>1372.2869683997867</v>
      </c>
      <c r="DS141" s="48">
        <f t="shared" si="394"/>
        <v>2.7500000000000004E-2</v>
      </c>
      <c r="DT141" s="38">
        <f t="shared" si="395"/>
        <v>1378.5766170049524</v>
      </c>
      <c r="DU141" s="38" t="str">
        <f t="shared" si="396"/>
        <v>nie</v>
      </c>
      <c r="DV141" s="38">
        <f t="shared" si="397"/>
        <v>20</v>
      </c>
      <c r="DW141" s="38">
        <f t="shared" si="283"/>
        <v>1290.4470597740114</v>
      </c>
      <c r="DX141" s="38">
        <f t="shared" si="435"/>
        <v>0</v>
      </c>
      <c r="DY141" s="48">
        <f t="shared" si="398"/>
        <v>0.04</v>
      </c>
      <c r="DZ141" s="38">
        <f t="shared" si="399"/>
        <v>0</v>
      </c>
      <c r="EA141" s="38">
        <f t="shared" si="400"/>
        <v>1290.4470597740114</v>
      </c>
    </row>
    <row r="142" spans="1:131" s="23" customFormat="1" ht="14.1" customHeight="1">
      <c r="A142" s="22"/>
      <c r="B142" s="217"/>
      <c r="C142" s="55">
        <f t="shared" si="425"/>
        <v>107</v>
      </c>
      <c r="D142" s="38">
        <f t="shared" si="353"/>
        <v>1359.2455139188291</v>
      </c>
      <c r="E142" s="38">
        <f t="shared" si="354"/>
        <v>1352.5797931612415</v>
      </c>
      <c r="F142" s="38">
        <f t="shared" si="355"/>
        <v>1603.2763692549279</v>
      </c>
      <c r="G142" s="38">
        <f t="shared" si="426"/>
        <v>1296.724246876814</v>
      </c>
      <c r="H142" s="38">
        <f t="shared" si="427"/>
        <v>1209.8762979451512</v>
      </c>
      <c r="I142" s="38">
        <f t="shared" si="428"/>
        <v>1283.8220851763128</v>
      </c>
      <c r="J142" s="39">
        <f t="shared" si="429"/>
        <v>1253.1900854859634</v>
      </c>
      <c r="K142" s="39">
        <f t="shared" si="430"/>
        <v>1334.43860873519</v>
      </c>
      <c r="L142" s="38">
        <f t="shared" si="431"/>
        <v>1092.7828920963375</v>
      </c>
      <c r="M142" s="22"/>
      <c r="N142" s="69"/>
      <c r="O142" s="53">
        <f t="shared" si="432"/>
        <v>107</v>
      </c>
      <c r="P142" s="41">
        <f t="shared" si="350"/>
        <v>0.35924551391882908</v>
      </c>
      <c r="Q142" s="41">
        <f t="shared" si="351"/>
        <v>0.35257979316124155</v>
      </c>
      <c r="R142" s="41">
        <f t="shared" si="352"/>
        <v>0.60327636925492789</v>
      </c>
      <c r="S142" s="41">
        <f t="shared" si="419"/>
        <v>0.29672424687681409</v>
      </c>
      <c r="T142" s="41">
        <f t="shared" si="420"/>
        <v>0.20987629794515117</v>
      </c>
      <c r="U142" s="41">
        <f t="shared" si="421"/>
        <v>0.28382208517631291</v>
      </c>
      <c r="V142" s="41">
        <f t="shared" si="422"/>
        <v>0.25319008548596345</v>
      </c>
      <c r="W142" s="41">
        <f t="shared" si="423"/>
        <v>0.33443860873519005</v>
      </c>
      <c r="X142" s="41">
        <f t="shared" si="424"/>
        <v>9.2782892096337388E-2</v>
      </c>
      <c r="Y142" s="22"/>
      <c r="Z142" s="35">
        <f t="shared" si="288"/>
        <v>123</v>
      </c>
      <c r="AA142" s="38">
        <f t="shared" si="356"/>
        <v>1107.3836807247324</v>
      </c>
      <c r="AB142" s="35">
        <f t="shared" si="289"/>
        <v>123</v>
      </c>
      <c r="AC142" s="48">
        <f t="shared" si="401"/>
        <v>0.04</v>
      </c>
      <c r="AD142" s="46">
        <f t="shared" si="402"/>
        <v>10</v>
      </c>
      <c r="AE142" s="38">
        <f t="shared" si="403"/>
        <v>999</v>
      </c>
      <c r="AF142" s="38">
        <f t="shared" si="316"/>
        <v>1000</v>
      </c>
      <c r="AG142" s="38">
        <f t="shared" si="327"/>
        <v>1000</v>
      </c>
      <c r="AH142" s="48">
        <f t="shared" si="357"/>
        <v>0.04</v>
      </c>
      <c r="AI142" s="38">
        <f t="shared" si="358"/>
        <v>1003.3333333333334</v>
      </c>
      <c r="AJ142" s="38" t="str">
        <f t="shared" si="359"/>
        <v>nie</v>
      </c>
      <c r="AK142" s="38">
        <f t="shared" si="360"/>
        <v>5</v>
      </c>
      <c r="AL142" s="38">
        <f t="shared" si="330"/>
        <v>998.65</v>
      </c>
      <c r="AM142" s="38">
        <f t="shared" si="361"/>
        <v>2.7000000000000308</v>
      </c>
      <c r="AN142" s="48">
        <f t="shared" si="238"/>
        <v>0.04</v>
      </c>
      <c r="AO142" s="38">
        <f t="shared" si="239"/>
        <v>429.24099536973284</v>
      </c>
      <c r="AP142" s="38">
        <f t="shared" si="331"/>
        <v>1425.1909953697327</v>
      </c>
      <c r="AQ142" s="22"/>
      <c r="AR142" s="35">
        <f t="shared" si="294"/>
        <v>123</v>
      </c>
      <c r="AS142" s="48">
        <f t="shared" si="404"/>
        <v>0.04</v>
      </c>
      <c r="AT142" s="46">
        <f t="shared" si="405"/>
        <v>10</v>
      </c>
      <c r="AU142" s="38">
        <f t="shared" si="406"/>
        <v>999</v>
      </c>
      <c r="AV142" s="38">
        <f t="shared" si="317"/>
        <v>1000</v>
      </c>
      <c r="AW142" s="38">
        <f t="shared" si="328"/>
        <v>1000</v>
      </c>
      <c r="AX142" s="48">
        <f t="shared" si="362"/>
        <v>4.1000000000000002E-2</v>
      </c>
      <c r="AY142" s="38">
        <f t="shared" si="363"/>
        <v>1003.4166666666666</v>
      </c>
      <c r="AZ142" s="38" t="str">
        <f t="shared" si="364"/>
        <v>nie</v>
      </c>
      <c r="BA142" s="38">
        <f t="shared" si="365"/>
        <v>7</v>
      </c>
      <c r="BB142" s="38">
        <f t="shared" si="332"/>
        <v>997.09749999999997</v>
      </c>
      <c r="BC142" s="38">
        <f t="shared" si="366"/>
        <v>2.7674999999999694</v>
      </c>
      <c r="BD142" s="48">
        <f t="shared" si="245"/>
        <v>0.04</v>
      </c>
      <c r="BE142" s="38">
        <f t="shared" si="246"/>
        <v>422.10604182211227</v>
      </c>
      <c r="BF142" s="38">
        <f t="shared" si="333"/>
        <v>1416.4360418221122</v>
      </c>
      <c r="BG142" s="22"/>
      <c r="BH142" s="35">
        <f t="shared" si="299"/>
        <v>123</v>
      </c>
      <c r="BI142" s="48">
        <f t="shared" si="417"/>
        <v>0.04</v>
      </c>
      <c r="BJ142" s="46">
        <f t="shared" si="407"/>
        <v>14</v>
      </c>
      <c r="BK142" s="38">
        <f t="shared" si="408"/>
        <v>1398.6000000000001</v>
      </c>
      <c r="BL142" s="38">
        <f t="shared" si="318"/>
        <v>1400</v>
      </c>
      <c r="BM142" s="38">
        <f t="shared" si="302"/>
        <v>1495.9</v>
      </c>
      <c r="BN142" s="48">
        <f t="shared" si="367"/>
        <v>6.8500000000000005E-2</v>
      </c>
      <c r="BO142" s="38">
        <f t="shared" si="303"/>
        <v>1521.5172875000001</v>
      </c>
      <c r="BP142" s="38" t="str">
        <f t="shared" si="368"/>
        <v>nie</v>
      </c>
      <c r="BQ142" s="38">
        <f t="shared" si="369"/>
        <v>9.7999999999999989</v>
      </c>
      <c r="BR142" s="38">
        <f t="shared" si="334"/>
        <v>1490.491002875</v>
      </c>
      <c r="BS142" s="38">
        <f>IF(AND(BP142="tak",BK143&lt;&gt;""),
 BR142-BK143,
0)</f>
        <v>0</v>
      </c>
      <c r="BT142" s="48">
        <f t="shared" si="250"/>
        <v>0.04</v>
      </c>
      <c r="BU142" s="38">
        <f t="shared" si="251"/>
        <v>227.37505739254539</v>
      </c>
      <c r="BV142" s="38">
        <f t="shared" si="335"/>
        <v>1717.8660602675454</v>
      </c>
      <c r="BW142" s="22"/>
      <c r="BX142" s="48">
        <f t="shared" si="418"/>
        <v>0.01</v>
      </c>
      <c r="BY142" s="46">
        <f t="shared" si="410"/>
        <v>10</v>
      </c>
      <c r="BZ142" s="38">
        <f t="shared" si="411"/>
        <v>999</v>
      </c>
      <c r="CA142" s="38">
        <f t="shared" si="319"/>
        <v>1000</v>
      </c>
      <c r="CB142" s="38">
        <f t="shared" si="307"/>
        <v>1000</v>
      </c>
      <c r="CC142" s="48">
        <f t="shared" si="370"/>
        <v>0.02</v>
      </c>
      <c r="CD142" s="38">
        <f t="shared" si="371"/>
        <v>1004.9999999999999</v>
      </c>
      <c r="CE142" s="38" t="str">
        <f t="shared" si="372"/>
        <v>nie</v>
      </c>
      <c r="CF142" s="38">
        <f t="shared" si="373"/>
        <v>7</v>
      </c>
      <c r="CG142" s="38">
        <f t="shared" si="374"/>
        <v>998.37999999999988</v>
      </c>
      <c r="CH142" s="38">
        <f t="shared" si="375"/>
        <v>0</v>
      </c>
      <c r="CI142" s="48">
        <f t="shared" si="376"/>
        <v>0.04</v>
      </c>
      <c r="CJ142" s="38">
        <f t="shared" si="377"/>
        <v>336.83104727644542</v>
      </c>
      <c r="CK142" s="38">
        <f t="shared" si="378"/>
        <v>1335.2110472764452</v>
      </c>
      <c r="CL142" s="22"/>
      <c r="CM142" s="46">
        <f t="shared" si="412"/>
        <v>12</v>
      </c>
      <c r="CN142" s="38">
        <f t="shared" si="413"/>
        <v>1198.8000000000002</v>
      </c>
      <c r="CO142" s="38">
        <f t="shared" si="310"/>
        <v>1200</v>
      </c>
      <c r="CP142" s="38">
        <f t="shared" si="414"/>
        <v>1200</v>
      </c>
      <c r="CQ142" s="48">
        <f t="shared" si="379"/>
        <v>7.2499999999999995E-2</v>
      </c>
      <c r="CR142" s="38">
        <f t="shared" si="380"/>
        <v>1221.75</v>
      </c>
      <c r="CS142" s="38" t="str">
        <f t="shared" si="381"/>
        <v>nie</v>
      </c>
      <c r="CT142" s="38">
        <f t="shared" si="382"/>
        <v>21.75</v>
      </c>
      <c r="CU142" s="38">
        <f t="shared" si="383"/>
        <v>1200</v>
      </c>
      <c r="CV142" s="38">
        <f t="shared" si="433"/>
        <v>0</v>
      </c>
      <c r="CW142" s="48">
        <f t="shared" si="384"/>
        <v>0.04</v>
      </c>
      <c r="CX142" s="38">
        <f t="shared" si="385"/>
        <v>52.960903748472212</v>
      </c>
      <c r="CY142" s="38">
        <f t="shared" si="386"/>
        <v>1252.9609037484722</v>
      </c>
      <c r="DA142" s="46">
        <f t="shared" si="320"/>
        <v>11</v>
      </c>
      <c r="DB142" s="38">
        <f t="shared" si="321"/>
        <v>1100</v>
      </c>
      <c r="DC142" s="38">
        <f t="shared" si="312"/>
        <v>1100</v>
      </c>
      <c r="DD142" s="38">
        <f t="shared" si="415"/>
        <v>1269.8694249999996</v>
      </c>
      <c r="DE142" s="48">
        <f t="shared" si="387"/>
        <v>2.5000000000000001E-2</v>
      </c>
      <c r="DF142" s="38">
        <f t="shared" si="388"/>
        <v>1277.8061089062498</v>
      </c>
      <c r="DG142" s="38" t="str">
        <f t="shared" si="389"/>
        <v>nie</v>
      </c>
      <c r="DH142" s="38">
        <f t="shared" si="390"/>
        <v>7.6999999999999993</v>
      </c>
      <c r="DI142" s="38">
        <f t="shared" si="325"/>
        <v>1237.7859482140623</v>
      </c>
      <c r="DJ142" s="38">
        <f t="shared" si="434"/>
        <v>0</v>
      </c>
      <c r="DK142" s="48">
        <f t="shared" si="391"/>
        <v>0.04</v>
      </c>
      <c r="DL142" s="38">
        <f t="shared" si="392"/>
        <v>83.10105637932719</v>
      </c>
      <c r="DM142" s="38">
        <f t="shared" si="393"/>
        <v>1320.8870045933895</v>
      </c>
      <c r="DN142" s="22"/>
      <c r="DO142" s="46">
        <f t="shared" si="322"/>
        <v>10</v>
      </c>
      <c r="DP142" s="38">
        <f t="shared" si="323"/>
        <v>1000</v>
      </c>
      <c r="DQ142" s="38">
        <f t="shared" si="314"/>
        <v>1000</v>
      </c>
      <c r="DR142" s="38">
        <f t="shared" si="416"/>
        <v>1372.2869683997867</v>
      </c>
      <c r="DS142" s="48">
        <f t="shared" si="394"/>
        <v>2.7500000000000004E-2</v>
      </c>
      <c r="DT142" s="38">
        <f t="shared" si="395"/>
        <v>1381.7214413075351</v>
      </c>
      <c r="DU142" s="38" t="str">
        <f t="shared" si="396"/>
        <v>nie</v>
      </c>
      <c r="DV142" s="38">
        <f t="shared" si="397"/>
        <v>20</v>
      </c>
      <c r="DW142" s="38">
        <f t="shared" si="283"/>
        <v>1292.9943674591034</v>
      </c>
      <c r="DX142" s="38">
        <f t="shared" si="435"/>
        <v>0</v>
      </c>
      <c r="DY142" s="48">
        <f t="shared" si="398"/>
        <v>0.04</v>
      </c>
      <c r="DZ142" s="38">
        <f t="shared" si="399"/>
        <v>0</v>
      </c>
      <c r="EA142" s="38">
        <f t="shared" si="400"/>
        <v>1292.9943674591034</v>
      </c>
    </row>
    <row r="143" spans="1:131" s="23" customFormat="1" ht="14.25">
      <c r="A143" s="22"/>
      <c r="B143" s="218"/>
      <c r="C143" s="55">
        <f t="shared" si="425"/>
        <v>108</v>
      </c>
      <c r="D143" s="38">
        <f t="shared" si="353"/>
        <v>1366.9764118064102</v>
      </c>
      <c r="E143" s="38">
        <f t="shared" si="354"/>
        <v>1356.3145676027766</v>
      </c>
      <c r="F143" s="38">
        <f t="shared" si="355"/>
        <v>1616.9622685805023</v>
      </c>
      <c r="G143" s="38">
        <f t="shared" si="426"/>
        <v>1302.1253788433812</v>
      </c>
      <c r="H143" s="38">
        <f t="shared" si="427"/>
        <v>1211.7796836731584</v>
      </c>
      <c r="I143" s="38">
        <f t="shared" si="428"/>
        <v>1286.0766315155388</v>
      </c>
      <c r="J143" s="39">
        <f t="shared" si="429"/>
        <v>1255.6028655998318</v>
      </c>
      <c r="K143" s="39">
        <f t="shared" si="430"/>
        <v>1338.0415929787748</v>
      </c>
      <c r="L143" s="38">
        <f t="shared" si="431"/>
        <v>1093.6852726843608</v>
      </c>
      <c r="M143" s="22"/>
      <c r="N143" s="69"/>
      <c r="O143" s="53">
        <f t="shared" si="432"/>
        <v>108</v>
      </c>
      <c r="P143" s="41">
        <f t="shared" si="350"/>
        <v>0.36697641180641027</v>
      </c>
      <c r="Q143" s="41">
        <f t="shared" si="351"/>
        <v>0.35631456760277658</v>
      </c>
      <c r="R143" s="41">
        <f t="shared" si="352"/>
        <v>0.61696226858050229</v>
      </c>
      <c r="S143" s="41">
        <f t="shared" si="419"/>
        <v>0.30212537884338131</v>
      </c>
      <c r="T143" s="41">
        <f t="shared" si="420"/>
        <v>0.21177968367315847</v>
      </c>
      <c r="U143" s="41">
        <f t="shared" si="421"/>
        <v>0.28607663151553875</v>
      </c>
      <c r="V143" s="41">
        <f t="shared" si="422"/>
        <v>0.25560286559983192</v>
      </c>
      <c r="W143" s="41">
        <f t="shared" si="423"/>
        <v>0.33804159297877479</v>
      </c>
      <c r="X143" s="41">
        <f t="shared" si="424"/>
        <v>9.3685272684360887E-2</v>
      </c>
      <c r="Y143" s="22"/>
      <c r="Z143" s="35">
        <f t="shared" si="288"/>
        <v>124</v>
      </c>
      <c r="AA143" s="38">
        <f t="shared" si="356"/>
        <v>1108.3041991625753</v>
      </c>
      <c r="AB143" s="35">
        <f t="shared" si="289"/>
        <v>124</v>
      </c>
      <c r="AC143" s="48">
        <f t="shared" si="401"/>
        <v>0.04</v>
      </c>
      <c r="AD143" s="46">
        <f t="shared" si="402"/>
        <v>10</v>
      </c>
      <c r="AE143" s="38">
        <f t="shared" si="403"/>
        <v>999</v>
      </c>
      <c r="AF143" s="38">
        <f t="shared" si="316"/>
        <v>1000</v>
      </c>
      <c r="AG143" s="38">
        <f t="shared" si="327"/>
        <v>1000</v>
      </c>
      <c r="AH143" s="48">
        <f t="shared" si="357"/>
        <v>0.04</v>
      </c>
      <c r="AI143" s="38">
        <f t="shared" si="358"/>
        <v>1003.3333333333334</v>
      </c>
      <c r="AJ143" s="38" t="str">
        <f t="shared" si="359"/>
        <v>nie</v>
      </c>
      <c r="AK143" s="38">
        <f t="shared" si="360"/>
        <v>5</v>
      </c>
      <c r="AL143" s="38">
        <f t="shared" si="330"/>
        <v>998.65</v>
      </c>
      <c r="AM143" s="38">
        <f t="shared" si="361"/>
        <v>2.7000000000000308</v>
      </c>
      <c r="AN143" s="48">
        <f t="shared" si="238"/>
        <v>0.04</v>
      </c>
      <c r="AO143" s="38">
        <f t="shared" si="239"/>
        <v>433.09994605723114</v>
      </c>
      <c r="AP143" s="38">
        <f t="shared" si="331"/>
        <v>1429.049946057231</v>
      </c>
      <c r="AQ143" s="22"/>
      <c r="AR143" s="35">
        <f t="shared" si="294"/>
        <v>124</v>
      </c>
      <c r="AS143" s="48">
        <f t="shared" si="404"/>
        <v>0.04</v>
      </c>
      <c r="AT143" s="46">
        <f t="shared" si="405"/>
        <v>10</v>
      </c>
      <c r="AU143" s="38">
        <f t="shared" si="406"/>
        <v>999</v>
      </c>
      <c r="AV143" s="38">
        <f t="shared" si="317"/>
        <v>1000</v>
      </c>
      <c r="AW143" s="38">
        <f t="shared" si="328"/>
        <v>1000</v>
      </c>
      <c r="AX143" s="48">
        <f t="shared" si="362"/>
        <v>4.1000000000000002E-2</v>
      </c>
      <c r="AY143" s="38">
        <f t="shared" si="363"/>
        <v>1003.4166666666666</v>
      </c>
      <c r="AZ143" s="38" t="str">
        <f t="shared" si="364"/>
        <v>nie</v>
      </c>
      <c r="BA143" s="38">
        <f t="shared" si="365"/>
        <v>7</v>
      </c>
      <c r="BB143" s="38">
        <f t="shared" si="332"/>
        <v>997.09749999999997</v>
      </c>
      <c r="BC143" s="38">
        <f t="shared" si="366"/>
        <v>2.7674999999999694</v>
      </c>
      <c r="BD143" s="48">
        <f t="shared" si="245"/>
        <v>0.04</v>
      </c>
      <c r="BE143" s="38">
        <f t="shared" si="246"/>
        <v>426.01322813503191</v>
      </c>
      <c r="BF143" s="38">
        <f t="shared" si="333"/>
        <v>1420.3432281350319</v>
      </c>
      <c r="BG143" s="22"/>
      <c r="BH143" s="35">
        <f t="shared" si="299"/>
        <v>124</v>
      </c>
      <c r="BI143" s="48">
        <f t="shared" si="417"/>
        <v>0.04</v>
      </c>
      <c r="BJ143" s="46">
        <f t="shared" si="407"/>
        <v>14</v>
      </c>
      <c r="BK143" s="38">
        <f t="shared" si="408"/>
        <v>1398.6000000000001</v>
      </c>
      <c r="BL143" s="38">
        <f t="shared" si="318"/>
        <v>1400</v>
      </c>
      <c r="BM143" s="38">
        <f t="shared" si="302"/>
        <v>1495.9</v>
      </c>
      <c r="BN143" s="48">
        <f t="shared" si="367"/>
        <v>6.8500000000000005E-2</v>
      </c>
      <c r="BO143" s="38">
        <f t="shared" si="303"/>
        <v>1530.0563833333333</v>
      </c>
      <c r="BP143" s="38" t="str">
        <f t="shared" si="368"/>
        <v>nie</v>
      </c>
      <c r="BQ143" s="38">
        <f t="shared" si="369"/>
        <v>9.7999999999999989</v>
      </c>
      <c r="BR143" s="38">
        <f t="shared" si="334"/>
        <v>1497.4076705</v>
      </c>
      <c r="BS143" s="38">
        <f t="shared" ref="BS143:BS163" si="436">IF(AND(BP143="tak",BK144&lt;&gt;""),
 BR143-BK144,
0)</f>
        <v>0</v>
      </c>
      <c r="BT143" s="48">
        <f t="shared" si="250"/>
        <v>0.04</v>
      </c>
      <c r="BU143" s="38">
        <f t="shared" si="251"/>
        <v>227.98897004750523</v>
      </c>
      <c r="BV143" s="38">
        <f t="shared" si="335"/>
        <v>1725.3966405475053</v>
      </c>
      <c r="BW143" s="22"/>
      <c r="BX143" s="48">
        <f t="shared" si="418"/>
        <v>0.01</v>
      </c>
      <c r="BY143" s="46">
        <f t="shared" si="410"/>
        <v>10</v>
      </c>
      <c r="BZ143" s="38">
        <f t="shared" si="411"/>
        <v>999</v>
      </c>
      <c r="CA143" s="38">
        <f t="shared" si="319"/>
        <v>1000</v>
      </c>
      <c r="CB143" s="38">
        <f t="shared" si="307"/>
        <v>1000</v>
      </c>
      <c r="CC143" s="48">
        <f t="shared" si="370"/>
        <v>0.02</v>
      </c>
      <c r="CD143" s="38">
        <f t="shared" si="371"/>
        <v>1006.6666666666666</v>
      </c>
      <c r="CE143" s="38" t="str">
        <f t="shared" si="372"/>
        <v>nie</v>
      </c>
      <c r="CF143" s="38">
        <f t="shared" si="373"/>
        <v>7</v>
      </c>
      <c r="CG143" s="38">
        <f t="shared" si="374"/>
        <v>999.73</v>
      </c>
      <c r="CH143" s="38">
        <f t="shared" si="375"/>
        <v>0</v>
      </c>
      <c r="CI143" s="48">
        <f t="shared" si="376"/>
        <v>0.04</v>
      </c>
      <c r="CJ143" s="38">
        <f t="shared" si="377"/>
        <v>337.7404911040918</v>
      </c>
      <c r="CK143" s="38">
        <f t="shared" si="378"/>
        <v>1337.4704911040917</v>
      </c>
      <c r="CL143" s="22"/>
      <c r="CM143" s="46">
        <f t="shared" si="412"/>
        <v>12</v>
      </c>
      <c r="CN143" s="38">
        <f t="shared" si="413"/>
        <v>1198.8000000000002</v>
      </c>
      <c r="CO143" s="38">
        <f t="shared" si="310"/>
        <v>1200</v>
      </c>
      <c r="CP143" s="38">
        <f t="shared" si="414"/>
        <v>1200</v>
      </c>
      <c r="CQ143" s="48">
        <f t="shared" si="379"/>
        <v>7.2499999999999995E-2</v>
      </c>
      <c r="CR143" s="38">
        <f t="shared" si="380"/>
        <v>1229</v>
      </c>
      <c r="CS143" s="38" t="str">
        <f t="shared" si="381"/>
        <v>nie</v>
      </c>
      <c r="CT143" s="38">
        <f t="shared" si="382"/>
        <v>24</v>
      </c>
      <c r="CU143" s="38">
        <f t="shared" si="383"/>
        <v>1204.05</v>
      </c>
      <c r="CV143" s="38">
        <f t="shared" si="433"/>
        <v>0</v>
      </c>
      <c r="CW143" s="48">
        <f t="shared" si="384"/>
        <v>0.04</v>
      </c>
      <c r="CX143" s="38">
        <f t="shared" si="385"/>
        <v>53.103898188593085</v>
      </c>
      <c r="CY143" s="38">
        <f t="shared" si="386"/>
        <v>1257.1538981885931</v>
      </c>
      <c r="DA143" s="46">
        <f t="shared" si="320"/>
        <v>11</v>
      </c>
      <c r="DB143" s="38">
        <f t="shared" si="321"/>
        <v>1100</v>
      </c>
      <c r="DC143" s="38">
        <f t="shared" si="312"/>
        <v>1100</v>
      </c>
      <c r="DD143" s="38">
        <f t="shared" si="415"/>
        <v>1269.8694249999996</v>
      </c>
      <c r="DE143" s="48">
        <f t="shared" si="387"/>
        <v>2.5000000000000001E-2</v>
      </c>
      <c r="DF143" s="38">
        <f t="shared" si="388"/>
        <v>1280.4516702083329</v>
      </c>
      <c r="DG143" s="38" t="str">
        <f t="shared" si="389"/>
        <v>nie</v>
      </c>
      <c r="DH143" s="38">
        <f t="shared" si="390"/>
        <v>7.6999999999999993</v>
      </c>
      <c r="DI143" s="38">
        <f t="shared" si="325"/>
        <v>1239.9288528687496</v>
      </c>
      <c r="DJ143" s="38">
        <f t="shared" si="434"/>
        <v>0</v>
      </c>
      <c r="DK143" s="48">
        <f t="shared" si="391"/>
        <v>0.04</v>
      </c>
      <c r="DL143" s="38">
        <f t="shared" si="392"/>
        <v>83.325429231551368</v>
      </c>
      <c r="DM143" s="38">
        <f t="shared" si="393"/>
        <v>1323.254282100301</v>
      </c>
      <c r="DN143" s="22"/>
      <c r="DO143" s="46">
        <f t="shared" si="322"/>
        <v>10</v>
      </c>
      <c r="DP143" s="38">
        <f t="shared" si="323"/>
        <v>1000</v>
      </c>
      <c r="DQ143" s="38">
        <f t="shared" si="314"/>
        <v>1000</v>
      </c>
      <c r="DR143" s="38">
        <f t="shared" si="416"/>
        <v>1372.2869683997867</v>
      </c>
      <c r="DS143" s="48">
        <f t="shared" si="394"/>
        <v>2.7500000000000004E-2</v>
      </c>
      <c r="DT143" s="38">
        <f t="shared" si="395"/>
        <v>1384.8662656101183</v>
      </c>
      <c r="DU143" s="38" t="str">
        <f t="shared" si="396"/>
        <v>nie</v>
      </c>
      <c r="DV143" s="38">
        <f t="shared" si="397"/>
        <v>20</v>
      </c>
      <c r="DW143" s="38">
        <f t="shared" si="283"/>
        <v>1295.5416751441958</v>
      </c>
      <c r="DX143" s="38">
        <f t="shared" si="435"/>
        <v>0</v>
      </c>
      <c r="DY143" s="48">
        <f t="shared" si="398"/>
        <v>0.04</v>
      </c>
      <c r="DZ143" s="38">
        <f t="shared" si="399"/>
        <v>0</v>
      </c>
      <c r="EA143" s="38">
        <f t="shared" si="400"/>
        <v>1295.5416751441958</v>
      </c>
    </row>
    <row r="144" spans="1:131" s="23" customFormat="1" ht="14.25">
      <c r="A144" s="22"/>
      <c r="B144" s="216">
        <f>ROUNDUP(C155/12,0)</f>
        <v>10</v>
      </c>
      <c r="C144" s="55">
        <f t="shared" si="425"/>
        <v>109</v>
      </c>
      <c r="D144" s="38">
        <f t="shared" si="353"/>
        <v>1369.4761981182874</v>
      </c>
      <c r="E144" s="38">
        <f t="shared" si="354"/>
        <v>1360.059425935304</v>
      </c>
      <c r="F144" s="38">
        <f t="shared" si="355"/>
        <v>1618.9518467056694</v>
      </c>
      <c r="G144" s="38">
        <f t="shared" si="426"/>
        <v>1304.3064263662586</v>
      </c>
      <c r="H144" s="38">
        <f t="shared" si="427"/>
        <v>1213.7258955800457</v>
      </c>
      <c r="I144" s="38">
        <f t="shared" si="428"/>
        <v>1288.3827492691307</v>
      </c>
      <c r="J144" s="39">
        <f t="shared" si="429"/>
        <v>1258.0819971668313</v>
      </c>
      <c r="K144" s="39">
        <f t="shared" si="430"/>
        <v>1341.6543052798174</v>
      </c>
      <c r="L144" s="38">
        <f t="shared" si="431"/>
        <v>1094.5966770782643</v>
      </c>
      <c r="M144" s="22"/>
      <c r="N144" s="69"/>
      <c r="O144" s="53">
        <f t="shared" si="432"/>
        <v>109</v>
      </c>
      <c r="P144" s="41">
        <f t="shared" si="350"/>
        <v>0.36947619811828725</v>
      </c>
      <c r="Q144" s="41">
        <f t="shared" si="351"/>
        <v>0.36005942593530404</v>
      </c>
      <c r="R144" s="41">
        <f t="shared" si="352"/>
        <v>0.61895184670566938</v>
      </c>
      <c r="S144" s="41">
        <f t="shared" si="419"/>
        <v>0.30430642636625871</v>
      </c>
      <c r="T144" s="41">
        <f t="shared" si="420"/>
        <v>0.21372589558004584</v>
      </c>
      <c r="U144" s="41">
        <f t="shared" si="421"/>
        <v>0.28838274926913066</v>
      </c>
      <c r="V144" s="41">
        <f t="shared" si="422"/>
        <v>0.25808199716683133</v>
      </c>
      <c r="W144" s="41">
        <f t="shared" si="423"/>
        <v>0.34165430527981733</v>
      </c>
      <c r="X144" s="41">
        <f t="shared" si="424"/>
        <v>9.4596677078264246E-2</v>
      </c>
      <c r="Y144" s="22"/>
      <c r="Z144" s="35">
        <f t="shared" si="288"/>
        <v>125</v>
      </c>
      <c r="AA144" s="38">
        <f t="shared" si="356"/>
        <v>1109.2247176004178</v>
      </c>
      <c r="AB144" s="35">
        <f t="shared" si="289"/>
        <v>125</v>
      </c>
      <c r="AC144" s="48">
        <f t="shared" si="401"/>
        <v>0.04</v>
      </c>
      <c r="AD144" s="46">
        <f t="shared" si="402"/>
        <v>10</v>
      </c>
      <c r="AE144" s="38">
        <f t="shared" si="403"/>
        <v>999</v>
      </c>
      <c r="AF144" s="38">
        <f t="shared" si="316"/>
        <v>1000</v>
      </c>
      <c r="AG144" s="38">
        <f t="shared" si="327"/>
        <v>1000</v>
      </c>
      <c r="AH144" s="48">
        <f t="shared" si="357"/>
        <v>0.04</v>
      </c>
      <c r="AI144" s="38">
        <f t="shared" si="358"/>
        <v>1003.3333333333334</v>
      </c>
      <c r="AJ144" s="38" t="str">
        <f t="shared" si="359"/>
        <v>nie</v>
      </c>
      <c r="AK144" s="38">
        <f t="shared" si="360"/>
        <v>5</v>
      </c>
      <c r="AL144" s="38">
        <f t="shared" si="330"/>
        <v>998.65</v>
      </c>
      <c r="AM144" s="38">
        <f t="shared" si="361"/>
        <v>2.7000000000000308</v>
      </c>
      <c r="AN144" s="48">
        <f t="shared" si="238"/>
        <v>0.04</v>
      </c>
      <c r="AO144" s="38">
        <f t="shared" si="239"/>
        <v>436.96931591158568</v>
      </c>
      <c r="AP144" s="38">
        <f t="shared" si="331"/>
        <v>1432.9193159115857</v>
      </c>
      <c r="AQ144" s="22"/>
      <c r="AR144" s="35">
        <f t="shared" si="294"/>
        <v>125</v>
      </c>
      <c r="AS144" s="48">
        <f t="shared" si="404"/>
        <v>0.04</v>
      </c>
      <c r="AT144" s="46">
        <f t="shared" si="405"/>
        <v>10</v>
      </c>
      <c r="AU144" s="38">
        <f t="shared" si="406"/>
        <v>999</v>
      </c>
      <c r="AV144" s="38">
        <f t="shared" si="317"/>
        <v>1000</v>
      </c>
      <c r="AW144" s="38">
        <f t="shared" si="328"/>
        <v>1000</v>
      </c>
      <c r="AX144" s="48">
        <f t="shared" si="362"/>
        <v>4.1000000000000002E-2</v>
      </c>
      <c r="AY144" s="38">
        <f t="shared" si="363"/>
        <v>1003.4166666666666</v>
      </c>
      <c r="AZ144" s="38" t="str">
        <f t="shared" si="364"/>
        <v>nie</v>
      </c>
      <c r="BA144" s="38">
        <f t="shared" si="365"/>
        <v>7</v>
      </c>
      <c r="BB144" s="38">
        <f t="shared" si="332"/>
        <v>997.09749999999997</v>
      </c>
      <c r="BC144" s="38">
        <f t="shared" si="366"/>
        <v>2.7674999999999694</v>
      </c>
      <c r="BD144" s="48">
        <f t="shared" si="245"/>
        <v>0.04</v>
      </c>
      <c r="BE144" s="38">
        <f t="shared" si="246"/>
        <v>429.93096385099642</v>
      </c>
      <c r="BF144" s="38">
        <f t="shared" si="333"/>
        <v>1424.2609638509964</v>
      </c>
      <c r="BG144" s="22"/>
      <c r="BH144" s="35">
        <f t="shared" si="299"/>
        <v>125</v>
      </c>
      <c r="BI144" s="48">
        <f t="shared" si="417"/>
        <v>0.04</v>
      </c>
      <c r="BJ144" s="46">
        <f t="shared" si="407"/>
        <v>14</v>
      </c>
      <c r="BK144" s="38">
        <f t="shared" si="408"/>
        <v>1398.6000000000001</v>
      </c>
      <c r="BL144" s="38">
        <f t="shared" si="318"/>
        <v>1400</v>
      </c>
      <c r="BM144" s="38">
        <f t="shared" si="302"/>
        <v>1495.9</v>
      </c>
      <c r="BN144" s="48">
        <f t="shared" si="367"/>
        <v>6.8500000000000005E-2</v>
      </c>
      <c r="BO144" s="38">
        <f t="shared" si="303"/>
        <v>1538.5954791666668</v>
      </c>
      <c r="BP144" s="38" t="str">
        <f t="shared" si="368"/>
        <v>nie</v>
      </c>
      <c r="BQ144" s="38">
        <f t="shared" si="369"/>
        <v>9.7999999999999989</v>
      </c>
      <c r="BR144" s="38">
        <f t="shared" si="334"/>
        <v>1504.3243381250002</v>
      </c>
      <c r="BS144" s="38">
        <f t="shared" si="436"/>
        <v>0</v>
      </c>
      <c r="BT144" s="48">
        <f t="shared" si="250"/>
        <v>0.04</v>
      </c>
      <c r="BU144" s="38">
        <f t="shared" si="251"/>
        <v>228.60454026663348</v>
      </c>
      <c r="BV144" s="38">
        <f t="shared" si="335"/>
        <v>1732.9288783916336</v>
      </c>
      <c r="BW144" s="22"/>
      <c r="BX144" s="48">
        <f t="shared" si="418"/>
        <v>0.01</v>
      </c>
      <c r="BY144" s="46">
        <f t="shared" si="410"/>
        <v>10</v>
      </c>
      <c r="BZ144" s="38">
        <f t="shared" si="411"/>
        <v>999</v>
      </c>
      <c r="CA144" s="38">
        <f t="shared" si="319"/>
        <v>1000</v>
      </c>
      <c r="CB144" s="38">
        <f t="shared" si="307"/>
        <v>1000</v>
      </c>
      <c r="CC144" s="48">
        <f t="shared" si="370"/>
        <v>0.02</v>
      </c>
      <c r="CD144" s="38">
        <f t="shared" si="371"/>
        <v>1008.3333333333333</v>
      </c>
      <c r="CE144" s="38" t="str">
        <f t="shared" si="372"/>
        <v>nie</v>
      </c>
      <c r="CF144" s="38">
        <f t="shared" si="373"/>
        <v>7</v>
      </c>
      <c r="CG144" s="38">
        <f t="shared" si="374"/>
        <v>1001.0799999999999</v>
      </c>
      <c r="CH144" s="38">
        <f t="shared" si="375"/>
        <v>0</v>
      </c>
      <c r="CI144" s="48">
        <f t="shared" si="376"/>
        <v>0.04</v>
      </c>
      <c r="CJ144" s="38">
        <f t="shared" si="377"/>
        <v>338.65239043007284</v>
      </c>
      <c r="CK144" s="38">
        <f t="shared" si="378"/>
        <v>1339.7323904300729</v>
      </c>
      <c r="CL144" s="22"/>
      <c r="CM144" s="46">
        <f t="shared" si="412"/>
        <v>12</v>
      </c>
      <c r="CN144" s="38">
        <f t="shared" si="413"/>
        <v>1198.8000000000002</v>
      </c>
      <c r="CO144" s="38">
        <f t="shared" si="310"/>
        <v>1200</v>
      </c>
      <c r="CP144" s="38">
        <f t="shared" si="414"/>
        <v>1200</v>
      </c>
      <c r="CQ144" s="48">
        <f t="shared" si="379"/>
        <v>7.2499999999999995E-2</v>
      </c>
      <c r="CR144" s="38">
        <f t="shared" si="380"/>
        <v>1236.25</v>
      </c>
      <c r="CS144" s="38" t="str">
        <f t="shared" si="381"/>
        <v>nie</v>
      </c>
      <c r="CT144" s="38">
        <f t="shared" si="382"/>
        <v>24</v>
      </c>
      <c r="CU144" s="38">
        <f t="shared" si="383"/>
        <v>1209.9224999999999</v>
      </c>
      <c r="CV144" s="38">
        <f t="shared" si="433"/>
        <v>0</v>
      </c>
      <c r="CW144" s="48">
        <f t="shared" si="384"/>
        <v>0.04</v>
      </c>
      <c r="CX144" s="38">
        <f t="shared" si="385"/>
        <v>53.247278713702279</v>
      </c>
      <c r="CY144" s="38">
        <f t="shared" si="386"/>
        <v>1263.1697787137023</v>
      </c>
      <c r="DA144" s="46">
        <f t="shared" si="320"/>
        <v>11</v>
      </c>
      <c r="DB144" s="38">
        <f t="shared" si="321"/>
        <v>1100</v>
      </c>
      <c r="DC144" s="38">
        <f t="shared" si="312"/>
        <v>1100</v>
      </c>
      <c r="DD144" s="38">
        <f t="shared" si="415"/>
        <v>1269.8694249999996</v>
      </c>
      <c r="DE144" s="48">
        <f t="shared" si="387"/>
        <v>2.5000000000000001E-2</v>
      </c>
      <c r="DF144" s="38">
        <f t="shared" si="388"/>
        <v>1283.0972315104163</v>
      </c>
      <c r="DG144" s="38" t="str">
        <f t="shared" si="389"/>
        <v>nie</v>
      </c>
      <c r="DH144" s="38">
        <f t="shared" si="390"/>
        <v>7.6999999999999993</v>
      </c>
      <c r="DI144" s="38">
        <f t="shared" si="325"/>
        <v>1242.0717575234371</v>
      </c>
      <c r="DJ144" s="38">
        <f t="shared" si="434"/>
        <v>0</v>
      </c>
      <c r="DK144" s="48">
        <f t="shared" si="391"/>
        <v>0.04</v>
      </c>
      <c r="DL144" s="38">
        <f t="shared" si="392"/>
        <v>83.550407890476549</v>
      </c>
      <c r="DM144" s="38">
        <f t="shared" si="393"/>
        <v>1325.6221654139135</v>
      </c>
      <c r="DN144" s="22"/>
      <c r="DO144" s="46">
        <f t="shared" si="322"/>
        <v>10</v>
      </c>
      <c r="DP144" s="38">
        <f t="shared" si="323"/>
        <v>1000</v>
      </c>
      <c r="DQ144" s="38">
        <f t="shared" si="314"/>
        <v>1000</v>
      </c>
      <c r="DR144" s="38">
        <f t="shared" si="416"/>
        <v>1372.2869683997867</v>
      </c>
      <c r="DS144" s="48">
        <f t="shared" si="394"/>
        <v>2.7500000000000004E-2</v>
      </c>
      <c r="DT144" s="38">
        <f t="shared" si="395"/>
        <v>1388.011089912701</v>
      </c>
      <c r="DU144" s="38" t="str">
        <f t="shared" si="396"/>
        <v>nie</v>
      </c>
      <c r="DV144" s="38">
        <f t="shared" si="397"/>
        <v>20</v>
      </c>
      <c r="DW144" s="38">
        <f t="shared" si="283"/>
        <v>1298.0889828292877</v>
      </c>
      <c r="DX144" s="38">
        <f t="shared" si="435"/>
        <v>0</v>
      </c>
      <c r="DY144" s="48">
        <f t="shared" si="398"/>
        <v>0.04</v>
      </c>
      <c r="DZ144" s="38">
        <f t="shared" si="399"/>
        <v>0</v>
      </c>
      <c r="EA144" s="38">
        <f t="shared" si="400"/>
        <v>1298.0889828292877</v>
      </c>
    </row>
    <row r="145" spans="1:131" s="23" customFormat="1" ht="14.25">
      <c r="A145" s="22"/>
      <c r="B145" s="217"/>
      <c r="C145" s="55">
        <f t="shared" si="425"/>
        <v>110</v>
      </c>
      <c r="D145" s="38">
        <f t="shared" si="353"/>
        <v>1373.1847188532067</v>
      </c>
      <c r="E145" s="38">
        <f t="shared" si="354"/>
        <v>1363.8143953853294</v>
      </c>
      <c r="F145" s="38">
        <f t="shared" si="355"/>
        <v>1624.5515166917749</v>
      </c>
      <c r="G145" s="38">
        <f t="shared" si="426"/>
        <v>1306.4897177174473</v>
      </c>
      <c r="H145" s="38">
        <f t="shared" si="427"/>
        <v>1215.6721074869326</v>
      </c>
      <c r="I145" s="38">
        <f t="shared" si="428"/>
        <v>1290.6894488162011</v>
      </c>
      <c r="J145" s="39">
        <f t="shared" si="429"/>
        <v>1260.5611287338311</v>
      </c>
      <c r="K145" s="39">
        <f t="shared" si="430"/>
        <v>1345.2767719040728</v>
      </c>
      <c r="L145" s="38">
        <f t="shared" si="431"/>
        <v>1095.5080814721682</v>
      </c>
      <c r="M145" s="22"/>
      <c r="N145" s="69"/>
      <c r="O145" s="53">
        <f t="shared" si="432"/>
        <v>110</v>
      </c>
      <c r="P145" s="41">
        <f t="shared" si="350"/>
        <v>0.3731847188532067</v>
      </c>
      <c r="Q145" s="41">
        <f t="shared" si="351"/>
        <v>0.36381439538532945</v>
      </c>
      <c r="R145" s="41">
        <f t="shared" si="352"/>
        <v>0.62455151669177478</v>
      </c>
      <c r="S145" s="41">
        <f t="shared" si="419"/>
        <v>0.30648971771744726</v>
      </c>
      <c r="T145" s="41">
        <f t="shared" si="420"/>
        <v>0.21567210748693255</v>
      </c>
      <c r="U145" s="41">
        <f t="shared" si="421"/>
        <v>0.29068944881620107</v>
      </c>
      <c r="V145" s="41">
        <f t="shared" si="422"/>
        <v>0.26056112873383119</v>
      </c>
      <c r="W145" s="41">
        <f t="shared" si="423"/>
        <v>0.3452767719040728</v>
      </c>
      <c r="X145" s="41">
        <f t="shared" si="424"/>
        <v>9.5508081472168271E-2</v>
      </c>
      <c r="Y145" s="22"/>
      <c r="Z145" s="35">
        <f t="shared" si="288"/>
        <v>126</v>
      </c>
      <c r="AA145" s="38">
        <f t="shared" si="356"/>
        <v>1110.1452360382605</v>
      </c>
      <c r="AB145" s="35">
        <f t="shared" si="289"/>
        <v>126</v>
      </c>
      <c r="AC145" s="48">
        <f t="shared" si="401"/>
        <v>0.04</v>
      </c>
      <c r="AD145" s="46">
        <f t="shared" si="402"/>
        <v>10</v>
      </c>
      <c r="AE145" s="38">
        <f t="shared" si="403"/>
        <v>999</v>
      </c>
      <c r="AF145" s="38">
        <f t="shared" si="316"/>
        <v>1000</v>
      </c>
      <c r="AG145" s="38">
        <f t="shared" si="327"/>
        <v>1000</v>
      </c>
      <c r="AH145" s="48">
        <f t="shared" si="357"/>
        <v>0.04</v>
      </c>
      <c r="AI145" s="38">
        <f t="shared" si="358"/>
        <v>1003.3333333333334</v>
      </c>
      <c r="AJ145" s="38" t="str">
        <f t="shared" si="359"/>
        <v>nie</v>
      </c>
      <c r="AK145" s="38">
        <f t="shared" si="360"/>
        <v>5</v>
      </c>
      <c r="AL145" s="38">
        <f t="shared" si="330"/>
        <v>998.65</v>
      </c>
      <c r="AM145" s="38">
        <f t="shared" si="361"/>
        <v>2.7000000000000308</v>
      </c>
      <c r="AN145" s="48">
        <f t="shared" si="238"/>
        <v>0.04</v>
      </c>
      <c r="AO145" s="38">
        <f t="shared" si="239"/>
        <v>440.84913306454695</v>
      </c>
      <c r="AP145" s="38">
        <f t="shared" si="331"/>
        <v>1436.7991330645468</v>
      </c>
      <c r="AQ145" s="22"/>
      <c r="AR145" s="35">
        <f t="shared" si="294"/>
        <v>126</v>
      </c>
      <c r="AS145" s="48">
        <f t="shared" si="404"/>
        <v>0.04</v>
      </c>
      <c r="AT145" s="46">
        <f t="shared" si="405"/>
        <v>10</v>
      </c>
      <c r="AU145" s="38">
        <f t="shared" si="406"/>
        <v>999</v>
      </c>
      <c r="AV145" s="38">
        <f t="shared" si="317"/>
        <v>1000</v>
      </c>
      <c r="AW145" s="38">
        <f t="shared" si="328"/>
        <v>1000</v>
      </c>
      <c r="AX145" s="48">
        <f t="shared" si="362"/>
        <v>4.1000000000000002E-2</v>
      </c>
      <c r="AY145" s="38">
        <f t="shared" si="363"/>
        <v>1003.4166666666666</v>
      </c>
      <c r="AZ145" s="38" t="str">
        <f t="shared" si="364"/>
        <v>nie</v>
      </c>
      <c r="BA145" s="38">
        <f t="shared" si="365"/>
        <v>7</v>
      </c>
      <c r="BB145" s="38">
        <f t="shared" si="332"/>
        <v>997.09749999999997</v>
      </c>
      <c r="BC145" s="38">
        <f t="shared" si="366"/>
        <v>2.7674999999999694</v>
      </c>
      <c r="BD145" s="48">
        <f t="shared" si="245"/>
        <v>0.04</v>
      </c>
      <c r="BE145" s="38">
        <f t="shared" si="246"/>
        <v>433.85927745339404</v>
      </c>
      <c r="BF145" s="38">
        <f t="shared" si="333"/>
        <v>1428.189277453394</v>
      </c>
      <c r="BG145" s="22"/>
      <c r="BH145" s="35">
        <f t="shared" si="299"/>
        <v>126</v>
      </c>
      <c r="BI145" s="48">
        <f t="shared" si="417"/>
        <v>0.04</v>
      </c>
      <c r="BJ145" s="46">
        <f t="shared" si="407"/>
        <v>14</v>
      </c>
      <c r="BK145" s="38">
        <f t="shared" si="408"/>
        <v>1398.6000000000001</v>
      </c>
      <c r="BL145" s="38">
        <f t="shared" si="318"/>
        <v>1400</v>
      </c>
      <c r="BM145" s="38">
        <f t="shared" si="302"/>
        <v>1495.9</v>
      </c>
      <c r="BN145" s="48">
        <f t="shared" si="367"/>
        <v>6.8500000000000005E-2</v>
      </c>
      <c r="BO145" s="38">
        <f t="shared" si="303"/>
        <v>1547.1345750000003</v>
      </c>
      <c r="BP145" s="38" t="str">
        <f t="shared" si="368"/>
        <v>nie</v>
      </c>
      <c r="BQ145" s="38">
        <f t="shared" si="369"/>
        <v>9.7999999999999989</v>
      </c>
      <c r="BR145" s="38">
        <f t="shared" si="334"/>
        <v>1511.2410057500003</v>
      </c>
      <c r="BS145" s="38">
        <f t="shared" si="436"/>
        <v>0</v>
      </c>
      <c r="BT145" s="48">
        <f t="shared" si="250"/>
        <v>0.04</v>
      </c>
      <c r="BU145" s="38">
        <f t="shared" si="251"/>
        <v>229.22177252535337</v>
      </c>
      <c r="BV145" s="38">
        <f t="shared" si="335"/>
        <v>1740.4627782753537</v>
      </c>
      <c r="BW145" s="22"/>
      <c r="BX145" s="48">
        <f t="shared" si="418"/>
        <v>0.01</v>
      </c>
      <c r="BY145" s="46">
        <f t="shared" si="410"/>
        <v>10</v>
      </c>
      <c r="BZ145" s="38">
        <f t="shared" si="411"/>
        <v>999</v>
      </c>
      <c r="CA145" s="38">
        <f t="shared" si="319"/>
        <v>1000</v>
      </c>
      <c r="CB145" s="38">
        <f t="shared" si="307"/>
        <v>1000</v>
      </c>
      <c r="CC145" s="48">
        <f t="shared" si="370"/>
        <v>0.02</v>
      </c>
      <c r="CD145" s="38">
        <f t="shared" si="371"/>
        <v>1010</v>
      </c>
      <c r="CE145" s="38" t="str">
        <f t="shared" si="372"/>
        <v>nie</v>
      </c>
      <c r="CF145" s="38">
        <f t="shared" si="373"/>
        <v>7</v>
      </c>
      <c r="CG145" s="38">
        <f t="shared" si="374"/>
        <v>1002.43</v>
      </c>
      <c r="CH145" s="38">
        <f t="shared" si="375"/>
        <v>0</v>
      </c>
      <c r="CI145" s="48">
        <f t="shared" si="376"/>
        <v>0.04</v>
      </c>
      <c r="CJ145" s="38">
        <f t="shared" si="377"/>
        <v>339.56675188423401</v>
      </c>
      <c r="CK145" s="38">
        <f t="shared" si="378"/>
        <v>1341.9967518842341</v>
      </c>
      <c r="CL145" s="22"/>
      <c r="CM145" s="46">
        <f t="shared" si="412"/>
        <v>12</v>
      </c>
      <c r="CN145" s="38">
        <f t="shared" si="413"/>
        <v>1198.8000000000002</v>
      </c>
      <c r="CO145" s="38">
        <f t="shared" si="310"/>
        <v>1200</v>
      </c>
      <c r="CP145" s="38">
        <f t="shared" si="414"/>
        <v>1200</v>
      </c>
      <c r="CQ145" s="48">
        <f t="shared" si="379"/>
        <v>7.2499999999999995E-2</v>
      </c>
      <c r="CR145" s="38">
        <f t="shared" si="380"/>
        <v>1243.4999999999998</v>
      </c>
      <c r="CS145" s="38" t="str">
        <f t="shared" si="381"/>
        <v>nie</v>
      </c>
      <c r="CT145" s="38">
        <f t="shared" si="382"/>
        <v>24</v>
      </c>
      <c r="CU145" s="38">
        <f t="shared" si="383"/>
        <v>1215.7949999999998</v>
      </c>
      <c r="CV145" s="38">
        <f t="shared" si="433"/>
        <v>0</v>
      </c>
      <c r="CW145" s="48">
        <f t="shared" si="384"/>
        <v>0.04</v>
      </c>
      <c r="CX145" s="38">
        <f t="shared" si="385"/>
        <v>53.391046366229268</v>
      </c>
      <c r="CY145" s="38">
        <f t="shared" si="386"/>
        <v>1269.1860463662292</v>
      </c>
      <c r="DA145" s="46">
        <f t="shared" si="320"/>
        <v>11</v>
      </c>
      <c r="DB145" s="38">
        <f t="shared" si="321"/>
        <v>1100</v>
      </c>
      <c r="DC145" s="38">
        <f t="shared" si="312"/>
        <v>1100</v>
      </c>
      <c r="DD145" s="38">
        <f t="shared" si="415"/>
        <v>1269.8694249999996</v>
      </c>
      <c r="DE145" s="48">
        <f t="shared" si="387"/>
        <v>2.5000000000000001E-2</v>
      </c>
      <c r="DF145" s="38">
        <f t="shared" si="388"/>
        <v>1285.7427928124996</v>
      </c>
      <c r="DG145" s="38" t="str">
        <f t="shared" si="389"/>
        <v>nie</v>
      </c>
      <c r="DH145" s="38">
        <f t="shared" si="390"/>
        <v>7.6999999999999993</v>
      </c>
      <c r="DI145" s="38">
        <f t="shared" si="325"/>
        <v>1244.2146621781246</v>
      </c>
      <c r="DJ145" s="38">
        <f t="shared" si="434"/>
        <v>0</v>
      </c>
      <c r="DK145" s="48">
        <f t="shared" si="391"/>
        <v>0.04</v>
      </c>
      <c r="DL145" s="38">
        <f t="shared" si="392"/>
        <v>83.775993991780837</v>
      </c>
      <c r="DM145" s="38">
        <f t="shared" si="393"/>
        <v>1327.9906561699054</v>
      </c>
      <c r="DN145" s="22"/>
      <c r="DO145" s="46">
        <f t="shared" si="322"/>
        <v>10</v>
      </c>
      <c r="DP145" s="38">
        <f t="shared" si="323"/>
        <v>1000</v>
      </c>
      <c r="DQ145" s="38">
        <f t="shared" si="314"/>
        <v>1000</v>
      </c>
      <c r="DR145" s="38">
        <f t="shared" si="416"/>
        <v>1372.2869683997867</v>
      </c>
      <c r="DS145" s="48">
        <f t="shared" si="394"/>
        <v>2.7500000000000004E-2</v>
      </c>
      <c r="DT145" s="38">
        <f t="shared" si="395"/>
        <v>1391.1559142152837</v>
      </c>
      <c r="DU145" s="38" t="str">
        <f t="shared" si="396"/>
        <v>nie</v>
      </c>
      <c r="DV145" s="38">
        <f t="shared" si="397"/>
        <v>20</v>
      </c>
      <c r="DW145" s="38">
        <f t="shared" si="283"/>
        <v>1300.6362905143799</v>
      </c>
      <c r="DX145" s="38">
        <f t="shared" si="435"/>
        <v>0</v>
      </c>
      <c r="DY145" s="48">
        <f t="shared" si="398"/>
        <v>0.04</v>
      </c>
      <c r="DZ145" s="38">
        <f t="shared" si="399"/>
        <v>0</v>
      </c>
      <c r="EA145" s="38">
        <f t="shared" si="400"/>
        <v>1300.6362905143799</v>
      </c>
    </row>
    <row r="146" spans="1:131" s="23" customFormat="1" ht="14.25">
      <c r="A146" s="22"/>
      <c r="B146" s="217"/>
      <c r="C146" s="55">
        <f t="shared" si="425"/>
        <v>111</v>
      </c>
      <c r="D146" s="38">
        <f t="shared" si="353"/>
        <v>1376.9032525941104</v>
      </c>
      <c r="E146" s="38">
        <f t="shared" si="354"/>
        <v>1367.5795032528697</v>
      </c>
      <c r="F146" s="38">
        <f t="shared" si="355"/>
        <v>1631.6175328368427</v>
      </c>
      <c r="G146" s="38">
        <f t="shared" si="426"/>
        <v>1308.6752589552843</v>
      </c>
      <c r="H146" s="38">
        <f t="shared" si="427"/>
        <v>1217.6183193938198</v>
      </c>
      <c r="I146" s="38">
        <f t="shared" si="428"/>
        <v>1292.9967317275925</v>
      </c>
      <c r="J146" s="39">
        <f t="shared" si="429"/>
        <v>1263.0402603008306</v>
      </c>
      <c r="K146" s="39">
        <f t="shared" si="430"/>
        <v>1348.9090191882137</v>
      </c>
      <c r="L146" s="38">
        <f t="shared" si="431"/>
        <v>1096.4194858660717</v>
      </c>
      <c r="M146" s="22"/>
      <c r="N146" s="69"/>
      <c r="O146" s="53">
        <f t="shared" si="432"/>
        <v>111</v>
      </c>
      <c r="P146" s="41">
        <f t="shared" si="350"/>
        <v>0.3769032525941105</v>
      </c>
      <c r="Q146" s="41">
        <f t="shared" si="351"/>
        <v>0.3675795032528697</v>
      </c>
      <c r="R146" s="41">
        <f t="shared" si="352"/>
        <v>0.63161753283684274</v>
      </c>
      <c r="S146" s="41">
        <f t="shared" si="419"/>
        <v>0.30867525895528436</v>
      </c>
      <c r="T146" s="41">
        <f t="shared" si="420"/>
        <v>0.2176183193938197</v>
      </c>
      <c r="U146" s="41">
        <f t="shared" si="421"/>
        <v>0.29299673172759255</v>
      </c>
      <c r="V146" s="41">
        <f t="shared" si="422"/>
        <v>0.26304026030083061</v>
      </c>
      <c r="W146" s="41">
        <f t="shared" si="423"/>
        <v>0.34890901918821382</v>
      </c>
      <c r="X146" s="41">
        <f t="shared" si="424"/>
        <v>9.641948586607163E-2</v>
      </c>
      <c r="Y146" s="22"/>
      <c r="Z146" s="35">
        <f t="shared" si="288"/>
        <v>127</v>
      </c>
      <c r="AA146" s="38">
        <f t="shared" si="356"/>
        <v>1111.0657544761032</v>
      </c>
      <c r="AB146" s="35">
        <f t="shared" si="289"/>
        <v>127</v>
      </c>
      <c r="AC146" s="48">
        <f t="shared" si="401"/>
        <v>0.04</v>
      </c>
      <c r="AD146" s="46">
        <f t="shared" si="402"/>
        <v>10</v>
      </c>
      <c r="AE146" s="38">
        <f t="shared" si="403"/>
        <v>999</v>
      </c>
      <c r="AF146" s="38">
        <f t="shared" si="316"/>
        <v>1000</v>
      </c>
      <c r="AG146" s="38">
        <f t="shared" si="327"/>
        <v>1000</v>
      </c>
      <c r="AH146" s="48">
        <f t="shared" si="357"/>
        <v>0.04</v>
      </c>
      <c r="AI146" s="38">
        <f t="shared" si="358"/>
        <v>1003.3333333333334</v>
      </c>
      <c r="AJ146" s="38" t="str">
        <f t="shared" si="359"/>
        <v>nie</v>
      </c>
      <c r="AK146" s="38">
        <f t="shared" si="360"/>
        <v>5</v>
      </c>
      <c r="AL146" s="38">
        <f t="shared" si="330"/>
        <v>998.65</v>
      </c>
      <c r="AM146" s="38">
        <f t="shared" si="361"/>
        <v>2.7000000000000308</v>
      </c>
      <c r="AN146" s="48">
        <f t="shared" si="238"/>
        <v>0.04</v>
      </c>
      <c r="AO146" s="38">
        <f t="shared" si="239"/>
        <v>444.73942572382123</v>
      </c>
      <c r="AP146" s="38">
        <f t="shared" si="331"/>
        <v>1440.6894257238212</v>
      </c>
      <c r="AQ146" s="22"/>
      <c r="AR146" s="35">
        <f t="shared" si="294"/>
        <v>127</v>
      </c>
      <c r="AS146" s="48">
        <f t="shared" si="404"/>
        <v>0.04</v>
      </c>
      <c r="AT146" s="46">
        <f t="shared" si="405"/>
        <v>10</v>
      </c>
      <c r="AU146" s="38">
        <f t="shared" si="406"/>
        <v>999</v>
      </c>
      <c r="AV146" s="38">
        <f t="shared" si="317"/>
        <v>1000</v>
      </c>
      <c r="AW146" s="38">
        <f t="shared" si="328"/>
        <v>1000</v>
      </c>
      <c r="AX146" s="48">
        <f t="shared" si="362"/>
        <v>4.1000000000000002E-2</v>
      </c>
      <c r="AY146" s="38">
        <f t="shared" si="363"/>
        <v>1003.4166666666666</v>
      </c>
      <c r="AZ146" s="38" t="str">
        <f t="shared" si="364"/>
        <v>nie</v>
      </c>
      <c r="BA146" s="38">
        <f t="shared" si="365"/>
        <v>7</v>
      </c>
      <c r="BB146" s="38">
        <f t="shared" si="332"/>
        <v>997.09749999999997</v>
      </c>
      <c r="BC146" s="38">
        <f t="shared" si="366"/>
        <v>2.7674999999999694</v>
      </c>
      <c r="BD146" s="48">
        <f t="shared" si="245"/>
        <v>0.04</v>
      </c>
      <c r="BE146" s="38">
        <f t="shared" si="246"/>
        <v>437.79819750251818</v>
      </c>
      <c r="BF146" s="38">
        <f t="shared" si="333"/>
        <v>1432.1281975025181</v>
      </c>
      <c r="BG146" s="22"/>
      <c r="BH146" s="35">
        <f t="shared" si="299"/>
        <v>127</v>
      </c>
      <c r="BI146" s="48">
        <f t="shared" si="417"/>
        <v>0.04</v>
      </c>
      <c r="BJ146" s="46">
        <f t="shared" si="407"/>
        <v>14</v>
      </c>
      <c r="BK146" s="38">
        <f t="shared" si="408"/>
        <v>1398.6000000000001</v>
      </c>
      <c r="BL146" s="38">
        <f t="shared" si="318"/>
        <v>1400</v>
      </c>
      <c r="BM146" s="38">
        <f t="shared" si="302"/>
        <v>1495.9</v>
      </c>
      <c r="BN146" s="48">
        <f t="shared" si="367"/>
        <v>6.8500000000000005E-2</v>
      </c>
      <c r="BO146" s="38">
        <f t="shared" si="303"/>
        <v>1555.6736708333335</v>
      </c>
      <c r="BP146" s="38" t="str">
        <f t="shared" si="368"/>
        <v>nie</v>
      </c>
      <c r="BQ146" s="38">
        <f t="shared" si="369"/>
        <v>9.7999999999999989</v>
      </c>
      <c r="BR146" s="38">
        <f t="shared" si="334"/>
        <v>1518.1576733750003</v>
      </c>
      <c r="BS146" s="38">
        <f t="shared" si="436"/>
        <v>0</v>
      </c>
      <c r="BT146" s="48">
        <f t="shared" si="250"/>
        <v>0.04</v>
      </c>
      <c r="BU146" s="38">
        <f t="shared" si="251"/>
        <v>229.8406713111718</v>
      </c>
      <c r="BV146" s="38">
        <f t="shared" si="335"/>
        <v>1747.998344686172</v>
      </c>
      <c r="BW146" s="22"/>
      <c r="BX146" s="48">
        <f t="shared" si="418"/>
        <v>0.01</v>
      </c>
      <c r="BY146" s="46">
        <f t="shared" si="410"/>
        <v>10</v>
      </c>
      <c r="BZ146" s="38">
        <f t="shared" si="411"/>
        <v>999</v>
      </c>
      <c r="CA146" s="38">
        <f t="shared" si="319"/>
        <v>1000</v>
      </c>
      <c r="CB146" s="38">
        <f t="shared" si="307"/>
        <v>1000</v>
      </c>
      <c r="CC146" s="48">
        <f t="shared" si="370"/>
        <v>0.02</v>
      </c>
      <c r="CD146" s="38">
        <f t="shared" si="371"/>
        <v>1011.6666666666667</v>
      </c>
      <c r="CE146" s="38" t="str">
        <f t="shared" si="372"/>
        <v>nie</v>
      </c>
      <c r="CF146" s="38">
        <f t="shared" si="373"/>
        <v>7</v>
      </c>
      <c r="CG146" s="38">
        <f t="shared" si="374"/>
        <v>1003.7800000000001</v>
      </c>
      <c r="CH146" s="38">
        <f t="shared" si="375"/>
        <v>0</v>
      </c>
      <c r="CI146" s="48">
        <f t="shared" si="376"/>
        <v>0.04</v>
      </c>
      <c r="CJ146" s="38">
        <f t="shared" si="377"/>
        <v>340.48358211432139</v>
      </c>
      <c r="CK146" s="38">
        <f t="shared" si="378"/>
        <v>1344.2635821143215</v>
      </c>
      <c r="CL146" s="22"/>
      <c r="CM146" s="46">
        <f t="shared" si="412"/>
        <v>12</v>
      </c>
      <c r="CN146" s="38">
        <f t="shared" si="413"/>
        <v>1198.8000000000002</v>
      </c>
      <c r="CO146" s="38">
        <f t="shared" si="310"/>
        <v>1200</v>
      </c>
      <c r="CP146" s="38">
        <f t="shared" si="414"/>
        <v>1200</v>
      </c>
      <c r="CQ146" s="48">
        <f t="shared" si="379"/>
        <v>7.2499999999999995E-2</v>
      </c>
      <c r="CR146" s="38">
        <f t="shared" si="380"/>
        <v>1250.75</v>
      </c>
      <c r="CS146" s="38" t="str">
        <f t="shared" si="381"/>
        <v>nie</v>
      </c>
      <c r="CT146" s="38">
        <f t="shared" si="382"/>
        <v>24</v>
      </c>
      <c r="CU146" s="38">
        <f t="shared" si="383"/>
        <v>1221.6675</v>
      </c>
      <c r="CV146" s="38">
        <f t="shared" si="433"/>
        <v>0</v>
      </c>
      <c r="CW146" s="48">
        <f t="shared" si="384"/>
        <v>0.04</v>
      </c>
      <c r="CX146" s="38">
        <f t="shared" si="385"/>
        <v>53.535202191418087</v>
      </c>
      <c r="CY146" s="38">
        <f t="shared" si="386"/>
        <v>1275.2027021914182</v>
      </c>
      <c r="DA146" s="46">
        <f t="shared" si="320"/>
        <v>11</v>
      </c>
      <c r="DB146" s="38">
        <f t="shared" si="321"/>
        <v>1100</v>
      </c>
      <c r="DC146" s="38">
        <f t="shared" si="312"/>
        <v>1100</v>
      </c>
      <c r="DD146" s="38">
        <f t="shared" si="415"/>
        <v>1269.8694249999996</v>
      </c>
      <c r="DE146" s="48">
        <f t="shared" si="387"/>
        <v>2.5000000000000001E-2</v>
      </c>
      <c r="DF146" s="38">
        <f t="shared" si="388"/>
        <v>1288.3883541145831</v>
      </c>
      <c r="DG146" s="38" t="str">
        <f t="shared" si="389"/>
        <v>nie</v>
      </c>
      <c r="DH146" s="38">
        <f t="shared" si="390"/>
        <v>7.6999999999999993</v>
      </c>
      <c r="DI146" s="38">
        <f t="shared" si="325"/>
        <v>1246.3575668328122</v>
      </c>
      <c r="DJ146" s="38">
        <f t="shared" si="434"/>
        <v>0</v>
      </c>
      <c r="DK146" s="48">
        <f t="shared" si="391"/>
        <v>0.04</v>
      </c>
      <c r="DL146" s="38">
        <f t="shared" si="392"/>
        <v>84.002189175558641</v>
      </c>
      <c r="DM146" s="38">
        <f t="shared" si="393"/>
        <v>1330.3597560083708</v>
      </c>
      <c r="DN146" s="22"/>
      <c r="DO146" s="46">
        <f t="shared" si="322"/>
        <v>10</v>
      </c>
      <c r="DP146" s="38">
        <f t="shared" si="323"/>
        <v>1000</v>
      </c>
      <c r="DQ146" s="38">
        <f t="shared" si="314"/>
        <v>1000</v>
      </c>
      <c r="DR146" s="38">
        <f t="shared" si="416"/>
        <v>1372.2869683997867</v>
      </c>
      <c r="DS146" s="48">
        <f t="shared" si="394"/>
        <v>2.7500000000000004E-2</v>
      </c>
      <c r="DT146" s="38">
        <f t="shared" si="395"/>
        <v>1394.3007385178666</v>
      </c>
      <c r="DU146" s="38" t="str">
        <f t="shared" si="396"/>
        <v>nie</v>
      </c>
      <c r="DV146" s="38">
        <f t="shared" si="397"/>
        <v>20</v>
      </c>
      <c r="DW146" s="38">
        <f t="shared" si="283"/>
        <v>1303.183598199472</v>
      </c>
      <c r="DX146" s="38">
        <f t="shared" si="435"/>
        <v>0</v>
      </c>
      <c r="DY146" s="48">
        <f t="shared" si="398"/>
        <v>0.04</v>
      </c>
      <c r="DZ146" s="38">
        <f t="shared" si="399"/>
        <v>0</v>
      </c>
      <c r="EA146" s="38">
        <f t="shared" si="400"/>
        <v>1303.183598199472</v>
      </c>
    </row>
    <row r="147" spans="1:131" s="23" customFormat="1" ht="14.25">
      <c r="A147" s="22"/>
      <c r="B147" s="217"/>
      <c r="C147" s="55">
        <f t="shared" si="425"/>
        <v>112</v>
      </c>
      <c r="D147" s="38">
        <f t="shared" si="353"/>
        <v>1380.6318263761145</v>
      </c>
      <c r="E147" s="38">
        <f t="shared" si="354"/>
        <v>1371.3547769116524</v>
      </c>
      <c r="F147" s="38">
        <f t="shared" si="355"/>
        <v>1638.6851494505017</v>
      </c>
      <c r="G147" s="38">
        <f t="shared" si="426"/>
        <v>1310.8630561544637</v>
      </c>
      <c r="H147" s="38">
        <f t="shared" si="427"/>
        <v>1219.5645313007071</v>
      </c>
      <c r="I147" s="38">
        <f t="shared" si="428"/>
        <v>1295.3045995783882</v>
      </c>
      <c r="J147" s="39">
        <f t="shared" si="429"/>
        <v>1265.5193918678303</v>
      </c>
      <c r="K147" s="39">
        <f t="shared" si="430"/>
        <v>1352.5510735400219</v>
      </c>
      <c r="L147" s="38">
        <f t="shared" si="431"/>
        <v>1097.3308902599754</v>
      </c>
      <c r="M147" s="22"/>
      <c r="N147" s="69"/>
      <c r="O147" s="53">
        <f t="shared" si="432"/>
        <v>112</v>
      </c>
      <c r="P147" s="41">
        <f t="shared" si="350"/>
        <v>0.38063182637611459</v>
      </c>
      <c r="Q147" s="41">
        <f t="shared" si="351"/>
        <v>0.37135477691165231</v>
      </c>
      <c r="R147" s="41">
        <f t="shared" si="352"/>
        <v>0.6386851494505017</v>
      </c>
      <c r="S147" s="41">
        <f t="shared" si="419"/>
        <v>0.31086305615446364</v>
      </c>
      <c r="T147" s="41">
        <f t="shared" si="420"/>
        <v>0.21956453130070708</v>
      </c>
      <c r="U147" s="41">
        <f t="shared" si="421"/>
        <v>0.29530459957838828</v>
      </c>
      <c r="V147" s="41">
        <f t="shared" si="422"/>
        <v>0.26551939186783025</v>
      </c>
      <c r="W147" s="41">
        <f t="shared" si="423"/>
        <v>0.35255107354002191</v>
      </c>
      <c r="X147" s="41">
        <f t="shared" si="424"/>
        <v>9.7330890259975433E-2</v>
      </c>
      <c r="Y147" s="22"/>
      <c r="Z147" s="35">
        <f t="shared" si="288"/>
        <v>128</v>
      </c>
      <c r="AA147" s="38">
        <f t="shared" si="356"/>
        <v>1111.9862729139459</v>
      </c>
      <c r="AB147" s="35">
        <f t="shared" si="289"/>
        <v>128</v>
      </c>
      <c r="AC147" s="48">
        <f t="shared" si="401"/>
        <v>0.04</v>
      </c>
      <c r="AD147" s="46">
        <f t="shared" si="402"/>
        <v>10</v>
      </c>
      <c r="AE147" s="38">
        <f t="shared" si="403"/>
        <v>999</v>
      </c>
      <c r="AF147" s="38">
        <f t="shared" si="316"/>
        <v>1000</v>
      </c>
      <c r="AG147" s="38">
        <f t="shared" si="327"/>
        <v>1000</v>
      </c>
      <c r="AH147" s="48">
        <f t="shared" si="357"/>
        <v>0.04</v>
      </c>
      <c r="AI147" s="38">
        <f t="shared" si="358"/>
        <v>1003.3333333333334</v>
      </c>
      <c r="AJ147" s="38" t="str">
        <f t="shared" si="359"/>
        <v>nie</v>
      </c>
      <c r="AK147" s="38">
        <f t="shared" si="360"/>
        <v>5</v>
      </c>
      <c r="AL147" s="38">
        <f t="shared" si="330"/>
        <v>998.65</v>
      </c>
      <c r="AM147" s="38">
        <f t="shared" si="361"/>
        <v>2.7000000000000308</v>
      </c>
      <c r="AN147" s="48">
        <f t="shared" si="238"/>
        <v>0.04</v>
      </c>
      <c r="AO147" s="38">
        <f t="shared" si="239"/>
        <v>448.64022217327556</v>
      </c>
      <c r="AP147" s="38">
        <f t="shared" si="331"/>
        <v>1444.5902221732754</v>
      </c>
      <c r="AQ147" s="22"/>
      <c r="AR147" s="35">
        <f t="shared" si="294"/>
        <v>128</v>
      </c>
      <c r="AS147" s="48">
        <f t="shared" si="404"/>
        <v>0.04</v>
      </c>
      <c r="AT147" s="46">
        <f t="shared" si="405"/>
        <v>10</v>
      </c>
      <c r="AU147" s="38">
        <f t="shared" si="406"/>
        <v>999</v>
      </c>
      <c r="AV147" s="38">
        <f t="shared" si="317"/>
        <v>1000</v>
      </c>
      <c r="AW147" s="38">
        <f t="shared" si="328"/>
        <v>1000</v>
      </c>
      <c r="AX147" s="48">
        <f t="shared" si="362"/>
        <v>4.1000000000000002E-2</v>
      </c>
      <c r="AY147" s="38">
        <f t="shared" si="363"/>
        <v>1003.4166666666666</v>
      </c>
      <c r="AZ147" s="38" t="str">
        <f t="shared" si="364"/>
        <v>nie</v>
      </c>
      <c r="BA147" s="38">
        <f t="shared" si="365"/>
        <v>7</v>
      </c>
      <c r="BB147" s="38">
        <f t="shared" si="332"/>
        <v>997.09749999999997</v>
      </c>
      <c r="BC147" s="38">
        <f t="shared" si="366"/>
        <v>2.7674999999999694</v>
      </c>
      <c r="BD147" s="48">
        <f t="shared" si="245"/>
        <v>0.04</v>
      </c>
      <c r="BE147" s="38">
        <f t="shared" si="246"/>
        <v>441.74775263577493</v>
      </c>
      <c r="BF147" s="38">
        <f t="shared" si="333"/>
        <v>1436.0777526357749</v>
      </c>
      <c r="BG147" s="22"/>
      <c r="BH147" s="35">
        <f t="shared" si="299"/>
        <v>128</v>
      </c>
      <c r="BI147" s="48">
        <f t="shared" si="417"/>
        <v>0.04</v>
      </c>
      <c r="BJ147" s="46">
        <f t="shared" si="407"/>
        <v>14</v>
      </c>
      <c r="BK147" s="38">
        <f t="shared" si="408"/>
        <v>1398.6000000000001</v>
      </c>
      <c r="BL147" s="38">
        <f t="shared" si="318"/>
        <v>1400</v>
      </c>
      <c r="BM147" s="38">
        <f t="shared" si="302"/>
        <v>1495.9</v>
      </c>
      <c r="BN147" s="48">
        <f t="shared" si="367"/>
        <v>6.8500000000000005E-2</v>
      </c>
      <c r="BO147" s="38">
        <f t="shared" si="303"/>
        <v>1564.2127666666668</v>
      </c>
      <c r="BP147" s="38" t="str">
        <f t="shared" si="368"/>
        <v>nie</v>
      </c>
      <c r="BQ147" s="38">
        <f t="shared" si="369"/>
        <v>9.7999999999999989</v>
      </c>
      <c r="BR147" s="38">
        <f t="shared" si="334"/>
        <v>1525.0743410000002</v>
      </c>
      <c r="BS147" s="38">
        <f t="shared" si="436"/>
        <v>0</v>
      </c>
      <c r="BT147" s="48">
        <f t="shared" si="250"/>
        <v>0.04</v>
      </c>
      <c r="BU147" s="38">
        <f t="shared" si="251"/>
        <v>230.46124112371194</v>
      </c>
      <c r="BV147" s="38">
        <f t="shared" si="335"/>
        <v>1755.5355821237122</v>
      </c>
      <c r="BW147" s="22"/>
      <c r="BX147" s="48">
        <f t="shared" si="418"/>
        <v>0.01</v>
      </c>
      <c r="BY147" s="46">
        <f t="shared" si="410"/>
        <v>10</v>
      </c>
      <c r="BZ147" s="38">
        <f t="shared" si="411"/>
        <v>999</v>
      </c>
      <c r="CA147" s="38">
        <f t="shared" si="319"/>
        <v>1000</v>
      </c>
      <c r="CB147" s="38">
        <f t="shared" si="307"/>
        <v>1000</v>
      </c>
      <c r="CC147" s="48">
        <f t="shared" si="370"/>
        <v>0.02</v>
      </c>
      <c r="CD147" s="38">
        <f t="shared" si="371"/>
        <v>1013.3333333333334</v>
      </c>
      <c r="CE147" s="38" t="str">
        <f t="shared" si="372"/>
        <v>nie</v>
      </c>
      <c r="CF147" s="38">
        <f t="shared" si="373"/>
        <v>7</v>
      </c>
      <c r="CG147" s="38">
        <f t="shared" si="374"/>
        <v>1005.13</v>
      </c>
      <c r="CH147" s="38">
        <f t="shared" si="375"/>
        <v>0</v>
      </c>
      <c r="CI147" s="48">
        <f t="shared" si="376"/>
        <v>0.04</v>
      </c>
      <c r="CJ147" s="38">
        <f t="shared" si="377"/>
        <v>341.40288778603002</v>
      </c>
      <c r="CK147" s="38">
        <f t="shared" si="378"/>
        <v>1346.53288778603</v>
      </c>
      <c r="CL147" s="22"/>
      <c r="CM147" s="46">
        <f t="shared" si="412"/>
        <v>12</v>
      </c>
      <c r="CN147" s="38">
        <f t="shared" si="413"/>
        <v>1198.8000000000002</v>
      </c>
      <c r="CO147" s="38">
        <f t="shared" si="310"/>
        <v>1200</v>
      </c>
      <c r="CP147" s="38">
        <f t="shared" si="414"/>
        <v>1200</v>
      </c>
      <c r="CQ147" s="48">
        <f t="shared" si="379"/>
        <v>7.2499999999999995E-2</v>
      </c>
      <c r="CR147" s="38">
        <f t="shared" si="380"/>
        <v>1258</v>
      </c>
      <c r="CS147" s="38" t="str">
        <f t="shared" si="381"/>
        <v>nie</v>
      </c>
      <c r="CT147" s="38">
        <f t="shared" si="382"/>
        <v>24</v>
      </c>
      <c r="CU147" s="38">
        <f t="shared" si="383"/>
        <v>1227.54</v>
      </c>
      <c r="CV147" s="38">
        <f t="shared" si="433"/>
        <v>0</v>
      </c>
      <c r="CW147" s="48">
        <f t="shared" si="384"/>
        <v>0.04</v>
      </c>
      <c r="CX147" s="38">
        <f t="shared" si="385"/>
        <v>53.679747237334908</v>
      </c>
      <c r="CY147" s="38">
        <f t="shared" si="386"/>
        <v>1281.2197472373348</v>
      </c>
      <c r="DA147" s="46">
        <f t="shared" si="320"/>
        <v>11</v>
      </c>
      <c r="DB147" s="38">
        <f t="shared" si="321"/>
        <v>1100</v>
      </c>
      <c r="DC147" s="38">
        <f t="shared" si="312"/>
        <v>1100</v>
      </c>
      <c r="DD147" s="38">
        <f t="shared" si="415"/>
        <v>1269.8694249999996</v>
      </c>
      <c r="DE147" s="48">
        <f t="shared" si="387"/>
        <v>2.5000000000000001E-2</v>
      </c>
      <c r="DF147" s="38">
        <f t="shared" si="388"/>
        <v>1291.0339154166663</v>
      </c>
      <c r="DG147" s="38" t="str">
        <f t="shared" si="389"/>
        <v>nie</v>
      </c>
      <c r="DH147" s="38">
        <f t="shared" si="390"/>
        <v>7.6999999999999993</v>
      </c>
      <c r="DI147" s="38">
        <f t="shared" si="325"/>
        <v>1248.5004714874997</v>
      </c>
      <c r="DJ147" s="38">
        <f t="shared" si="434"/>
        <v>0</v>
      </c>
      <c r="DK147" s="48">
        <f t="shared" si="391"/>
        <v>0.04</v>
      </c>
      <c r="DL147" s="38">
        <f t="shared" si="392"/>
        <v>84.228995086332645</v>
      </c>
      <c r="DM147" s="38">
        <f t="shared" si="393"/>
        <v>1332.7294665738323</v>
      </c>
      <c r="DN147" s="22"/>
      <c r="DO147" s="46">
        <f t="shared" si="322"/>
        <v>10</v>
      </c>
      <c r="DP147" s="38">
        <f t="shared" si="323"/>
        <v>1000</v>
      </c>
      <c r="DQ147" s="38">
        <f t="shared" si="314"/>
        <v>1000</v>
      </c>
      <c r="DR147" s="38">
        <f t="shared" si="416"/>
        <v>1372.2869683997867</v>
      </c>
      <c r="DS147" s="48">
        <f t="shared" si="394"/>
        <v>2.7500000000000004E-2</v>
      </c>
      <c r="DT147" s="38">
        <f t="shared" si="395"/>
        <v>1397.4455628204494</v>
      </c>
      <c r="DU147" s="38" t="str">
        <f t="shared" si="396"/>
        <v>nie</v>
      </c>
      <c r="DV147" s="38">
        <f t="shared" si="397"/>
        <v>20</v>
      </c>
      <c r="DW147" s="38">
        <f t="shared" si="283"/>
        <v>1305.730905884564</v>
      </c>
      <c r="DX147" s="38">
        <f t="shared" si="435"/>
        <v>0</v>
      </c>
      <c r="DY147" s="48">
        <f t="shared" si="398"/>
        <v>0.04</v>
      </c>
      <c r="DZ147" s="38">
        <f t="shared" si="399"/>
        <v>0</v>
      </c>
      <c r="EA147" s="38">
        <f t="shared" si="400"/>
        <v>1305.730905884564</v>
      </c>
    </row>
    <row r="148" spans="1:131" s="23" customFormat="1" ht="14.25">
      <c r="A148" s="22"/>
      <c r="B148" s="217"/>
      <c r="C148" s="55">
        <f t="shared" si="425"/>
        <v>113</v>
      </c>
      <c r="D148" s="38">
        <f t="shared" si="353"/>
        <v>1384.37046730733</v>
      </c>
      <c r="E148" s="38">
        <f t="shared" si="354"/>
        <v>1375.1402438093137</v>
      </c>
      <c r="F148" s="38">
        <f t="shared" si="355"/>
        <v>1645.7543708540181</v>
      </c>
      <c r="G148" s="38">
        <f t="shared" si="426"/>
        <v>1313.0531154060807</v>
      </c>
      <c r="H148" s="38">
        <f t="shared" si="427"/>
        <v>1221.510743207594</v>
      </c>
      <c r="I148" s="38">
        <f t="shared" si="428"/>
        <v>1297.613053947925</v>
      </c>
      <c r="J148" s="39">
        <f t="shared" si="429"/>
        <v>1267.9985234348298</v>
      </c>
      <c r="K148" s="39">
        <f t="shared" si="430"/>
        <v>1356.2029614385799</v>
      </c>
      <c r="L148" s="38">
        <f t="shared" si="431"/>
        <v>1098.2422946538791</v>
      </c>
      <c r="M148" s="22"/>
      <c r="N148" s="69"/>
      <c r="O148" s="53">
        <f t="shared" si="432"/>
        <v>113</v>
      </c>
      <c r="P148" s="41">
        <f t="shared" si="350"/>
        <v>0.38437046730733004</v>
      </c>
      <c r="Q148" s="41">
        <f t="shared" si="351"/>
        <v>0.37514024380931366</v>
      </c>
      <c r="R148" s="41">
        <f t="shared" si="352"/>
        <v>0.6457543708540181</v>
      </c>
      <c r="S148" s="41">
        <f t="shared" si="419"/>
        <v>0.31305311540608072</v>
      </c>
      <c r="T148" s="41">
        <f t="shared" si="420"/>
        <v>0.22151074320759401</v>
      </c>
      <c r="U148" s="41">
        <f t="shared" si="421"/>
        <v>0.29761305394792492</v>
      </c>
      <c r="V148" s="41">
        <f t="shared" si="422"/>
        <v>0.26799852343482988</v>
      </c>
      <c r="W148" s="41">
        <f t="shared" si="423"/>
        <v>0.35620296143857999</v>
      </c>
      <c r="X148" s="41">
        <f t="shared" si="424"/>
        <v>9.8242294653879014E-2</v>
      </c>
      <c r="Y148" s="22"/>
      <c r="Z148" s="35">
        <f t="shared" si="288"/>
        <v>129</v>
      </c>
      <c r="AA148" s="38">
        <f t="shared" ref="AA148:AA163" si="437">zakup_domyslny_wartosc*IFERROR((INDEX(scenariusz_I_inflacja_skumulowana,MATCH(ROUNDDOWN(Z148/12,0),scenariusz_I_rok,0))+1),1)
*(1+MOD(Z148,12)*INDEX(scenariusz_I_inflacja,MATCH(ROUNDUP(Z148/12,0),scenariusz_I_rok,0))/12)</f>
        <v>1112.9067913517886</v>
      </c>
      <c r="AB148" s="35">
        <f t="shared" si="289"/>
        <v>129</v>
      </c>
      <c r="AC148" s="48">
        <f t="shared" si="401"/>
        <v>0.04</v>
      </c>
      <c r="AD148" s="46">
        <f t="shared" si="402"/>
        <v>10</v>
      </c>
      <c r="AE148" s="38">
        <f t="shared" si="403"/>
        <v>999</v>
      </c>
      <c r="AF148" s="38">
        <f t="shared" si="316"/>
        <v>1000</v>
      </c>
      <c r="AG148" s="38">
        <f t="shared" si="327"/>
        <v>1000</v>
      </c>
      <c r="AH148" s="48">
        <f t="shared" ref="AH148:AH163" si="438">IF(AND(MOD($Z148,zapadalnosc_ROR)&lt;=zmiana_oprocentowania_co_ile_mc_ROR,MOD($Z148,zapadalnosc_ROR)&lt;&gt;0),proc_I_okres_ROR,(marza_ROR+AC148))</f>
        <v>0.04</v>
      </c>
      <c r="AI148" s="38">
        <f t="shared" ref="AI148:AI163" si="439">AG148*(1+AH148*IF(MOD($Z148,wyplata_odsetek_ROR)&lt;&gt;0,MOD($Z148,wyplata_odsetek_ROR),wyplata_odsetek_ROR)/12)</f>
        <v>1003.3333333333334</v>
      </c>
      <c r="AJ148" s="38" t="str">
        <f t="shared" ref="AJ148:AJ163" si="440">IF(MOD($Z148,zapadalnosc_ROR)=0,"tak","nie")</f>
        <v>nie</v>
      </c>
      <c r="AK148" s="38">
        <f t="shared" ref="AK148:AK163" si="441">IF(MOD($Z148,zapadalnosc_ROR)=0,0,
IF(AND(MOD($Z148,zapadalnosc_ROR)&lt;zapadalnosc_ROR,MOD($Z148,zapadalnosc_ROR)&lt;=koszt_wczesniejszy_wykup_ochrona_ROR),
MIN(AI148-AF148,AD148*koszt_wczesniejszy_wykup_ROR),AD148*koszt_wczesniejszy_wykup_ROR))</f>
        <v>5</v>
      </c>
      <c r="AL148" s="38">
        <f t="shared" si="330"/>
        <v>998.65</v>
      </c>
      <c r="AM148" s="38">
        <f t="shared" ref="AM148:AM162" si="442">IF(MOD($Z148,wyplata_odsetek_ROR)=0, (AI148-AF148)*(1-podatek_Belki),0)
-IF(AND(AJ148="tak",AE149&lt;&gt;""),AE149-AF148,0)</f>
        <v>2.7000000000000308</v>
      </c>
      <c r="AN148" s="48">
        <f t="shared" ref="AN148:AN163" si="443">INDEX(scenariusz_I_konto,MATCH(ROUNDUP($Z148/12,0),scenariusz_I_rok,0))</f>
        <v>0.04</v>
      </c>
      <c r="AO148" s="38">
        <f t="shared" ref="AO148:AO163" si="444">AO147*(1+AN148/12*(1-podatek_Belki))+AM148</f>
        <v>452.55155077314339</v>
      </c>
      <c r="AP148" s="38">
        <f t="shared" si="331"/>
        <v>1448.5015507731432</v>
      </c>
      <c r="AQ148" s="22"/>
      <c r="AR148" s="35">
        <f t="shared" si="294"/>
        <v>129</v>
      </c>
      <c r="AS148" s="48">
        <f t="shared" si="404"/>
        <v>0.04</v>
      </c>
      <c r="AT148" s="46">
        <f t="shared" si="405"/>
        <v>10</v>
      </c>
      <c r="AU148" s="38">
        <f t="shared" si="406"/>
        <v>999</v>
      </c>
      <c r="AV148" s="38">
        <f t="shared" si="317"/>
        <v>1000</v>
      </c>
      <c r="AW148" s="38">
        <f t="shared" si="328"/>
        <v>1000</v>
      </c>
      <c r="AX148" s="48">
        <f t="shared" ref="AX148:AX163" si="445">IF(AND(MOD($Z148,zapadalnosc_DOR)&lt;=zmiana_oprocentowania_co_ile_mc_DOR,MOD($Z148,zapadalnosc_DOR)&lt;&gt;0),proc_I_okres_DOR,(marza_DOR+AS148))</f>
        <v>4.1000000000000002E-2</v>
      </c>
      <c r="AY148" s="38">
        <f t="shared" ref="AY148:AY163" si="446">AW148*(1+AX148*IF(MOD($Z148,wyplata_odsetek_DOR)&lt;&gt;0,MOD($Z148,wyplata_odsetek_DOR),wyplata_odsetek_DOR)/12)</f>
        <v>1003.4166666666666</v>
      </c>
      <c r="AZ148" s="38" t="str">
        <f t="shared" ref="AZ148:AZ163" si="447">IF(MOD($Z148,zapadalnosc_DOR)=0,"tak","nie")</f>
        <v>nie</v>
      </c>
      <c r="BA148" s="38">
        <f t="shared" ref="BA148:BA163" si="448">IF(MOD($Z148,zapadalnosc_DOR)=0,0,
IF(AND(MOD($Z148,zapadalnosc_DOR)&lt;zapadalnosc_DOR,MOD($Z148,zapadalnosc_DOR)&lt;=koszt_wczesniejszy_wykup_ochrona_DOR),
MIN(AY148-AV148,AT148*koszt_wczesniejszy_wykup_DOR),AT148*koszt_wczesniejszy_wykup_DOR))</f>
        <v>7</v>
      </c>
      <c r="BB148" s="38">
        <f t="shared" si="332"/>
        <v>997.09749999999997</v>
      </c>
      <c r="BC148" s="38">
        <f t="shared" ref="BC148:BC162" si="449">IF(MOD($Z148,wyplata_odsetek_DOR)=0, (AY148-AV148)*(1-podatek_Belki),0)
-IF(AND(AZ148="tak",AU149&lt;&gt;""),AU149-AV148,0)</f>
        <v>2.7674999999999694</v>
      </c>
      <c r="BD148" s="48">
        <f t="shared" ref="BD148:BD163" si="450">INDEX(scenariusz_I_konto,MATCH(ROUNDUP($Z148/12,0),scenariusz_I_rok,0))</f>
        <v>0.04</v>
      </c>
      <c r="BE148" s="38">
        <f t="shared" ref="BE148:BE163" si="451">BE147*(1+BD148/12*(1-podatek_Belki))+BC148</f>
        <v>445.70797156789149</v>
      </c>
      <c r="BF148" s="38">
        <f t="shared" si="333"/>
        <v>1440.0379715678914</v>
      </c>
      <c r="BG148" s="22"/>
      <c r="BH148" s="35">
        <f t="shared" si="299"/>
        <v>129</v>
      </c>
      <c r="BI148" s="48">
        <f t="shared" si="417"/>
        <v>0.04</v>
      </c>
      <c r="BJ148" s="46">
        <f t="shared" si="407"/>
        <v>14</v>
      </c>
      <c r="BK148" s="38">
        <f t="shared" si="408"/>
        <v>1398.6000000000001</v>
      </c>
      <c r="BL148" s="38">
        <f t="shared" si="318"/>
        <v>1400</v>
      </c>
      <c r="BM148" s="38">
        <f t="shared" si="302"/>
        <v>1495.9</v>
      </c>
      <c r="BN148" s="48">
        <f t="shared" ref="BN148:BN163" si="452">IF(AND(MOD($Z148,zapadalnosc_TOS)&lt;=12,MOD($Z148,zapadalnosc_TOS)&lt;&gt;0),proc_I_okres_TOS,(marza_TOS+proc_I_okres_TOS))</f>
        <v>6.8500000000000005E-2</v>
      </c>
      <c r="BO148" s="38">
        <f t="shared" si="303"/>
        <v>1572.7518625</v>
      </c>
      <c r="BP148" s="38" t="str">
        <f t="shared" ref="BP148:BP163" si="453">IF(MOD($Z148,zapadalnosc_TOS)=0,"tak","nie")</f>
        <v>nie</v>
      </c>
      <c r="BQ148" s="38">
        <f t="shared" ref="BQ148:BQ163" si="454">IF(MOD($Z148,zapadalnosc_TOS)=0,0,
IF(AND(MOD($Z148,zapadalnosc_TOS)&lt;zapadalnosc_TOS,MOD($Z148,zapadalnosc_TOS)&lt;=koszt_wczesniejszy_wykup_ochrona_TOS),
MIN(BO148-BL148,BJ148*koszt_wczesniejszy_wykup_TOS),BJ148*koszt_wczesniejszy_wykup_TOS))</f>
        <v>9.7999999999999989</v>
      </c>
      <c r="BR148" s="38">
        <f t="shared" si="334"/>
        <v>1531.9910086249999</v>
      </c>
      <c r="BS148" s="38">
        <f t="shared" si="436"/>
        <v>0</v>
      </c>
      <c r="BT148" s="48">
        <f t="shared" ref="BT148:BT163" si="455">INDEX(scenariusz_I_konto,MATCH(ROUNDUP($Z148/12,0),scenariusz_I_rok,0))</f>
        <v>0.04</v>
      </c>
      <c r="BU148" s="38">
        <f t="shared" ref="BU148:BU163" si="456">BU147*(1+BT148/12*(1-podatek_Belki))+BS148</f>
        <v>231.08348647474594</v>
      </c>
      <c r="BV148" s="38">
        <f t="shared" si="335"/>
        <v>1763.0744950997459</v>
      </c>
      <c r="BW148" s="22"/>
      <c r="BX148" s="48">
        <f t="shared" si="418"/>
        <v>0.01</v>
      </c>
      <c r="BY148" s="46">
        <f t="shared" si="410"/>
        <v>10</v>
      </c>
      <c r="BZ148" s="38">
        <f t="shared" si="411"/>
        <v>999</v>
      </c>
      <c r="CA148" s="38">
        <f t="shared" si="319"/>
        <v>1000</v>
      </c>
      <c r="CB148" s="38">
        <f t="shared" si="307"/>
        <v>1000</v>
      </c>
      <c r="CC148" s="48">
        <f t="shared" ref="CC148:CC163" si="457">IF(AND(MOD($Z148,zapadalnosc_COI)&lt;=zmiana_oprocentowania_co_ile_mc_COI,MOD($Z148,zapadalnosc_COI)&lt;&gt;0),proc_I_okres_COI,(marza_COI+$BX148))</f>
        <v>0.02</v>
      </c>
      <c r="CD148" s="38">
        <f t="shared" ref="CD148:CD163" si="458">CB148*(1+CC148*IF(MOD($Z148,wyplata_odsetek_COI)&lt;&gt;0,MOD($Z148,wyplata_odsetek_COI),wyplata_odsetek_COI)/12)</f>
        <v>1014.9999999999999</v>
      </c>
      <c r="CE148" s="38" t="str">
        <f t="shared" ref="CE148:CE163" si="459">IF(MOD($Z148,zapadalnosc_COI)=0,"tak","nie")</f>
        <v>nie</v>
      </c>
      <c r="CF148" s="38">
        <f t="shared" ref="CF148:CF163" si="460">IF(MOD($Z148,zapadalnosc_COI)=0,0,
IF(AND(MOD($Z148,zapadalnosc_COI)&lt;zapadalnosc_COI,MOD($Z148,zapadalnosc_COI)&lt;=koszt_wczesniejszy_wykup_ochrona_COI),
MIN(CD148-CA148,BY148*koszt_wczesniejszy_wykup_COI),BY148*koszt_wczesniejszy_wykup_COI))</f>
        <v>7</v>
      </c>
      <c r="CG148" s="38">
        <f t="shared" ref="CG148:CG163" si="461">CD148-CF148
-(CD148-CA148-CF148)*podatek_Belki</f>
        <v>1006.4799999999999</v>
      </c>
      <c r="CH148" s="38">
        <f t="shared" ref="CH148:CH162" si="462">IF(MOD($Z148,wyplata_odsetek_COI)=0, (CD148-CA148)*(1-podatek_Belki),0)
-IF(AND(CE148="tak",BZ149&lt;&gt;""),BZ149-CA148,0)</f>
        <v>0</v>
      </c>
      <c r="CI148" s="48">
        <f t="shared" ref="CI148:CI163" si="463">INDEX(scenariusz_I_konto,MATCH(ROUNDUP($Z148/12,0),scenariusz_I_rok,0))</f>
        <v>0.04</v>
      </c>
      <c r="CJ148" s="38">
        <f t="shared" ref="CJ148:CJ163" si="464">CJ147*(1+CI148/12*(1-podatek_Belki))+CH148</f>
        <v>342.32467558305228</v>
      </c>
      <c r="CK148" s="38">
        <f t="shared" ref="CK148:CK163" si="465">CJ147*(1+CI148/12*(1-podatek_Belki))+CG148</f>
        <v>1348.8046755830521</v>
      </c>
      <c r="CL148" s="22"/>
      <c r="CM148" s="46">
        <f t="shared" si="412"/>
        <v>12</v>
      </c>
      <c r="CN148" s="38">
        <f t="shared" si="413"/>
        <v>1198.8000000000002</v>
      </c>
      <c r="CO148" s="38">
        <f t="shared" si="310"/>
        <v>1200</v>
      </c>
      <c r="CP148" s="38">
        <f t="shared" si="414"/>
        <v>1200</v>
      </c>
      <c r="CQ148" s="48">
        <f t="shared" ref="CQ148:CQ163" si="466">IF(AND(MOD($Z148,zapadalnosc_EDO)&lt;=12,MOD($Z148,zapadalnosc_EDO)&lt;&gt;0),proc_I_okres_EDO,(marza_EDO+$BX148))</f>
        <v>7.2499999999999995E-2</v>
      </c>
      <c r="CR148" s="38">
        <f t="shared" ref="CR148:CR163" si="467">CP148*(1+CQ148*IF(MOD($Z148,12)&lt;&gt;0,MOD($Z148,12),12)/12)</f>
        <v>1265.25</v>
      </c>
      <c r="CS148" s="38" t="str">
        <f t="shared" ref="CS148:CS163" si="468">IF(MOD($Z148,zapadalnosc_EDO)=0,"tak","nie")</f>
        <v>nie</v>
      </c>
      <c r="CT148" s="38">
        <f t="shared" ref="CT148:CT163" si="469">IF(AND(MOD($Z148,zapadalnosc_EDO)&lt;zapadalnosc_EDO,MOD($Z148,zapadalnosc_EDO)&lt;&gt;0),MIN(CR148-CO148,CM148*koszt_wczesniejszy_wykup_EDO),0)</f>
        <v>24</v>
      </c>
      <c r="CU148" s="38">
        <f t="shared" ref="CU148:CU163" si="470">CR148-CT148
-(CR148-CO148-CT148)*podatek_Belki</f>
        <v>1233.4124999999999</v>
      </c>
      <c r="CV148" s="38">
        <f t="shared" si="433"/>
        <v>0</v>
      </c>
      <c r="CW148" s="48">
        <f t="shared" ref="CW148:CW163" si="471">INDEX(scenariusz_I_konto,MATCH(ROUNDUP($Z148/12,0),scenariusz_I_rok,0))</f>
        <v>0.04</v>
      </c>
      <c r="CX148" s="38">
        <f t="shared" ref="CX148:CX163" si="472">CX147*(1+CW148/12*(1-podatek_Belki))+CV148</f>
        <v>53.824682554875707</v>
      </c>
      <c r="CY148" s="38">
        <f t="shared" ref="CY148:CY163" si="473">CX147*(1+CW148/12*(1-podatek_Belki))+CU148</f>
        <v>1287.2371825548755</v>
      </c>
      <c r="DA148" s="46">
        <f t="shared" si="320"/>
        <v>11</v>
      </c>
      <c r="DB148" s="38">
        <f t="shared" si="321"/>
        <v>1100</v>
      </c>
      <c r="DC148" s="38">
        <f t="shared" si="312"/>
        <v>1100</v>
      </c>
      <c r="DD148" s="38">
        <f t="shared" si="415"/>
        <v>1269.8694249999996</v>
      </c>
      <c r="DE148" s="48">
        <f t="shared" ref="DE148:DE163" si="474">IF(AND(MOD($Z148,zapadalnosc_ROS)&lt;=12,MOD($Z148,zapadalnosc_ROS)&lt;&gt;0),proc_I_okres_ROS,(marza_ROS+$BX148))</f>
        <v>2.5000000000000001E-2</v>
      </c>
      <c r="DF148" s="38">
        <f t="shared" ref="DF148:DF163" si="475">DD148*(1+DE148*IF(MOD($Z148,12)&lt;&gt;0,MOD($Z148,12),12)/12)</f>
        <v>1293.6794767187496</v>
      </c>
      <c r="DG148" s="38" t="str">
        <f t="shared" ref="DG148:DG163" si="476">IF(MOD($Z148,zapadalnosc_ROS)=0,"tak","nie")</f>
        <v>nie</v>
      </c>
      <c r="DH148" s="38">
        <f t="shared" ref="DH148:DH163" si="477">IF(AND(MOD($Z148,zapadalnosc_ROS)&lt;zapadalnosc_ROS,MOD($Z148,zapadalnosc_ROS)&lt;&gt;0),MIN(DF148-DC148,DA148*koszt_wczesniejszy_wykup_ROS),0)</f>
        <v>7.6999999999999993</v>
      </c>
      <c r="DI148" s="38">
        <f t="shared" si="325"/>
        <v>1250.6433761421872</v>
      </c>
      <c r="DJ148" s="38">
        <f t="shared" si="434"/>
        <v>0</v>
      </c>
      <c r="DK148" s="48">
        <f t="shared" ref="DK148:DK163" si="478">INDEX(scenariusz_I_konto,MATCH(ROUNDUP($Z148/12,0),scenariusz_I_rok,0))</f>
        <v>0.04</v>
      </c>
      <c r="DL148" s="38">
        <f t="shared" ref="DL148:DL163" si="479">DL147*(1+DK148/12*(1-podatek_Belki))+DJ148</f>
        <v>84.456413373065743</v>
      </c>
      <c r="DM148" s="38">
        <f t="shared" ref="DM148:DM163" si="480">DL147*(1+DK148/12*(1-podatek_Belki))+DI148</f>
        <v>1335.099789515253</v>
      </c>
      <c r="DN148" s="22"/>
      <c r="DO148" s="46">
        <f t="shared" si="322"/>
        <v>10</v>
      </c>
      <c r="DP148" s="38">
        <f t="shared" si="323"/>
        <v>1000</v>
      </c>
      <c r="DQ148" s="38">
        <f t="shared" si="314"/>
        <v>1000</v>
      </c>
      <c r="DR148" s="38">
        <f t="shared" si="416"/>
        <v>1372.2869683997867</v>
      </c>
      <c r="DS148" s="48">
        <f t="shared" ref="DS148:DS163" si="481">IF(AND(MOD($Z148,zapadalnosc_ROD)&lt;=12,MOD($Z148,zapadalnosc_ROD)&lt;&gt;0),proc_I_okres_ROD,(marza_ROD+$BX148))</f>
        <v>2.7500000000000004E-2</v>
      </c>
      <c r="DT148" s="38">
        <f t="shared" ref="DT148:DT163" si="482">DR148*(1+DS148*IF(MOD($Z148,12)&lt;&gt;0,MOD($Z148,12),12)/12)</f>
        <v>1400.5903871230321</v>
      </c>
      <c r="DU148" s="38" t="str">
        <f t="shared" ref="DU148:DU163" si="483">IF(MOD($Z148,zapadalnosc_ROD)=0,"tak","nie")</f>
        <v>nie</v>
      </c>
      <c r="DV148" s="38">
        <f t="shared" ref="DV148:DV163" si="484">IF(AND(MOD($Z148,zapadalnosc_ROD)&lt;zapadalnosc_ROD,MOD($Z148,zapadalnosc_ROD)&lt;&gt;0),MIN(DT148-DQ148,DO148*koszt_wczesniejszy_wykup_ROD),0)</f>
        <v>20</v>
      </c>
      <c r="DW148" s="38">
        <f t="shared" ref="DW148:DW163" si="485">DT148-DV148
-(DT148-DQ148-DV148)*podatek_Belki</f>
        <v>1308.2782135696559</v>
      </c>
      <c r="DX148" s="38">
        <f t="shared" si="435"/>
        <v>0</v>
      </c>
      <c r="DY148" s="48">
        <f t="shared" ref="DY148:DY163" si="486">INDEX(scenariusz_I_konto,MATCH(ROUNDUP($Z148/12,0),scenariusz_I_rok,0))</f>
        <v>0.04</v>
      </c>
      <c r="DZ148" s="38">
        <f t="shared" ref="DZ148:DZ163" si="487">DZ147*(1+DY148/12*(1-podatek_Belki))+DX148</f>
        <v>0</v>
      </c>
      <c r="EA148" s="38">
        <f t="shared" ref="EA148:EA163" si="488">DZ147*(1+DY148/12*(1-podatek_Belki))+DW148</f>
        <v>1308.2782135696559</v>
      </c>
    </row>
    <row r="149" spans="1:131" s="23" customFormat="1" ht="14.25">
      <c r="A149" s="22"/>
      <c r="B149" s="217"/>
      <c r="C149" s="55">
        <f t="shared" si="425"/>
        <v>114</v>
      </c>
      <c r="D149" s="38">
        <f t="shared" si="353"/>
        <v>1388.1192025690598</v>
      </c>
      <c r="E149" s="38">
        <f t="shared" si="354"/>
        <v>1378.9359314675989</v>
      </c>
      <c r="F149" s="38">
        <f t="shared" si="355"/>
        <v>1652.8252013803242</v>
      </c>
      <c r="G149" s="38">
        <f t="shared" si="426"/>
        <v>1315.245442817677</v>
      </c>
      <c r="H149" s="38">
        <f t="shared" si="427"/>
        <v>1223.4569551144814</v>
      </c>
      <c r="I149" s="38">
        <f t="shared" si="428"/>
        <v>1299.9220964198028</v>
      </c>
      <c r="J149" s="39">
        <f t="shared" si="429"/>
        <v>1270.4776550018294</v>
      </c>
      <c r="K149" s="39">
        <f t="shared" si="430"/>
        <v>1359.864709434464</v>
      </c>
      <c r="L149" s="38">
        <f t="shared" si="431"/>
        <v>1099.1536990477825</v>
      </c>
      <c r="M149" s="22"/>
      <c r="N149" s="69"/>
      <c r="O149" s="53">
        <f t="shared" si="432"/>
        <v>114</v>
      </c>
      <c r="P149" s="41">
        <f t="shared" si="350"/>
        <v>0.38811920256905985</v>
      </c>
      <c r="Q149" s="41">
        <f t="shared" si="351"/>
        <v>0.37893593146759885</v>
      </c>
      <c r="R149" s="41">
        <f t="shared" si="352"/>
        <v>0.65282520138032418</v>
      </c>
      <c r="S149" s="41">
        <f t="shared" si="419"/>
        <v>0.31524544281767697</v>
      </c>
      <c r="T149" s="41">
        <f t="shared" si="420"/>
        <v>0.22345695511448138</v>
      </c>
      <c r="U149" s="41">
        <f t="shared" si="421"/>
        <v>0.29992209641980283</v>
      </c>
      <c r="V149" s="41">
        <f t="shared" si="422"/>
        <v>0.2704776550018293</v>
      </c>
      <c r="W149" s="41">
        <f t="shared" si="423"/>
        <v>0.35986470943446403</v>
      </c>
      <c r="X149" s="41">
        <f t="shared" si="424"/>
        <v>9.9153699047782595E-2</v>
      </c>
      <c r="Y149" s="22"/>
      <c r="Z149" s="35">
        <f t="shared" ref="Z149:Z163" si="489">Z148+1</f>
        <v>130</v>
      </c>
      <c r="AA149" s="38">
        <f t="shared" si="437"/>
        <v>1113.827309789631</v>
      </c>
      <c r="AB149" s="35">
        <f t="shared" ref="AB149:AB163" si="490">AB148+1</f>
        <v>130</v>
      </c>
      <c r="AC149" s="48">
        <f t="shared" ref="AC149:AC163" si="491">MAX(INDEX(scenariusz_I_stopa_NBP,MATCH(ROUNDUP(AB149/12,0),scenariusz_I_rok,0)),0)</f>
        <v>0.04</v>
      </c>
      <c r="AD149" s="46">
        <f t="shared" ref="AD149:AD163" si="492">IF(AJ148="tak",
ROUNDDOWN(AL148/zamiana_ROR,0),
AD148)</f>
        <v>10</v>
      </c>
      <c r="AE149" s="38">
        <f t="shared" ref="AE149:AE163" si="493">IF(AJ148="tak",
AD149*zamiana_ROR,
AE148)</f>
        <v>999</v>
      </c>
      <c r="AF149" s="38">
        <f t="shared" si="316"/>
        <v>1000</v>
      </c>
      <c r="AG149" s="38">
        <f t="shared" si="327"/>
        <v>1000</v>
      </c>
      <c r="AH149" s="48">
        <f t="shared" si="438"/>
        <v>0.04</v>
      </c>
      <c r="AI149" s="38">
        <f t="shared" si="439"/>
        <v>1003.3333333333334</v>
      </c>
      <c r="AJ149" s="38" t="str">
        <f t="shared" si="440"/>
        <v>nie</v>
      </c>
      <c r="AK149" s="38">
        <f t="shared" si="441"/>
        <v>5</v>
      </c>
      <c r="AL149" s="38">
        <f t="shared" si="330"/>
        <v>998.65</v>
      </c>
      <c r="AM149" s="38">
        <f t="shared" si="442"/>
        <v>2.7000000000000308</v>
      </c>
      <c r="AN149" s="48">
        <f t="shared" si="443"/>
        <v>0.04</v>
      </c>
      <c r="AO149" s="38">
        <f t="shared" si="444"/>
        <v>456.47343996023091</v>
      </c>
      <c r="AP149" s="38">
        <f t="shared" si="331"/>
        <v>1452.4234399602308</v>
      </c>
      <c r="AQ149" s="22"/>
      <c r="AR149" s="35">
        <f t="shared" ref="AR149:AR163" si="494">AR148+1</f>
        <v>130</v>
      </c>
      <c r="AS149" s="48">
        <f t="shared" ref="AS149:AS163" si="495">MAX(INDEX(scenariusz_I_stopa_NBP,MATCH(ROUNDUP(AR149/12,0),scenariusz_I_rok,0)),0)</f>
        <v>0.04</v>
      </c>
      <c r="AT149" s="46">
        <f t="shared" ref="AT149:AT163" si="496">IF(AZ148="tak",
ROUNDDOWN(BB148/zamiana_DOR,0),
AT148)</f>
        <v>10</v>
      </c>
      <c r="AU149" s="38">
        <f t="shared" ref="AU149:AU163" si="497">IF(AZ148="tak",
AT149*zamiana_DOR,
AU148)</f>
        <v>999</v>
      </c>
      <c r="AV149" s="38">
        <f t="shared" si="317"/>
        <v>1000</v>
      </c>
      <c r="AW149" s="38">
        <f t="shared" si="328"/>
        <v>1000</v>
      </c>
      <c r="AX149" s="48">
        <f t="shared" si="445"/>
        <v>4.1000000000000002E-2</v>
      </c>
      <c r="AY149" s="38">
        <f t="shared" si="446"/>
        <v>1003.4166666666666</v>
      </c>
      <c r="AZ149" s="38" t="str">
        <f t="shared" si="447"/>
        <v>nie</v>
      </c>
      <c r="BA149" s="38">
        <f t="shared" si="448"/>
        <v>7</v>
      </c>
      <c r="BB149" s="38">
        <f t="shared" si="332"/>
        <v>997.09749999999997</v>
      </c>
      <c r="BC149" s="38">
        <f t="shared" si="449"/>
        <v>2.7674999999999694</v>
      </c>
      <c r="BD149" s="48">
        <f t="shared" si="450"/>
        <v>0.04</v>
      </c>
      <c r="BE149" s="38">
        <f t="shared" si="451"/>
        <v>449.67888309112476</v>
      </c>
      <c r="BF149" s="38">
        <f t="shared" si="333"/>
        <v>1444.0088830911247</v>
      </c>
      <c r="BG149" s="22"/>
      <c r="BH149" s="35">
        <f t="shared" ref="BH149:BH163" si="498">BH148+1</f>
        <v>130</v>
      </c>
      <c r="BI149" s="48">
        <f t="shared" si="417"/>
        <v>0.04</v>
      </c>
      <c r="BJ149" s="46">
        <f t="shared" ref="BJ149:BJ163" si="499">IF(BP148="tak",
ROUNDDOWN(BR148/zamiana_TOS,0),
BJ148)</f>
        <v>14</v>
      </c>
      <c r="BK149" s="38">
        <f t="shared" ref="BK149:BK163" si="500">IF(BP148="tak",
BJ149*zamiana_TOS,
BK148)</f>
        <v>1398.6000000000001</v>
      </c>
      <c r="BL149" s="38">
        <f t="shared" si="318"/>
        <v>1400</v>
      </c>
      <c r="BM149" s="38">
        <f t="shared" ref="BM149:BM163" si="501">IF(BP148="tak",
 BL149,
IF(MOD($Z149,kapitalizacja_odsetek_mc_ROS)&lt;&gt;1,BM148,BO148))</f>
        <v>1495.9</v>
      </c>
      <c r="BN149" s="48">
        <f t="shared" si="452"/>
        <v>6.8500000000000005E-2</v>
      </c>
      <c r="BO149" s="38">
        <f t="shared" ref="BO149:BO163" si="502">BM149*(1+BN149*IF(MOD($Z149,12)&lt;&gt;0,MOD($Z149,12),12)/12)</f>
        <v>1581.2909583333335</v>
      </c>
      <c r="BP149" s="38" t="str">
        <f t="shared" si="453"/>
        <v>nie</v>
      </c>
      <c r="BQ149" s="38">
        <f t="shared" si="454"/>
        <v>9.7999999999999989</v>
      </c>
      <c r="BR149" s="38">
        <f t="shared" si="334"/>
        <v>1538.9076762500001</v>
      </c>
      <c r="BS149" s="38">
        <f t="shared" si="436"/>
        <v>0</v>
      </c>
      <c r="BT149" s="48">
        <f t="shared" si="455"/>
        <v>0.04</v>
      </c>
      <c r="BU149" s="38">
        <f t="shared" si="456"/>
        <v>231.70741188822774</v>
      </c>
      <c r="BV149" s="38">
        <f t="shared" si="335"/>
        <v>1770.6150881382277</v>
      </c>
      <c r="BW149" s="22"/>
      <c r="BX149" s="48">
        <f t="shared" si="418"/>
        <v>0.01</v>
      </c>
      <c r="BY149" s="46">
        <f t="shared" ref="BY149:BY163" si="503">IF(CE148="tak",
ROUNDDOWN(CG148/zamiana_COI,0),
BY148)</f>
        <v>10</v>
      </c>
      <c r="BZ149" s="38">
        <f t="shared" ref="BZ149:BZ163" si="504">IF(CE148="tak",
BY149*zamiana_COI,
BZ148)</f>
        <v>999</v>
      </c>
      <c r="CA149" s="38">
        <f t="shared" si="319"/>
        <v>1000</v>
      </c>
      <c r="CB149" s="38">
        <f t="shared" ref="CB149:CB163" si="505">CA149</f>
        <v>1000</v>
      </c>
      <c r="CC149" s="48">
        <f t="shared" si="457"/>
        <v>0.02</v>
      </c>
      <c r="CD149" s="38">
        <f t="shared" si="458"/>
        <v>1016.6666666666666</v>
      </c>
      <c r="CE149" s="38" t="str">
        <f t="shared" si="459"/>
        <v>nie</v>
      </c>
      <c r="CF149" s="38">
        <f t="shared" si="460"/>
        <v>7</v>
      </c>
      <c r="CG149" s="38">
        <f t="shared" si="461"/>
        <v>1007.8299999999999</v>
      </c>
      <c r="CH149" s="38">
        <f t="shared" si="462"/>
        <v>0</v>
      </c>
      <c r="CI149" s="48">
        <f t="shared" si="463"/>
        <v>0.04</v>
      </c>
      <c r="CJ149" s="38">
        <f t="shared" si="464"/>
        <v>343.24895220712648</v>
      </c>
      <c r="CK149" s="38">
        <f t="shared" si="465"/>
        <v>1351.0789522071263</v>
      </c>
      <c r="CL149" s="22"/>
      <c r="CM149" s="46">
        <f t="shared" ref="CM149:CM163" si="506">IF(CS148="tak",
ROUNDDOWN(CU148/zamiana_EDO,0),
CM148)</f>
        <v>12</v>
      </c>
      <c r="CN149" s="38">
        <f t="shared" ref="CN149:CN163" si="507">IF(CS148="tak",
CM149*zamiana_EDO,
CN148)</f>
        <v>1198.8000000000002</v>
      </c>
      <c r="CO149" s="38">
        <f t="shared" ref="CO149:CO162" si="508">IF(CS148="tak",
CM149*100,
CO148)</f>
        <v>1200</v>
      </c>
      <c r="CP149" s="38">
        <f t="shared" ref="CP149:CP163" si="509">IF(CS148="tak",
 CO149,
IF(MOD($Z149,kapitalizacja_odsetek_mc_EDO)&lt;&gt;1,CP148,CR148))</f>
        <v>1200</v>
      </c>
      <c r="CQ149" s="48">
        <f t="shared" si="466"/>
        <v>7.2499999999999995E-2</v>
      </c>
      <c r="CR149" s="38">
        <f t="shared" si="467"/>
        <v>1272.4999999999998</v>
      </c>
      <c r="CS149" s="38" t="str">
        <f t="shared" si="468"/>
        <v>nie</v>
      </c>
      <c r="CT149" s="38">
        <f t="shared" si="469"/>
        <v>24</v>
      </c>
      <c r="CU149" s="38">
        <f t="shared" si="470"/>
        <v>1239.2849999999999</v>
      </c>
      <c r="CV149" s="38">
        <f t="shared" si="433"/>
        <v>0</v>
      </c>
      <c r="CW149" s="48">
        <f t="shared" si="471"/>
        <v>0.04</v>
      </c>
      <c r="CX149" s="38">
        <f t="shared" si="472"/>
        <v>53.970009197773869</v>
      </c>
      <c r="CY149" s="38">
        <f t="shared" si="473"/>
        <v>1293.2550091977737</v>
      </c>
      <c r="DA149" s="46">
        <f t="shared" si="320"/>
        <v>11</v>
      </c>
      <c r="DB149" s="38">
        <f t="shared" si="321"/>
        <v>1100</v>
      </c>
      <c r="DC149" s="38">
        <f t="shared" ref="DC149:DC163" si="510">IF(DG148="tak",
DA149*100,
DC148)</f>
        <v>1100</v>
      </c>
      <c r="DD149" s="38">
        <f t="shared" ref="DD149:DD163" si="511">IF(DG148="tak",
 DC149,
IF(MOD($Z149,kapitalizacja_odsetek_mc_ROS)&lt;&gt;1,DD148,DF148))</f>
        <v>1269.8694249999996</v>
      </c>
      <c r="DE149" s="48">
        <f t="shared" si="474"/>
        <v>2.5000000000000001E-2</v>
      </c>
      <c r="DF149" s="38">
        <f t="shared" si="475"/>
        <v>1296.3250380208328</v>
      </c>
      <c r="DG149" s="38" t="str">
        <f t="shared" si="476"/>
        <v>nie</v>
      </c>
      <c r="DH149" s="38">
        <f t="shared" si="477"/>
        <v>7.6999999999999993</v>
      </c>
      <c r="DI149" s="38">
        <f t="shared" si="325"/>
        <v>1252.7862807968745</v>
      </c>
      <c r="DJ149" s="38">
        <f t="shared" si="434"/>
        <v>0</v>
      </c>
      <c r="DK149" s="48">
        <f t="shared" si="478"/>
        <v>0.04</v>
      </c>
      <c r="DL149" s="38">
        <f t="shared" si="479"/>
        <v>84.684445689173018</v>
      </c>
      <c r="DM149" s="38">
        <f t="shared" si="480"/>
        <v>1337.4707264860476</v>
      </c>
      <c r="DN149" s="22"/>
      <c r="DO149" s="46">
        <f t="shared" si="322"/>
        <v>10</v>
      </c>
      <c r="DP149" s="38">
        <f t="shared" si="323"/>
        <v>1000</v>
      </c>
      <c r="DQ149" s="38">
        <f t="shared" ref="DQ149:DQ163" si="512">IF(DU148="tak",
DO149*100,
DQ148)</f>
        <v>1000</v>
      </c>
      <c r="DR149" s="38">
        <f t="shared" ref="DR149:DR163" si="513">IF(DU148="tak",
 DQ149,
IF(MOD($Z149,kapitalizacja_odsetek_mc_ROD)&lt;&gt;1,DR148,DT148))</f>
        <v>1372.2869683997867</v>
      </c>
      <c r="DS149" s="48">
        <f t="shared" si="481"/>
        <v>2.7500000000000004E-2</v>
      </c>
      <c r="DT149" s="38">
        <f t="shared" si="482"/>
        <v>1403.7352114256153</v>
      </c>
      <c r="DU149" s="38" t="str">
        <f t="shared" si="483"/>
        <v>nie</v>
      </c>
      <c r="DV149" s="38">
        <f t="shared" si="484"/>
        <v>20</v>
      </c>
      <c r="DW149" s="38">
        <f t="shared" si="485"/>
        <v>1310.8255212547483</v>
      </c>
      <c r="DX149" s="38">
        <f t="shared" si="435"/>
        <v>0</v>
      </c>
      <c r="DY149" s="48">
        <f t="shared" si="486"/>
        <v>0.04</v>
      </c>
      <c r="DZ149" s="38">
        <f t="shared" si="487"/>
        <v>0</v>
      </c>
      <c r="EA149" s="38">
        <f t="shared" si="488"/>
        <v>1310.8255212547483</v>
      </c>
    </row>
    <row r="150" spans="1:131" s="23" customFormat="1" ht="14.25">
      <c r="A150" s="22"/>
      <c r="B150" s="217"/>
      <c r="C150" s="55">
        <f t="shared" si="425"/>
        <v>115</v>
      </c>
      <c r="D150" s="38">
        <f t="shared" si="353"/>
        <v>1391.8780594159962</v>
      </c>
      <c r="E150" s="38">
        <f t="shared" si="354"/>
        <v>1382.7418674825612</v>
      </c>
      <c r="F150" s="38">
        <f t="shared" si="355"/>
        <v>1659.8976453740509</v>
      </c>
      <c r="G150" s="38">
        <f t="shared" si="426"/>
        <v>1317.4400445132849</v>
      </c>
      <c r="H150" s="38">
        <f t="shared" si="427"/>
        <v>1225.4031670213687</v>
      </c>
      <c r="I150" s="38">
        <f t="shared" si="428"/>
        <v>1302.2317285818988</v>
      </c>
      <c r="J150" s="39">
        <f t="shared" si="429"/>
        <v>1272.9567865688291</v>
      </c>
      <c r="K150" s="39">
        <f t="shared" si="430"/>
        <v>1363.5363441499369</v>
      </c>
      <c r="L150" s="38">
        <f t="shared" si="431"/>
        <v>1100.0651034416862</v>
      </c>
      <c r="M150" s="22"/>
      <c r="N150" s="69"/>
      <c r="O150" s="53">
        <f t="shared" si="432"/>
        <v>115</v>
      </c>
      <c r="P150" s="41">
        <f t="shared" si="350"/>
        <v>0.39187805941599607</v>
      </c>
      <c r="Q150" s="41">
        <f t="shared" si="351"/>
        <v>0.38274186748256134</v>
      </c>
      <c r="R150" s="41">
        <f t="shared" si="352"/>
        <v>0.65989764537405082</v>
      </c>
      <c r="S150" s="41">
        <f t="shared" si="419"/>
        <v>0.31744004451328478</v>
      </c>
      <c r="T150" s="41">
        <f t="shared" si="420"/>
        <v>0.22540316702136876</v>
      </c>
      <c r="U150" s="41">
        <f t="shared" si="421"/>
        <v>0.30223172858189873</v>
      </c>
      <c r="V150" s="41">
        <f t="shared" si="422"/>
        <v>0.27295678656882916</v>
      </c>
      <c r="W150" s="41">
        <f t="shared" si="423"/>
        <v>0.36353634414993685</v>
      </c>
      <c r="X150" s="41">
        <f t="shared" si="424"/>
        <v>0.10006510344168618</v>
      </c>
      <c r="Y150" s="22"/>
      <c r="Z150" s="35">
        <f t="shared" si="489"/>
        <v>131</v>
      </c>
      <c r="AA150" s="38">
        <f t="shared" si="437"/>
        <v>1114.747828227474</v>
      </c>
      <c r="AB150" s="35">
        <f t="shared" si="490"/>
        <v>131</v>
      </c>
      <c r="AC150" s="48">
        <f t="shared" si="491"/>
        <v>0.04</v>
      </c>
      <c r="AD150" s="46">
        <f t="shared" si="492"/>
        <v>10</v>
      </c>
      <c r="AE150" s="38">
        <f t="shared" si="493"/>
        <v>999</v>
      </c>
      <c r="AF150" s="38">
        <f t="shared" ref="AF150:AF163" si="514">IF(AJ149="tak",
AD150*100,
AF149)</f>
        <v>1000</v>
      </c>
      <c r="AG150" s="38">
        <f t="shared" si="327"/>
        <v>1000</v>
      </c>
      <c r="AH150" s="48">
        <f t="shared" si="438"/>
        <v>0.04</v>
      </c>
      <c r="AI150" s="38">
        <f t="shared" si="439"/>
        <v>1003.3333333333334</v>
      </c>
      <c r="AJ150" s="38" t="str">
        <f t="shared" si="440"/>
        <v>nie</v>
      </c>
      <c r="AK150" s="38">
        <f t="shared" si="441"/>
        <v>5</v>
      </c>
      <c r="AL150" s="38">
        <f t="shared" si="330"/>
        <v>998.65</v>
      </c>
      <c r="AM150" s="38">
        <f t="shared" si="442"/>
        <v>2.7000000000000308</v>
      </c>
      <c r="AN150" s="48">
        <f t="shared" si="443"/>
        <v>0.04</v>
      </c>
      <c r="AO150" s="38">
        <f t="shared" si="444"/>
        <v>460.40591824812356</v>
      </c>
      <c r="AP150" s="38">
        <f t="shared" si="331"/>
        <v>1456.3559182481235</v>
      </c>
      <c r="AQ150" s="22"/>
      <c r="AR150" s="35">
        <f t="shared" si="494"/>
        <v>131</v>
      </c>
      <c r="AS150" s="48">
        <f t="shared" si="495"/>
        <v>0.04</v>
      </c>
      <c r="AT150" s="46">
        <f t="shared" si="496"/>
        <v>10</v>
      </c>
      <c r="AU150" s="38">
        <f t="shared" si="497"/>
        <v>999</v>
      </c>
      <c r="AV150" s="38">
        <f t="shared" ref="AV150:AV163" si="515">IF(AZ149="tak",
AT150*100,
AV149)</f>
        <v>1000</v>
      </c>
      <c r="AW150" s="38">
        <f t="shared" si="328"/>
        <v>1000</v>
      </c>
      <c r="AX150" s="48">
        <f t="shared" si="445"/>
        <v>4.1000000000000002E-2</v>
      </c>
      <c r="AY150" s="38">
        <f t="shared" si="446"/>
        <v>1003.4166666666666</v>
      </c>
      <c r="AZ150" s="38" t="str">
        <f t="shared" si="447"/>
        <v>nie</v>
      </c>
      <c r="BA150" s="38">
        <f t="shared" si="448"/>
        <v>7</v>
      </c>
      <c r="BB150" s="38">
        <f t="shared" si="332"/>
        <v>997.09749999999997</v>
      </c>
      <c r="BC150" s="38">
        <f t="shared" si="449"/>
        <v>2.7674999999999694</v>
      </c>
      <c r="BD150" s="48">
        <f t="shared" si="450"/>
        <v>0.04</v>
      </c>
      <c r="BE150" s="38">
        <f t="shared" si="451"/>
        <v>453.66051607547075</v>
      </c>
      <c r="BF150" s="38">
        <f t="shared" si="333"/>
        <v>1447.9905160754706</v>
      </c>
      <c r="BG150" s="22"/>
      <c r="BH150" s="35">
        <f t="shared" si="498"/>
        <v>131</v>
      </c>
      <c r="BI150" s="48">
        <f t="shared" si="417"/>
        <v>0.04</v>
      </c>
      <c r="BJ150" s="46">
        <f t="shared" si="499"/>
        <v>14</v>
      </c>
      <c r="BK150" s="38">
        <f t="shared" si="500"/>
        <v>1398.6000000000001</v>
      </c>
      <c r="BL150" s="38">
        <f t="shared" ref="BL150:BL163" si="516">IF(BP149="tak",
BJ150*100,
BL149)</f>
        <v>1400</v>
      </c>
      <c r="BM150" s="38">
        <f t="shared" si="501"/>
        <v>1495.9</v>
      </c>
      <c r="BN150" s="48">
        <f t="shared" si="452"/>
        <v>6.8500000000000005E-2</v>
      </c>
      <c r="BO150" s="38">
        <f t="shared" si="502"/>
        <v>1589.8300541666667</v>
      </c>
      <c r="BP150" s="38" t="str">
        <f t="shared" si="453"/>
        <v>nie</v>
      </c>
      <c r="BQ150" s="38">
        <f t="shared" si="454"/>
        <v>9.7999999999999989</v>
      </c>
      <c r="BR150" s="38">
        <f t="shared" si="334"/>
        <v>1545.8243438750001</v>
      </c>
      <c r="BS150" s="38">
        <f t="shared" si="436"/>
        <v>0</v>
      </c>
      <c r="BT150" s="48">
        <f t="shared" si="455"/>
        <v>0.04</v>
      </c>
      <c r="BU150" s="38">
        <f t="shared" si="456"/>
        <v>232.33302190032595</v>
      </c>
      <c r="BV150" s="38">
        <f t="shared" si="335"/>
        <v>1778.1573657753261</v>
      </c>
      <c r="BW150" s="22"/>
      <c r="BX150" s="48">
        <f t="shared" si="418"/>
        <v>0.01</v>
      </c>
      <c r="BY150" s="46">
        <f t="shared" si="503"/>
        <v>10</v>
      </c>
      <c r="BZ150" s="38">
        <f t="shared" si="504"/>
        <v>999</v>
      </c>
      <c r="CA150" s="38">
        <f t="shared" ref="CA150:CA163" si="517">IF(CE149="tak",
BY150*100,
CA149)</f>
        <v>1000</v>
      </c>
      <c r="CB150" s="38">
        <f t="shared" si="505"/>
        <v>1000</v>
      </c>
      <c r="CC150" s="48">
        <f t="shared" si="457"/>
        <v>0.02</v>
      </c>
      <c r="CD150" s="38">
        <f t="shared" si="458"/>
        <v>1018.3333333333333</v>
      </c>
      <c r="CE150" s="38" t="str">
        <f t="shared" si="459"/>
        <v>nie</v>
      </c>
      <c r="CF150" s="38">
        <f t="shared" si="460"/>
        <v>7</v>
      </c>
      <c r="CG150" s="38">
        <f t="shared" si="461"/>
        <v>1009.18</v>
      </c>
      <c r="CH150" s="38">
        <f t="shared" si="462"/>
        <v>0</v>
      </c>
      <c r="CI150" s="48">
        <f t="shared" si="463"/>
        <v>0.04</v>
      </c>
      <c r="CJ150" s="38">
        <f t="shared" si="464"/>
        <v>344.1757243780857</v>
      </c>
      <c r="CK150" s="38">
        <f t="shared" si="465"/>
        <v>1353.3557243780856</v>
      </c>
      <c r="CL150" s="22"/>
      <c r="CM150" s="46">
        <f t="shared" si="506"/>
        <v>12</v>
      </c>
      <c r="CN150" s="38">
        <f t="shared" si="507"/>
        <v>1198.8000000000002</v>
      </c>
      <c r="CO150" s="38">
        <f t="shared" si="508"/>
        <v>1200</v>
      </c>
      <c r="CP150" s="38">
        <f t="shared" si="509"/>
        <v>1200</v>
      </c>
      <c r="CQ150" s="48">
        <f t="shared" si="466"/>
        <v>7.2499999999999995E-2</v>
      </c>
      <c r="CR150" s="38">
        <f t="shared" si="467"/>
        <v>1279.75</v>
      </c>
      <c r="CS150" s="38" t="str">
        <f t="shared" si="468"/>
        <v>nie</v>
      </c>
      <c r="CT150" s="38">
        <f t="shared" si="469"/>
        <v>24</v>
      </c>
      <c r="CU150" s="38">
        <f t="shared" si="470"/>
        <v>1245.1575</v>
      </c>
      <c r="CV150" s="38">
        <f t="shared" si="433"/>
        <v>0</v>
      </c>
      <c r="CW150" s="48">
        <f t="shared" si="471"/>
        <v>0.04</v>
      </c>
      <c r="CX150" s="38">
        <f t="shared" si="472"/>
        <v>54.115728222607856</v>
      </c>
      <c r="CY150" s="38">
        <f t="shared" si="473"/>
        <v>1299.2732282226079</v>
      </c>
      <c r="DA150" s="46">
        <f t="shared" ref="DA150:DA163" si="518">IF(DG149="tak",
ROUNDDOWN(DI149/100,0),
DA149)</f>
        <v>11</v>
      </c>
      <c r="DB150" s="38">
        <f t="shared" ref="DB150:DB163" si="519">IF(DG149="tak",
DA150*100,
DB149)</f>
        <v>1100</v>
      </c>
      <c r="DC150" s="38">
        <f t="shared" si="510"/>
        <v>1100</v>
      </c>
      <c r="DD150" s="38">
        <f t="shared" si="511"/>
        <v>1269.8694249999996</v>
      </c>
      <c r="DE150" s="48">
        <f t="shared" si="474"/>
        <v>2.5000000000000001E-2</v>
      </c>
      <c r="DF150" s="38">
        <f t="shared" si="475"/>
        <v>1298.9705993229163</v>
      </c>
      <c r="DG150" s="38" t="str">
        <f t="shared" si="476"/>
        <v>nie</v>
      </c>
      <c r="DH150" s="38">
        <f t="shared" si="477"/>
        <v>7.6999999999999993</v>
      </c>
      <c r="DI150" s="38">
        <f t="shared" si="325"/>
        <v>1254.9291854515623</v>
      </c>
      <c r="DJ150" s="38">
        <f t="shared" si="434"/>
        <v>0</v>
      </c>
      <c r="DK150" s="48">
        <f t="shared" si="478"/>
        <v>0.04</v>
      </c>
      <c r="DL150" s="38">
        <f t="shared" si="479"/>
        <v>84.913093692533778</v>
      </c>
      <c r="DM150" s="38">
        <f t="shared" si="480"/>
        <v>1339.842279144096</v>
      </c>
      <c r="DN150" s="22"/>
      <c r="DO150" s="46">
        <f t="shared" ref="DO150:DO163" si="520">IF(DU149="tak",
ROUNDDOWN(DW149/100,0),
DO149)</f>
        <v>10</v>
      </c>
      <c r="DP150" s="38">
        <f t="shared" ref="DP150:DP163" si="521">IF(DU149="tak",
DO150*100,
DP149)</f>
        <v>1000</v>
      </c>
      <c r="DQ150" s="38">
        <f t="shared" si="512"/>
        <v>1000</v>
      </c>
      <c r="DR150" s="38">
        <f t="shared" si="513"/>
        <v>1372.2869683997867</v>
      </c>
      <c r="DS150" s="48">
        <f t="shared" si="481"/>
        <v>2.7500000000000004E-2</v>
      </c>
      <c r="DT150" s="38">
        <f t="shared" si="482"/>
        <v>1406.880035728198</v>
      </c>
      <c r="DU150" s="38" t="str">
        <f t="shared" si="483"/>
        <v>nie</v>
      </c>
      <c r="DV150" s="38">
        <f t="shared" si="484"/>
        <v>20</v>
      </c>
      <c r="DW150" s="38">
        <f t="shared" si="485"/>
        <v>1313.3728289398405</v>
      </c>
      <c r="DX150" s="38">
        <f t="shared" si="435"/>
        <v>0</v>
      </c>
      <c r="DY150" s="48">
        <f t="shared" si="486"/>
        <v>0.04</v>
      </c>
      <c r="DZ150" s="38">
        <f t="shared" si="487"/>
        <v>0</v>
      </c>
      <c r="EA150" s="38">
        <f t="shared" si="488"/>
        <v>1313.3728289398405</v>
      </c>
    </row>
    <row r="151" spans="1:131" s="23" customFormat="1" ht="14.25">
      <c r="A151" s="22"/>
      <c r="B151" s="217"/>
      <c r="C151" s="55">
        <f t="shared" si="425"/>
        <v>116</v>
      </c>
      <c r="D151" s="38">
        <f t="shared" si="353"/>
        <v>1395.6470651764196</v>
      </c>
      <c r="E151" s="38">
        <f t="shared" si="354"/>
        <v>1386.5580795247643</v>
      </c>
      <c r="F151" s="38">
        <f t="shared" si="355"/>
        <v>1666.9717071915611</v>
      </c>
      <c r="G151" s="38">
        <f t="shared" si="426"/>
        <v>1319.6369266334707</v>
      </c>
      <c r="H151" s="38">
        <f t="shared" si="427"/>
        <v>1227.3493789282556</v>
      </c>
      <c r="I151" s="38">
        <f t="shared" si="428"/>
        <v>1304.5419520263761</v>
      </c>
      <c r="J151" s="39">
        <f t="shared" si="429"/>
        <v>1275.4359181358286</v>
      </c>
      <c r="K151" s="39">
        <f t="shared" si="430"/>
        <v>1367.2178922791416</v>
      </c>
      <c r="L151" s="38">
        <f t="shared" si="431"/>
        <v>1100.9765078355899</v>
      </c>
      <c r="M151" s="22"/>
      <c r="N151" s="69"/>
      <c r="O151" s="53">
        <f t="shared" si="432"/>
        <v>116</v>
      </c>
      <c r="P151" s="41">
        <f t="shared" si="350"/>
        <v>0.39564706517641968</v>
      </c>
      <c r="Q151" s="41">
        <f t="shared" si="351"/>
        <v>0.38655807952476429</v>
      </c>
      <c r="R151" s="41">
        <f t="shared" si="352"/>
        <v>0.66697170719156107</v>
      </c>
      <c r="S151" s="41">
        <f t="shared" si="419"/>
        <v>0.31963692663347065</v>
      </c>
      <c r="T151" s="41">
        <f t="shared" si="420"/>
        <v>0.22734937892825569</v>
      </c>
      <c r="U151" s="41">
        <f t="shared" si="421"/>
        <v>0.30454195202637613</v>
      </c>
      <c r="V151" s="41">
        <f t="shared" si="422"/>
        <v>0.27543591813582857</v>
      </c>
      <c r="W151" s="41">
        <f t="shared" si="423"/>
        <v>0.36721789227914159</v>
      </c>
      <c r="X151" s="41">
        <f t="shared" si="424"/>
        <v>0.10097650783558998</v>
      </c>
      <c r="Y151" s="22"/>
      <c r="Z151" s="35">
        <f t="shared" si="489"/>
        <v>132</v>
      </c>
      <c r="AA151" s="38">
        <f t="shared" si="437"/>
        <v>1115.6683466653164</v>
      </c>
      <c r="AB151" s="35">
        <f t="shared" si="490"/>
        <v>132</v>
      </c>
      <c r="AC151" s="48">
        <f t="shared" si="491"/>
        <v>0.04</v>
      </c>
      <c r="AD151" s="46">
        <f t="shared" si="492"/>
        <v>10</v>
      </c>
      <c r="AE151" s="38">
        <f t="shared" si="493"/>
        <v>999</v>
      </c>
      <c r="AF151" s="38">
        <f t="shared" si="514"/>
        <v>1000</v>
      </c>
      <c r="AG151" s="38">
        <f t="shared" si="327"/>
        <v>1000</v>
      </c>
      <c r="AH151" s="48">
        <f t="shared" si="438"/>
        <v>0.04</v>
      </c>
      <c r="AI151" s="38">
        <f t="shared" si="439"/>
        <v>1003.3333333333334</v>
      </c>
      <c r="AJ151" s="38" t="str">
        <f t="shared" si="440"/>
        <v>tak</v>
      </c>
      <c r="AK151" s="38">
        <f t="shared" si="441"/>
        <v>0</v>
      </c>
      <c r="AL151" s="38">
        <f t="shared" si="330"/>
        <v>1002.7</v>
      </c>
      <c r="AM151" s="38">
        <f t="shared" si="442"/>
        <v>3.7000000000000308</v>
      </c>
      <c r="AN151" s="48">
        <f t="shared" si="443"/>
        <v>0.04</v>
      </c>
      <c r="AO151" s="38">
        <f t="shared" si="444"/>
        <v>465.34901422739352</v>
      </c>
      <c r="AP151" s="38">
        <f t="shared" si="331"/>
        <v>1464.3490142273936</v>
      </c>
      <c r="AQ151" s="22"/>
      <c r="AR151" s="35">
        <f t="shared" si="494"/>
        <v>132</v>
      </c>
      <c r="AS151" s="48">
        <f t="shared" si="495"/>
        <v>0.04</v>
      </c>
      <c r="AT151" s="46">
        <f t="shared" si="496"/>
        <v>10</v>
      </c>
      <c r="AU151" s="38">
        <f t="shared" si="497"/>
        <v>999</v>
      </c>
      <c r="AV151" s="38">
        <f t="shared" si="515"/>
        <v>1000</v>
      </c>
      <c r="AW151" s="38">
        <f t="shared" si="328"/>
        <v>1000</v>
      </c>
      <c r="AX151" s="48">
        <f t="shared" si="445"/>
        <v>4.1000000000000002E-2</v>
      </c>
      <c r="AY151" s="38">
        <f t="shared" si="446"/>
        <v>1003.4166666666666</v>
      </c>
      <c r="AZ151" s="38" t="str">
        <f t="shared" si="447"/>
        <v>nie</v>
      </c>
      <c r="BA151" s="38">
        <f t="shared" si="448"/>
        <v>7</v>
      </c>
      <c r="BB151" s="38">
        <f t="shared" si="332"/>
        <v>997.09749999999997</v>
      </c>
      <c r="BC151" s="38">
        <f t="shared" si="449"/>
        <v>2.7674999999999694</v>
      </c>
      <c r="BD151" s="48">
        <f t="shared" si="450"/>
        <v>0.04</v>
      </c>
      <c r="BE151" s="38">
        <f t="shared" si="451"/>
        <v>457.65289946887447</v>
      </c>
      <c r="BF151" s="38">
        <f t="shared" si="333"/>
        <v>1451.9828994688744</v>
      </c>
      <c r="BG151" s="22"/>
      <c r="BH151" s="35">
        <f t="shared" si="498"/>
        <v>132</v>
      </c>
      <c r="BI151" s="48">
        <f t="shared" si="417"/>
        <v>0.04</v>
      </c>
      <c r="BJ151" s="46">
        <f t="shared" si="499"/>
        <v>14</v>
      </c>
      <c r="BK151" s="38">
        <f t="shared" si="500"/>
        <v>1398.6000000000001</v>
      </c>
      <c r="BL151" s="38">
        <f t="shared" si="516"/>
        <v>1400</v>
      </c>
      <c r="BM151" s="38">
        <f t="shared" si="501"/>
        <v>1495.9</v>
      </c>
      <c r="BN151" s="48">
        <f t="shared" si="452"/>
        <v>6.8500000000000005E-2</v>
      </c>
      <c r="BO151" s="38">
        <f t="shared" si="502"/>
        <v>1598.3691500000002</v>
      </c>
      <c r="BP151" s="38" t="str">
        <f t="shared" si="453"/>
        <v>nie</v>
      </c>
      <c r="BQ151" s="38">
        <f t="shared" si="454"/>
        <v>9.7999999999999989</v>
      </c>
      <c r="BR151" s="38">
        <f t="shared" si="334"/>
        <v>1552.7410115000002</v>
      </c>
      <c r="BS151" s="38">
        <f t="shared" si="436"/>
        <v>0</v>
      </c>
      <c r="BT151" s="48">
        <f t="shared" si="455"/>
        <v>0.04</v>
      </c>
      <c r="BU151" s="38">
        <f t="shared" si="456"/>
        <v>232.96032105945682</v>
      </c>
      <c r="BV151" s="38">
        <f t="shared" si="335"/>
        <v>1785.7013325594571</v>
      </c>
      <c r="BW151" s="22"/>
      <c r="BX151" s="48">
        <f t="shared" si="418"/>
        <v>0.01</v>
      </c>
      <c r="BY151" s="46">
        <f t="shared" si="503"/>
        <v>10</v>
      </c>
      <c r="BZ151" s="38">
        <f t="shared" si="504"/>
        <v>999</v>
      </c>
      <c r="CA151" s="38">
        <f t="shared" si="517"/>
        <v>1000</v>
      </c>
      <c r="CB151" s="38">
        <f t="shared" si="505"/>
        <v>1000</v>
      </c>
      <c r="CC151" s="48">
        <f t="shared" si="457"/>
        <v>0.02</v>
      </c>
      <c r="CD151" s="38">
        <f t="shared" si="458"/>
        <v>1020</v>
      </c>
      <c r="CE151" s="38" t="str">
        <f t="shared" si="459"/>
        <v>nie</v>
      </c>
      <c r="CF151" s="38">
        <f t="shared" si="460"/>
        <v>7</v>
      </c>
      <c r="CG151" s="38">
        <f t="shared" si="461"/>
        <v>1010.53</v>
      </c>
      <c r="CH151" s="38">
        <f t="shared" si="462"/>
        <v>16.200000000000003</v>
      </c>
      <c r="CI151" s="48">
        <f t="shared" si="463"/>
        <v>0.04</v>
      </c>
      <c r="CJ151" s="38">
        <f t="shared" si="464"/>
        <v>361.3049988339065</v>
      </c>
      <c r="CK151" s="38">
        <f t="shared" si="465"/>
        <v>1355.6349988339066</v>
      </c>
      <c r="CL151" s="22"/>
      <c r="CM151" s="46">
        <f t="shared" si="506"/>
        <v>12</v>
      </c>
      <c r="CN151" s="38">
        <f t="shared" si="507"/>
        <v>1198.8000000000002</v>
      </c>
      <c r="CO151" s="38">
        <f t="shared" si="508"/>
        <v>1200</v>
      </c>
      <c r="CP151" s="38">
        <f t="shared" si="509"/>
        <v>1200</v>
      </c>
      <c r="CQ151" s="48">
        <f t="shared" si="466"/>
        <v>7.2499999999999995E-2</v>
      </c>
      <c r="CR151" s="38">
        <f t="shared" si="467"/>
        <v>1287</v>
      </c>
      <c r="CS151" s="38" t="str">
        <f t="shared" si="468"/>
        <v>nie</v>
      </c>
      <c r="CT151" s="38">
        <f t="shared" si="469"/>
        <v>24</v>
      </c>
      <c r="CU151" s="38">
        <f t="shared" si="470"/>
        <v>1251.03</v>
      </c>
      <c r="CV151" s="38">
        <f t="shared" si="433"/>
        <v>0</v>
      </c>
      <c r="CW151" s="48">
        <f t="shared" si="471"/>
        <v>0.04</v>
      </c>
      <c r="CX151" s="38">
        <f t="shared" si="472"/>
        <v>54.261840688808896</v>
      </c>
      <c r="CY151" s="38">
        <f t="shared" si="473"/>
        <v>1305.2918406888089</v>
      </c>
      <c r="DA151" s="46">
        <f t="shared" si="518"/>
        <v>11</v>
      </c>
      <c r="DB151" s="38">
        <f t="shared" si="519"/>
        <v>1100</v>
      </c>
      <c r="DC151" s="38">
        <f t="shared" si="510"/>
        <v>1100</v>
      </c>
      <c r="DD151" s="38">
        <f t="shared" si="511"/>
        <v>1269.8694249999996</v>
      </c>
      <c r="DE151" s="48">
        <f t="shared" si="474"/>
        <v>2.5000000000000001E-2</v>
      </c>
      <c r="DF151" s="38">
        <f t="shared" si="475"/>
        <v>1301.6161606249996</v>
      </c>
      <c r="DG151" s="38" t="str">
        <f t="shared" si="476"/>
        <v>nie</v>
      </c>
      <c r="DH151" s="38">
        <f t="shared" si="477"/>
        <v>7.6999999999999993</v>
      </c>
      <c r="DI151" s="38">
        <f t="shared" si="325"/>
        <v>1257.0720901062496</v>
      </c>
      <c r="DJ151" s="38">
        <f t="shared" si="434"/>
        <v>0</v>
      </c>
      <c r="DK151" s="48">
        <f t="shared" si="478"/>
        <v>0.04</v>
      </c>
      <c r="DL151" s="38">
        <f t="shared" si="479"/>
        <v>85.142359045503611</v>
      </c>
      <c r="DM151" s="38">
        <f t="shared" si="480"/>
        <v>1342.2144491517531</v>
      </c>
      <c r="DN151" s="22"/>
      <c r="DO151" s="46">
        <f t="shared" si="520"/>
        <v>10</v>
      </c>
      <c r="DP151" s="38">
        <f t="shared" si="521"/>
        <v>1000</v>
      </c>
      <c r="DQ151" s="38">
        <f t="shared" si="512"/>
        <v>1000</v>
      </c>
      <c r="DR151" s="38">
        <f t="shared" si="513"/>
        <v>1372.2869683997867</v>
      </c>
      <c r="DS151" s="48">
        <f t="shared" si="481"/>
        <v>2.7500000000000004E-2</v>
      </c>
      <c r="DT151" s="38">
        <f t="shared" si="482"/>
        <v>1410.0248600307809</v>
      </c>
      <c r="DU151" s="38" t="str">
        <f t="shared" si="483"/>
        <v>nie</v>
      </c>
      <c r="DV151" s="38">
        <f t="shared" si="484"/>
        <v>20</v>
      </c>
      <c r="DW151" s="38">
        <f t="shared" si="485"/>
        <v>1315.9201366249326</v>
      </c>
      <c r="DX151" s="38">
        <f t="shared" si="435"/>
        <v>0</v>
      </c>
      <c r="DY151" s="48">
        <f t="shared" si="486"/>
        <v>0.04</v>
      </c>
      <c r="DZ151" s="38">
        <f t="shared" si="487"/>
        <v>0</v>
      </c>
      <c r="EA151" s="38">
        <f t="shared" si="488"/>
        <v>1315.9201366249326</v>
      </c>
    </row>
    <row r="152" spans="1:131" s="23" customFormat="1" ht="14.25">
      <c r="A152" s="22"/>
      <c r="B152" s="217"/>
      <c r="C152" s="55">
        <f t="shared" si="425"/>
        <v>117</v>
      </c>
      <c r="D152" s="38">
        <f t="shared" si="353"/>
        <v>1399.4262472523958</v>
      </c>
      <c r="E152" s="38">
        <f t="shared" si="354"/>
        <v>1390.3845953394812</v>
      </c>
      <c r="F152" s="38">
        <f t="shared" si="355"/>
        <v>1674.0473912009779</v>
      </c>
      <c r="G152" s="38">
        <f t="shared" si="426"/>
        <v>1321.8360953353808</v>
      </c>
      <c r="H152" s="38">
        <f t="shared" si="427"/>
        <v>1229.295590835143</v>
      </c>
      <c r="I152" s="38">
        <f t="shared" si="428"/>
        <v>1306.8527683496975</v>
      </c>
      <c r="J152" s="39">
        <f t="shared" si="429"/>
        <v>1277.9150497028281</v>
      </c>
      <c r="K152" s="39">
        <f t="shared" si="430"/>
        <v>1370.9093805882951</v>
      </c>
      <c r="L152" s="38">
        <f t="shared" si="431"/>
        <v>1101.8879122294936</v>
      </c>
      <c r="M152" s="22"/>
      <c r="N152" s="69"/>
      <c r="O152" s="53">
        <f t="shared" si="432"/>
        <v>117</v>
      </c>
      <c r="P152" s="41">
        <f t="shared" si="350"/>
        <v>0.39942624725239573</v>
      </c>
      <c r="Q152" s="41">
        <f t="shared" si="351"/>
        <v>0.39038459533948111</v>
      </c>
      <c r="R152" s="41">
        <f t="shared" si="352"/>
        <v>0.6740473912009779</v>
      </c>
      <c r="S152" s="41">
        <f t="shared" si="419"/>
        <v>0.32183609533538093</v>
      </c>
      <c r="T152" s="41">
        <f t="shared" si="420"/>
        <v>0.22929559083514306</v>
      </c>
      <c r="U152" s="41">
        <f t="shared" si="421"/>
        <v>0.30685276834969755</v>
      </c>
      <c r="V152" s="41">
        <f t="shared" si="422"/>
        <v>0.27791504970282821</v>
      </c>
      <c r="W152" s="41">
        <f t="shared" si="423"/>
        <v>0.37090938058829503</v>
      </c>
      <c r="X152" s="41">
        <f t="shared" si="424"/>
        <v>0.10188791222949356</v>
      </c>
      <c r="Y152" s="22"/>
      <c r="Z152" s="35">
        <f t="shared" si="489"/>
        <v>133</v>
      </c>
      <c r="AA152" s="38">
        <f t="shared" si="437"/>
        <v>1116.5980702875374</v>
      </c>
      <c r="AB152" s="35">
        <f t="shared" si="490"/>
        <v>133</v>
      </c>
      <c r="AC152" s="48">
        <f t="shared" si="491"/>
        <v>0.04</v>
      </c>
      <c r="AD152" s="46">
        <f t="shared" si="492"/>
        <v>10</v>
      </c>
      <c r="AE152" s="38">
        <f t="shared" si="493"/>
        <v>999</v>
      </c>
      <c r="AF152" s="38">
        <f t="shared" si="514"/>
        <v>1000</v>
      </c>
      <c r="AG152" s="38">
        <f t="shared" si="327"/>
        <v>1000</v>
      </c>
      <c r="AH152" s="48">
        <f t="shared" si="438"/>
        <v>6.7500000000000004E-2</v>
      </c>
      <c r="AI152" s="38">
        <f t="shared" si="439"/>
        <v>1005.625</v>
      </c>
      <c r="AJ152" s="38" t="str">
        <f t="shared" si="440"/>
        <v>nie</v>
      </c>
      <c r="AK152" s="38">
        <f t="shared" si="441"/>
        <v>5</v>
      </c>
      <c r="AL152" s="38">
        <f t="shared" si="330"/>
        <v>1000.50625</v>
      </c>
      <c r="AM152" s="38">
        <f t="shared" si="442"/>
        <v>4.5562500000000004</v>
      </c>
      <c r="AN152" s="48">
        <f t="shared" si="443"/>
        <v>0.04</v>
      </c>
      <c r="AO152" s="38">
        <f t="shared" si="444"/>
        <v>471.16170656580744</v>
      </c>
      <c r="AP152" s="38">
        <f t="shared" si="331"/>
        <v>1467.1117065658075</v>
      </c>
      <c r="AQ152" s="22"/>
      <c r="AR152" s="35">
        <f t="shared" si="494"/>
        <v>133</v>
      </c>
      <c r="AS152" s="48">
        <f t="shared" si="495"/>
        <v>0.04</v>
      </c>
      <c r="AT152" s="46">
        <f t="shared" si="496"/>
        <v>10</v>
      </c>
      <c r="AU152" s="38">
        <f t="shared" si="497"/>
        <v>999</v>
      </c>
      <c r="AV152" s="38">
        <f t="shared" si="515"/>
        <v>1000</v>
      </c>
      <c r="AW152" s="38">
        <f t="shared" si="328"/>
        <v>1000</v>
      </c>
      <c r="AX152" s="48">
        <f t="shared" si="445"/>
        <v>4.1000000000000002E-2</v>
      </c>
      <c r="AY152" s="38">
        <f t="shared" si="446"/>
        <v>1003.4166666666666</v>
      </c>
      <c r="AZ152" s="38" t="str">
        <f t="shared" si="447"/>
        <v>nie</v>
      </c>
      <c r="BA152" s="38">
        <f t="shared" si="448"/>
        <v>7</v>
      </c>
      <c r="BB152" s="38">
        <f t="shared" si="332"/>
        <v>997.09749999999997</v>
      </c>
      <c r="BC152" s="38">
        <f t="shared" si="449"/>
        <v>2.7674999999999694</v>
      </c>
      <c r="BD152" s="48">
        <f t="shared" si="450"/>
        <v>0.04</v>
      </c>
      <c r="BE152" s="38">
        <f t="shared" si="451"/>
        <v>461.65606229744037</v>
      </c>
      <c r="BF152" s="38">
        <f t="shared" si="333"/>
        <v>1455.9860622974404</v>
      </c>
      <c r="BG152" s="22"/>
      <c r="BH152" s="35">
        <f t="shared" si="498"/>
        <v>133</v>
      </c>
      <c r="BI152" s="48">
        <f t="shared" si="417"/>
        <v>0.04</v>
      </c>
      <c r="BJ152" s="46">
        <f t="shared" si="499"/>
        <v>14</v>
      </c>
      <c r="BK152" s="38">
        <f t="shared" si="500"/>
        <v>1398.6000000000001</v>
      </c>
      <c r="BL152" s="38">
        <f t="shared" si="516"/>
        <v>1400</v>
      </c>
      <c r="BM152" s="38">
        <f t="shared" si="501"/>
        <v>1598.3691500000002</v>
      </c>
      <c r="BN152" s="48">
        <f t="shared" si="452"/>
        <v>6.8500000000000005E-2</v>
      </c>
      <c r="BO152" s="38">
        <f t="shared" si="502"/>
        <v>1607.4931738979171</v>
      </c>
      <c r="BP152" s="38" t="str">
        <f t="shared" si="453"/>
        <v>nie</v>
      </c>
      <c r="BQ152" s="38">
        <f t="shared" si="454"/>
        <v>9.7999999999999989</v>
      </c>
      <c r="BR152" s="38">
        <f t="shared" si="334"/>
        <v>1560.1314708573129</v>
      </c>
      <c r="BS152" s="38">
        <f t="shared" si="436"/>
        <v>0</v>
      </c>
      <c r="BT152" s="48">
        <f t="shared" si="455"/>
        <v>0.04</v>
      </c>
      <c r="BU152" s="38">
        <f t="shared" si="456"/>
        <v>233.58931392631735</v>
      </c>
      <c r="BV152" s="38">
        <f t="shared" si="335"/>
        <v>1793.7207847836303</v>
      </c>
      <c r="BW152" s="22"/>
      <c r="BX152" s="48">
        <f t="shared" si="418"/>
        <v>0.01</v>
      </c>
      <c r="BY152" s="46">
        <f t="shared" si="503"/>
        <v>10</v>
      </c>
      <c r="BZ152" s="38">
        <f t="shared" si="504"/>
        <v>999</v>
      </c>
      <c r="CA152" s="38">
        <f t="shared" si="517"/>
        <v>1000</v>
      </c>
      <c r="CB152" s="38">
        <f t="shared" si="505"/>
        <v>1000</v>
      </c>
      <c r="CC152" s="48">
        <f t="shared" si="457"/>
        <v>0.02</v>
      </c>
      <c r="CD152" s="38">
        <f t="shared" si="458"/>
        <v>1001.6666666666667</v>
      </c>
      <c r="CE152" s="38" t="str">
        <f t="shared" si="459"/>
        <v>nie</v>
      </c>
      <c r="CF152" s="38">
        <f t="shared" si="460"/>
        <v>7</v>
      </c>
      <c r="CG152" s="38">
        <f t="shared" si="461"/>
        <v>995.68000000000006</v>
      </c>
      <c r="CH152" s="38">
        <f t="shared" si="462"/>
        <v>0</v>
      </c>
      <c r="CI152" s="48">
        <f t="shared" si="463"/>
        <v>0.04</v>
      </c>
      <c r="CJ152" s="38">
        <f t="shared" si="464"/>
        <v>362.280522330758</v>
      </c>
      <c r="CK152" s="38">
        <f t="shared" si="465"/>
        <v>1357.9605223307581</v>
      </c>
      <c r="CL152" s="22"/>
      <c r="CM152" s="46">
        <f t="shared" si="506"/>
        <v>12</v>
      </c>
      <c r="CN152" s="38">
        <f t="shared" si="507"/>
        <v>1198.8000000000002</v>
      </c>
      <c r="CO152" s="38">
        <f t="shared" si="508"/>
        <v>1200</v>
      </c>
      <c r="CP152" s="38">
        <f t="shared" si="509"/>
        <v>1287</v>
      </c>
      <c r="CQ152" s="48">
        <f t="shared" si="466"/>
        <v>2.2499999999999999E-2</v>
      </c>
      <c r="CR152" s="38">
        <f t="shared" si="467"/>
        <v>1289.413125</v>
      </c>
      <c r="CS152" s="38" t="str">
        <f t="shared" si="468"/>
        <v>nie</v>
      </c>
      <c r="CT152" s="38">
        <f t="shared" si="469"/>
        <v>24</v>
      </c>
      <c r="CU152" s="38">
        <f t="shared" si="470"/>
        <v>1252.9846312500001</v>
      </c>
      <c r="CV152" s="38">
        <f t="shared" si="433"/>
        <v>0</v>
      </c>
      <c r="CW152" s="48">
        <f t="shared" si="471"/>
        <v>0.04</v>
      </c>
      <c r="CX152" s="38">
        <f t="shared" si="472"/>
        <v>54.408347658668674</v>
      </c>
      <c r="CY152" s="38">
        <f t="shared" si="473"/>
        <v>1307.3929789086687</v>
      </c>
      <c r="DA152" s="46">
        <f t="shared" si="518"/>
        <v>11</v>
      </c>
      <c r="DB152" s="38">
        <f t="shared" si="519"/>
        <v>1100</v>
      </c>
      <c r="DC152" s="38">
        <f t="shared" si="510"/>
        <v>1100</v>
      </c>
      <c r="DD152" s="38">
        <f t="shared" si="511"/>
        <v>1301.6161606249996</v>
      </c>
      <c r="DE152" s="48">
        <f t="shared" si="474"/>
        <v>2.5000000000000001E-2</v>
      </c>
      <c r="DF152" s="38">
        <f t="shared" si="475"/>
        <v>1304.327860959635</v>
      </c>
      <c r="DG152" s="38" t="str">
        <f t="shared" si="476"/>
        <v>nie</v>
      </c>
      <c r="DH152" s="38">
        <f t="shared" si="477"/>
        <v>7.6999999999999993</v>
      </c>
      <c r="DI152" s="38">
        <f t="shared" si="325"/>
        <v>1259.2685673773044</v>
      </c>
      <c r="DJ152" s="38">
        <f t="shared" si="434"/>
        <v>0</v>
      </c>
      <c r="DK152" s="48">
        <f t="shared" si="478"/>
        <v>0.04</v>
      </c>
      <c r="DL152" s="38">
        <f t="shared" si="479"/>
        <v>85.372243414926459</v>
      </c>
      <c r="DM152" s="38">
        <f t="shared" si="480"/>
        <v>1344.6408107922309</v>
      </c>
      <c r="DN152" s="22"/>
      <c r="DO152" s="46">
        <f t="shared" si="520"/>
        <v>10</v>
      </c>
      <c r="DP152" s="38">
        <f t="shared" si="521"/>
        <v>1000</v>
      </c>
      <c r="DQ152" s="38">
        <f t="shared" si="512"/>
        <v>1000</v>
      </c>
      <c r="DR152" s="38">
        <f t="shared" si="513"/>
        <v>1410.0248600307809</v>
      </c>
      <c r="DS152" s="48">
        <f t="shared" si="481"/>
        <v>2.7500000000000004E-2</v>
      </c>
      <c r="DT152" s="38">
        <f t="shared" si="482"/>
        <v>1413.2561670016846</v>
      </c>
      <c r="DU152" s="38" t="str">
        <f t="shared" si="483"/>
        <v>nie</v>
      </c>
      <c r="DV152" s="38">
        <f t="shared" si="484"/>
        <v>20</v>
      </c>
      <c r="DW152" s="38">
        <f t="shared" si="485"/>
        <v>1318.5374952713646</v>
      </c>
      <c r="DX152" s="38">
        <f t="shared" si="435"/>
        <v>0</v>
      </c>
      <c r="DY152" s="48">
        <f t="shared" si="486"/>
        <v>0.04</v>
      </c>
      <c r="DZ152" s="38">
        <f t="shared" si="487"/>
        <v>0</v>
      </c>
      <c r="EA152" s="38">
        <f t="shared" si="488"/>
        <v>1318.5374952713646</v>
      </c>
    </row>
    <row r="153" spans="1:131" s="23" customFormat="1" ht="14.25">
      <c r="A153" s="22"/>
      <c r="B153" s="217"/>
      <c r="C153" s="55">
        <f t="shared" si="425"/>
        <v>118</v>
      </c>
      <c r="D153" s="38">
        <f t="shared" si="353"/>
        <v>1403.2156331199774</v>
      </c>
      <c r="E153" s="38">
        <f t="shared" si="354"/>
        <v>1394.2214427468975</v>
      </c>
      <c r="F153" s="38">
        <f t="shared" si="355"/>
        <v>1681.1247017822209</v>
      </c>
      <c r="G153" s="38">
        <f t="shared" si="426"/>
        <v>1324.0375567927863</v>
      </c>
      <c r="H153" s="38">
        <f t="shared" si="427"/>
        <v>1231.2418027420301</v>
      </c>
      <c r="I153" s="38">
        <f t="shared" si="428"/>
        <v>1309.1641791526354</v>
      </c>
      <c r="J153" s="39">
        <f t="shared" si="429"/>
        <v>1280.3941812698281</v>
      </c>
      <c r="K153" s="39">
        <f t="shared" si="430"/>
        <v>1374.6108359158834</v>
      </c>
      <c r="L153" s="38">
        <f t="shared" si="431"/>
        <v>1102.7993166233971</v>
      </c>
      <c r="M153" s="22"/>
      <c r="N153" s="69"/>
      <c r="O153" s="53">
        <f t="shared" si="432"/>
        <v>118</v>
      </c>
      <c r="P153" s="41">
        <f t="shared" si="350"/>
        <v>0.40321563311997743</v>
      </c>
      <c r="Q153" s="41">
        <f t="shared" si="351"/>
        <v>0.39422144274689752</v>
      </c>
      <c r="R153" s="41">
        <f t="shared" si="352"/>
        <v>0.68112470178222084</v>
      </c>
      <c r="S153" s="41">
        <f t="shared" si="419"/>
        <v>0.32403755679278623</v>
      </c>
      <c r="T153" s="41">
        <f t="shared" si="420"/>
        <v>0.23124180274203021</v>
      </c>
      <c r="U153" s="41">
        <f t="shared" si="421"/>
        <v>0.30916417915263539</v>
      </c>
      <c r="V153" s="41">
        <f t="shared" si="422"/>
        <v>0.28039418126982807</v>
      </c>
      <c r="W153" s="41">
        <f t="shared" si="423"/>
        <v>0.37461083591588329</v>
      </c>
      <c r="X153" s="41">
        <f t="shared" si="424"/>
        <v>0.10279931662339714</v>
      </c>
      <c r="Y153" s="22"/>
      <c r="Z153" s="35">
        <f t="shared" si="489"/>
        <v>134</v>
      </c>
      <c r="AA153" s="38">
        <f t="shared" si="437"/>
        <v>1117.5277939097587</v>
      </c>
      <c r="AB153" s="35">
        <f t="shared" si="490"/>
        <v>134</v>
      </c>
      <c r="AC153" s="48">
        <f t="shared" si="491"/>
        <v>0.04</v>
      </c>
      <c r="AD153" s="46">
        <f t="shared" si="492"/>
        <v>10</v>
      </c>
      <c r="AE153" s="38">
        <f t="shared" si="493"/>
        <v>999</v>
      </c>
      <c r="AF153" s="38">
        <f t="shared" si="514"/>
        <v>1000</v>
      </c>
      <c r="AG153" s="38">
        <f t="shared" si="327"/>
        <v>1000</v>
      </c>
      <c r="AH153" s="48">
        <f t="shared" si="438"/>
        <v>0.04</v>
      </c>
      <c r="AI153" s="38">
        <f t="shared" si="439"/>
        <v>1003.3333333333334</v>
      </c>
      <c r="AJ153" s="38" t="str">
        <f t="shared" si="440"/>
        <v>nie</v>
      </c>
      <c r="AK153" s="38">
        <f t="shared" si="441"/>
        <v>5</v>
      </c>
      <c r="AL153" s="38">
        <f t="shared" si="330"/>
        <v>998.65</v>
      </c>
      <c r="AM153" s="38">
        <f t="shared" si="442"/>
        <v>2.7000000000000308</v>
      </c>
      <c r="AN153" s="48">
        <f t="shared" si="443"/>
        <v>0.04</v>
      </c>
      <c r="AO153" s="38">
        <f t="shared" si="444"/>
        <v>475.13384317353513</v>
      </c>
      <c r="AP153" s="38">
        <f t="shared" si="331"/>
        <v>1471.0838431735351</v>
      </c>
      <c r="AQ153" s="22"/>
      <c r="AR153" s="35">
        <f t="shared" si="494"/>
        <v>134</v>
      </c>
      <c r="AS153" s="48">
        <f t="shared" si="495"/>
        <v>0.04</v>
      </c>
      <c r="AT153" s="46">
        <f t="shared" si="496"/>
        <v>10</v>
      </c>
      <c r="AU153" s="38">
        <f t="shared" si="497"/>
        <v>999</v>
      </c>
      <c r="AV153" s="38">
        <f t="shared" si="515"/>
        <v>1000</v>
      </c>
      <c r="AW153" s="38">
        <f t="shared" si="328"/>
        <v>1000</v>
      </c>
      <c r="AX153" s="48">
        <f t="shared" si="445"/>
        <v>4.1000000000000002E-2</v>
      </c>
      <c r="AY153" s="38">
        <f t="shared" si="446"/>
        <v>1003.4166666666666</v>
      </c>
      <c r="AZ153" s="38" t="str">
        <f t="shared" si="447"/>
        <v>nie</v>
      </c>
      <c r="BA153" s="38">
        <f t="shared" si="448"/>
        <v>7</v>
      </c>
      <c r="BB153" s="38">
        <f t="shared" si="332"/>
        <v>997.09749999999997</v>
      </c>
      <c r="BC153" s="38">
        <f t="shared" si="449"/>
        <v>2.7674999999999694</v>
      </c>
      <c r="BD153" s="48">
        <f t="shared" si="450"/>
        <v>0.04</v>
      </c>
      <c r="BE153" s="38">
        <f t="shared" si="451"/>
        <v>465.67003366564342</v>
      </c>
      <c r="BF153" s="38">
        <f t="shared" si="333"/>
        <v>1460.0000336656435</v>
      </c>
      <c r="BG153" s="22"/>
      <c r="BH153" s="35">
        <f t="shared" si="498"/>
        <v>134</v>
      </c>
      <c r="BI153" s="48">
        <f t="shared" si="417"/>
        <v>0.04</v>
      </c>
      <c r="BJ153" s="46">
        <f t="shared" si="499"/>
        <v>14</v>
      </c>
      <c r="BK153" s="38">
        <f t="shared" si="500"/>
        <v>1398.6000000000001</v>
      </c>
      <c r="BL153" s="38">
        <f t="shared" si="516"/>
        <v>1400</v>
      </c>
      <c r="BM153" s="38">
        <f t="shared" si="501"/>
        <v>1598.3691500000002</v>
      </c>
      <c r="BN153" s="48">
        <f t="shared" si="452"/>
        <v>6.8500000000000005E-2</v>
      </c>
      <c r="BO153" s="38">
        <f t="shared" si="502"/>
        <v>1616.6171977958336</v>
      </c>
      <c r="BP153" s="38" t="str">
        <f t="shared" si="453"/>
        <v>nie</v>
      </c>
      <c r="BQ153" s="38">
        <f t="shared" si="454"/>
        <v>9.7999999999999989</v>
      </c>
      <c r="BR153" s="38">
        <f t="shared" si="334"/>
        <v>1567.5219302146252</v>
      </c>
      <c r="BS153" s="38">
        <f t="shared" si="436"/>
        <v>0</v>
      </c>
      <c r="BT153" s="48">
        <f t="shared" si="455"/>
        <v>0.04</v>
      </c>
      <c r="BU153" s="38">
        <f t="shared" si="456"/>
        <v>234.22000507391837</v>
      </c>
      <c r="BV153" s="38">
        <f t="shared" si="335"/>
        <v>1801.7419352885436</v>
      </c>
      <c r="BW153" s="22"/>
      <c r="BX153" s="48">
        <f t="shared" si="418"/>
        <v>0.01</v>
      </c>
      <c r="BY153" s="46">
        <f t="shared" si="503"/>
        <v>10</v>
      </c>
      <c r="BZ153" s="38">
        <f t="shared" si="504"/>
        <v>999</v>
      </c>
      <c r="CA153" s="38">
        <f t="shared" si="517"/>
        <v>1000</v>
      </c>
      <c r="CB153" s="38">
        <f t="shared" si="505"/>
        <v>1000</v>
      </c>
      <c r="CC153" s="48">
        <f t="shared" si="457"/>
        <v>0.02</v>
      </c>
      <c r="CD153" s="38">
        <f t="shared" si="458"/>
        <v>1003.3333333333334</v>
      </c>
      <c r="CE153" s="38" t="str">
        <f t="shared" si="459"/>
        <v>nie</v>
      </c>
      <c r="CF153" s="38">
        <f t="shared" si="460"/>
        <v>7</v>
      </c>
      <c r="CG153" s="38">
        <f t="shared" si="461"/>
        <v>997.03000000000009</v>
      </c>
      <c r="CH153" s="38">
        <f t="shared" si="462"/>
        <v>0</v>
      </c>
      <c r="CI153" s="48">
        <f t="shared" si="463"/>
        <v>0.04</v>
      </c>
      <c r="CJ153" s="38">
        <f t="shared" si="464"/>
        <v>363.25867974105103</v>
      </c>
      <c r="CK153" s="38">
        <f t="shared" si="465"/>
        <v>1360.2886797410511</v>
      </c>
      <c r="CL153" s="22"/>
      <c r="CM153" s="46">
        <f t="shared" si="506"/>
        <v>12</v>
      </c>
      <c r="CN153" s="38">
        <f t="shared" si="507"/>
        <v>1198.8000000000002</v>
      </c>
      <c r="CO153" s="38">
        <f t="shared" si="508"/>
        <v>1200</v>
      </c>
      <c r="CP153" s="38">
        <f t="shared" si="509"/>
        <v>1287</v>
      </c>
      <c r="CQ153" s="48">
        <f t="shared" si="466"/>
        <v>2.2499999999999999E-2</v>
      </c>
      <c r="CR153" s="38">
        <f t="shared" si="467"/>
        <v>1291.8262499999998</v>
      </c>
      <c r="CS153" s="38" t="str">
        <f t="shared" si="468"/>
        <v>nie</v>
      </c>
      <c r="CT153" s="38">
        <f t="shared" si="469"/>
        <v>24</v>
      </c>
      <c r="CU153" s="38">
        <f t="shared" si="470"/>
        <v>1254.9392624999998</v>
      </c>
      <c r="CV153" s="38">
        <f t="shared" si="433"/>
        <v>0</v>
      </c>
      <c r="CW153" s="48">
        <f t="shared" si="471"/>
        <v>0.04</v>
      </c>
      <c r="CX153" s="38">
        <f t="shared" si="472"/>
        <v>54.555250197347078</v>
      </c>
      <c r="CY153" s="38">
        <f t="shared" si="473"/>
        <v>1309.4945126973469</v>
      </c>
      <c r="DA153" s="46">
        <f t="shared" si="518"/>
        <v>11</v>
      </c>
      <c r="DB153" s="38">
        <f t="shared" si="519"/>
        <v>1100</v>
      </c>
      <c r="DC153" s="38">
        <f t="shared" si="510"/>
        <v>1100</v>
      </c>
      <c r="DD153" s="38">
        <f t="shared" si="511"/>
        <v>1301.6161606249996</v>
      </c>
      <c r="DE153" s="48">
        <f t="shared" si="474"/>
        <v>2.5000000000000001E-2</v>
      </c>
      <c r="DF153" s="38">
        <f t="shared" si="475"/>
        <v>1307.0395612942705</v>
      </c>
      <c r="DG153" s="38" t="str">
        <f t="shared" si="476"/>
        <v>nie</v>
      </c>
      <c r="DH153" s="38">
        <f t="shared" si="477"/>
        <v>7.6999999999999993</v>
      </c>
      <c r="DI153" s="38">
        <f t="shared" si="325"/>
        <v>1261.465044648359</v>
      </c>
      <c r="DJ153" s="38">
        <f t="shared" si="434"/>
        <v>0</v>
      </c>
      <c r="DK153" s="48">
        <f t="shared" si="478"/>
        <v>0.04</v>
      </c>
      <c r="DL153" s="38">
        <f t="shared" si="479"/>
        <v>85.602748472146757</v>
      </c>
      <c r="DM153" s="38">
        <f t="shared" si="480"/>
        <v>1347.0677931205057</v>
      </c>
      <c r="DN153" s="22"/>
      <c r="DO153" s="46">
        <f t="shared" si="520"/>
        <v>10</v>
      </c>
      <c r="DP153" s="38">
        <f t="shared" si="521"/>
        <v>1000</v>
      </c>
      <c r="DQ153" s="38">
        <f t="shared" si="512"/>
        <v>1000</v>
      </c>
      <c r="DR153" s="38">
        <f t="shared" si="513"/>
        <v>1410.0248600307809</v>
      </c>
      <c r="DS153" s="48">
        <f t="shared" si="481"/>
        <v>2.7500000000000004E-2</v>
      </c>
      <c r="DT153" s="38">
        <f t="shared" si="482"/>
        <v>1416.4874739725888</v>
      </c>
      <c r="DU153" s="38" t="str">
        <f t="shared" si="483"/>
        <v>nie</v>
      </c>
      <c r="DV153" s="38">
        <f t="shared" si="484"/>
        <v>20</v>
      </c>
      <c r="DW153" s="38">
        <f t="shared" si="485"/>
        <v>1321.1548539177968</v>
      </c>
      <c r="DX153" s="38">
        <f t="shared" si="435"/>
        <v>0</v>
      </c>
      <c r="DY153" s="48">
        <f t="shared" si="486"/>
        <v>0.04</v>
      </c>
      <c r="DZ153" s="38">
        <f t="shared" si="487"/>
        <v>0</v>
      </c>
      <c r="EA153" s="38">
        <f t="shared" si="488"/>
        <v>1321.1548539177968</v>
      </c>
    </row>
    <row r="154" spans="1:131" s="23" customFormat="1" ht="14.1" customHeight="1">
      <c r="A154" s="22"/>
      <c r="B154" s="217"/>
      <c r="C154" s="55">
        <f t="shared" si="425"/>
        <v>119</v>
      </c>
      <c r="D154" s="38">
        <f t="shared" si="353"/>
        <v>1407.0152503294012</v>
      </c>
      <c r="E154" s="38">
        <f t="shared" si="354"/>
        <v>1398.0686496423141</v>
      </c>
      <c r="F154" s="38">
        <f t="shared" si="355"/>
        <v>1688.2036433270325</v>
      </c>
      <c r="G154" s="38">
        <f t="shared" si="426"/>
        <v>1326.2413171961271</v>
      </c>
      <c r="H154" s="38">
        <f t="shared" si="427"/>
        <v>1233.188014648917</v>
      </c>
      <c r="I154" s="38">
        <f t="shared" si="428"/>
        <v>1311.476186040285</v>
      </c>
      <c r="J154" s="39">
        <f t="shared" si="429"/>
        <v>1282.8733128368276</v>
      </c>
      <c r="K154" s="39">
        <f t="shared" si="430"/>
        <v>1378.3222851728563</v>
      </c>
      <c r="L154" s="38">
        <f t="shared" si="431"/>
        <v>1103.710721017301</v>
      </c>
      <c r="M154" s="22"/>
      <c r="N154" s="69"/>
      <c r="O154" s="53">
        <f t="shared" si="432"/>
        <v>119</v>
      </c>
      <c r="P154" s="41">
        <f t="shared" si="350"/>
        <v>0.40701525032940111</v>
      </c>
      <c r="Q154" s="41">
        <f t="shared" si="351"/>
        <v>0.39806864964231403</v>
      </c>
      <c r="R154" s="41">
        <f t="shared" si="352"/>
        <v>0.68820364332703243</v>
      </c>
      <c r="S154" s="41">
        <f t="shared" si="419"/>
        <v>0.32624131719612715</v>
      </c>
      <c r="T154" s="41">
        <f t="shared" si="420"/>
        <v>0.23318801464891714</v>
      </c>
      <c r="U154" s="41">
        <f t="shared" si="421"/>
        <v>0.31147618604028504</v>
      </c>
      <c r="V154" s="41">
        <f t="shared" si="422"/>
        <v>0.28287331283682771</v>
      </c>
      <c r="W154" s="41">
        <f t="shared" si="423"/>
        <v>0.37832228517285627</v>
      </c>
      <c r="X154" s="41">
        <f t="shared" si="424"/>
        <v>0.10371072101730094</v>
      </c>
      <c r="Y154" s="22"/>
      <c r="Z154" s="35">
        <f t="shared" si="489"/>
        <v>135</v>
      </c>
      <c r="AA154" s="38">
        <f t="shared" si="437"/>
        <v>1118.4575175319796</v>
      </c>
      <c r="AB154" s="35">
        <f t="shared" si="490"/>
        <v>135</v>
      </c>
      <c r="AC154" s="48">
        <f t="shared" si="491"/>
        <v>0.04</v>
      </c>
      <c r="AD154" s="46">
        <f t="shared" si="492"/>
        <v>10</v>
      </c>
      <c r="AE154" s="38">
        <f t="shared" si="493"/>
        <v>999</v>
      </c>
      <c r="AF154" s="38">
        <f t="shared" si="514"/>
        <v>1000</v>
      </c>
      <c r="AG154" s="38">
        <f t="shared" si="327"/>
        <v>1000</v>
      </c>
      <c r="AH154" s="48">
        <f t="shared" si="438"/>
        <v>0.04</v>
      </c>
      <c r="AI154" s="38">
        <f t="shared" si="439"/>
        <v>1003.3333333333334</v>
      </c>
      <c r="AJ154" s="38" t="str">
        <f t="shared" si="440"/>
        <v>nie</v>
      </c>
      <c r="AK154" s="38">
        <f t="shared" si="441"/>
        <v>5</v>
      </c>
      <c r="AL154" s="38">
        <f t="shared" si="330"/>
        <v>998.65</v>
      </c>
      <c r="AM154" s="38">
        <f t="shared" si="442"/>
        <v>2.7000000000000308</v>
      </c>
      <c r="AN154" s="48">
        <f t="shared" si="443"/>
        <v>0.04</v>
      </c>
      <c r="AO154" s="38">
        <f t="shared" si="444"/>
        <v>479.11670455010369</v>
      </c>
      <c r="AP154" s="38">
        <f t="shared" si="331"/>
        <v>1475.0667045501036</v>
      </c>
      <c r="AQ154" s="22"/>
      <c r="AR154" s="35">
        <f t="shared" si="494"/>
        <v>135</v>
      </c>
      <c r="AS154" s="48">
        <f t="shared" si="495"/>
        <v>0.04</v>
      </c>
      <c r="AT154" s="46">
        <f t="shared" si="496"/>
        <v>10</v>
      </c>
      <c r="AU154" s="38">
        <f t="shared" si="497"/>
        <v>999</v>
      </c>
      <c r="AV154" s="38">
        <f t="shared" si="515"/>
        <v>1000</v>
      </c>
      <c r="AW154" s="38">
        <f t="shared" si="328"/>
        <v>1000</v>
      </c>
      <c r="AX154" s="48">
        <f t="shared" si="445"/>
        <v>4.1000000000000002E-2</v>
      </c>
      <c r="AY154" s="38">
        <f t="shared" si="446"/>
        <v>1003.4166666666666</v>
      </c>
      <c r="AZ154" s="38" t="str">
        <f t="shared" si="447"/>
        <v>nie</v>
      </c>
      <c r="BA154" s="38">
        <f t="shared" si="448"/>
        <v>7</v>
      </c>
      <c r="BB154" s="38">
        <f t="shared" si="332"/>
        <v>997.09749999999997</v>
      </c>
      <c r="BC154" s="38">
        <f t="shared" si="449"/>
        <v>2.7674999999999694</v>
      </c>
      <c r="BD154" s="48">
        <f t="shared" si="450"/>
        <v>0.04</v>
      </c>
      <c r="BE154" s="38">
        <f t="shared" si="451"/>
        <v>469.6948427565406</v>
      </c>
      <c r="BF154" s="38">
        <f t="shared" si="333"/>
        <v>1464.0248427565407</v>
      </c>
      <c r="BG154" s="22"/>
      <c r="BH154" s="35">
        <f t="shared" si="498"/>
        <v>135</v>
      </c>
      <c r="BI154" s="48">
        <f t="shared" ref="BI154:BI163" si="522">MAX(INDEX(scenariusz_I_WIBOR6M,MATCH(ROUNDUP(BH154/12,0),scenariusz_I_rok,0)),0)</f>
        <v>0.04</v>
      </c>
      <c r="BJ154" s="46">
        <f t="shared" si="499"/>
        <v>14</v>
      </c>
      <c r="BK154" s="38">
        <f t="shared" si="500"/>
        <v>1398.6000000000001</v>
      </c>
      <c r="BL154" s="38">
        <f t="shared" si="516"/>
        <v>1400</v>
      </c>
      <c r="BM154" s="38">
        <f t="shared" si="501"/>
        <v>1598.3691500000002</v>
      </c>
      <c r="BN154" s="48">
        <f t="shared" si="452"/>
        <v>6.8500000000000005E-2</v>
      </c>
      <c r="BO154" s="38">
        <f t="shared" si="502"/>
        <v>1625.7412216937503</v>
      </c>
      <c r="BP154" s="38" t="str">
        <f t="shared" si="453"/>
        <v>nie</v>
      </c>
      <c r="BQ154" s="38">
        <f t="shared" si="454"/>
        <v>9.7999999999999989</v>
      </c>
      <c r="BR154" s="38">
        <f t="shared" si="334"/>
        <v>1574.9123895719379</v>
      </c>
      <c r="BS154" s="38">
        <f t="shared" si="436"/>
        <v>0</v>
      </c>
      <c r="BT154" s="48">
        <f t="shared" si="455"/>
        <v>0.04</v>
      </c>
      <c r="BU154" s="38">
        <f t="shared" si="456"/>
        <v>234.85239908761793</v>
      </c>
      <c r="BV154" s="38">
        <f t="shared" si="335"/>
        <v>1809.7647886595557</v>
      </c>
      <c r="BW154" s="22"/>
      <c r="BX154" s="48">
        <f t="shared" si="418"/>
        <v>0.01</v>
      </c>
      <c r="BY154" s="46">
        <f t="shared" si="503"/>
        <v>10</v>
      </c>
      <c r="BZ154" s="38">
        <f t="shared" si="504"/>
        <v>999</v>
      </c>
      <c r="CA154" s="38">
        <f t="shared" si="517"/>
        <v>1000</v>
      </c>
      <c r="CB154" s="38">
        <f t="shared" si="505"/>
        <v>1000</v>
      </c>
      <c r="CC154" s="48">
        <f t="shared" si="457"/>
        <v>0.02</v>
      </c>
      <c r="CD154" s="38">
        <f t="shared" si="458"/>
        <v>1004.9999999999999</v>
      </c>
      <c r="CE154" s="38" t="str">
        <f t="shared" si="459"/>
        <v>nie</v>
      </c>
      <c r="CF154" s="38">
        <f t="shared" si="460"/>
        <v>7</v>
      </c>
      <c r="CG154" s="38">
        <f t="shared" si="461"/>
        <v>998.37999999999988</v>
      </c>
      <c r="CH154" s="38">
        <f t="shared" si="462"/>
        <v>0</v>
      </c>
      <c r="CI154" s="48">
        <f t="shared" si="463"/>
        <v>0.04</v>
      </c>
      <c r="CJ154" s="38">
        <f t="shared" si="464"/>
        <v>364.23947817635184</v>
      </c>
      <c r="CK154" s="38">
        <f t="shared" si="465"/>
        <v>1362.6194781763518</v>
      </c>
      <c r="CL154" s="22"/>
      <c r="CM154" s="46">
        <f t="shared" si="506"/>
        <v>12</v>
      </c>
      <c r="CN154" s="38">
        <f t="shared" si="507"/>
        <v>1198.8000000000002</v>
      </c>
      <c r="CO154" s="38">
        <f t="shared" si="508"/>
        <v>1200</v>
      </c>
      <c r="CP154" s="38">
        <f t="shared" si="509"/>
        <v>1287</v>
      </c>
      <c r="CQ154" s="48">
        <f t="shared" si="466"/>
        <v>2.2499999999999999E-2</v>
      </c>
      <c r="CR154" s="38">
        <f t="shared" si="467"/>
        <v>1294.2393749999999</v>
      </c>
      <c r="CS154" s="38" t="str">
        <f t="shared" si="468"/>
        <v>nie</v>
      </c>
      <c r="CT154" s="38">
        <f t="shared" si="469"/>
        <v>24</v>
      </c>
      <c r="CU154" s="38">
        <f t="shared" si="470"/>
        <v>1256.89389375</v>
      </c>
      <c r="CV154" s="38">
        <f t="shared" si="433"/>
        <v>0</v>
      </c>
      <c r="CW154" s="48">
        <f t="shared" si="471"/>
        <v>0.04</v>
      </c>
      <c r="CX154" s="38">
        <f t="shared" si="472"/>
        <v>54.702549372879908</v>
      </c>
      <c r="CY154" s="38">
        <f t="shared" si="473"/>
        <v>1311.5964431228799</v>
      </c>
      <c r="DA154" s="46">
        <f t="shared" si="518"/>
        <v>11</v>
      </c>
      <c r="DB154" s="38">
        <f t="shared" si="519"/>
        <v>1100</v>
      </c>
      <c r="DC154" s="38">
        <f t="shared" si="510"/>
        <v>1100</v>
      </c>
      <c r="DD154" s="38">
        <f t="shared" si="511"/>
        <v>1301.6161606249996</v>
      </c>
      <c r="DE154" s="48">
        <f t="shared" si="474"/>
        <v>2.5000000000000001E-2</v>
      </c>
      <c r="DF154" s="38">
        <f t="shared" si="475"/>
        <v>1309.7512616289059</v>
      </c>
      <c r="DG154" s="38" t="str">
        <f t="shared" si="476"/>
        <v>nie</v>
      </c>
      <c r="DH154" s="38">
        <f t="shared" si="477"/>
        <v>7.6999999999999993</v>
      </c>
      <c r="DI154" s="38">
        <f t="shared" si="325"/>
        <v>1263.6615219194136</v>
      </c>
      <c r="DJ154" s="38">
        <f t="shared" si="434"/>
        <v>0</v>
      </c>
      <c r="DK154" s="48">
        <f t="shared" si="478"/>
        <v>0.04</v>
      </c>
      <c r="DL154" s="38">
        <f t="shared" si="479"/>
        <v>85.833875893021542</v>
      </c>
      <c r="DM154" s="38">
        <f t="shared" si="480"/>
        <v>1349.4953978124352</v>
      </c>
      <c r="DN154" s="22"/>
      <c r="DO154" s="46">
        <f t="shared" si="520"/>
        <v>10</v>
      </c>
      <c r="DP154" s="38">
        <f t="shared" si="521"/>
        <v>1000</v>
      </c>
      <c r="DQ154" s="38">
        <f t="shared" si="512"/>
        <v>1000</v>
      </c>
      <c r="DR154" s="38">
        <f t="shared" si="513"/>
        <v>1410.0248600307809</v>
      </c>
      <c r="DS154" s="48">
        <f t="shared" si="481"/>
        <v>2.7500000000000004E-2</v>
      </c>
      <c r="DT154" s="38">
        <f t="shared" si="482"/>
        <v>1419.7187809434924</v>
      </c>
      <c r="DU154" s="38" t="str">
        <f t="shared" si="483"/>
        <v>nie</v>
      </c>
      <c r="DV154" s="38">
        <f t="shared" si="484"/>
        <v>20</v>
      </c>
      <c r="DW154" s="38">
        <f t="shared" si="485"/>
        <v>1323.772212564229</v>
      </c>
      <c r="DX154" s="38">
        <f t="shared" si="435"/>
        <v>0</v>
      </c>
      <c r="DY154" s="48">
        <f t="shared" si="486"/>
        <v>0.04</v>
      </c>
      <c r="DZ154" s="38">
        <f t="shared" si="487"/>
        <v>0</v>
      </c>
      <c r="EA154" s="38">
        <f t="shared" si="488"/>
        <v>1323.772212564229</v>
      </c>
    </row>
    <row r="155" spans="1:131" s="23" customFormat="1" ht="14.25">
      <c r="A155" s="22"/>
      <c r="B155" s="218"/>
      <c r="C155" s="55">
        <f t="shared" si="425"/>
        <v>120</v>
      </c>
      <c r="D155" s="38">
        <f t="shared" si="353"/>
        <v>1414.8751265052906</v>
      </c>
      <c r="E155" s="38">
        <f t="shared" si="354"/>
        <v>1407.5962439963482</v>
      </c>
      <c r="F155" s="38">
        <f t="shared" si="355"/>
        <v>1695.2842202390159</v>
      </c>
      <c r="G155" s="38">
        <f t="shared" si="426"/>
        <v>1328.4473827525565</v>
      </c>
      <c r="H155" s="38">
        <f t="shared" si="427"/>
        <v>1251.3342265558044</v>
      </c>
      <c r="I155" s="38">
        <f t="shared" si="428"/>
        <v>1313.7887906220749</v>
      </c>
      <c r="J155" s="39">
        <f t="shared" si="429"/>
        <v>1285.3524444038271</v>
      </c>
      <c r="K155" s="39">
        <f t="shared" si="430"/>
        <v>1382.0437553428228</v>
      </c>
      <c r="L155" s="38">
        <f t="shared" si="431"/>
        <v>1104.6221254112045</v>
      </c>
      <c r="M155" s="22"/>
      <c r="N155" s="69"/>
      <c r="O155" s="53">
        <f t="shared" si="432"/>
        <v>120</v>
      </c>
      <c r="P155" s="41">
        <f t="shared" si="350"/>
        <v>0.41487512650529057</v>
      </c>
      <c r="Q155" s="41">
        <f t="shared" si="351"/>
        <v>0.40759624399634831</v>
      </c>
      <c r="R155" s="41">
        <f t="shared" si="352"/>
        <v>0.69528422023901593</v>
      </c>
      <c r="S155" s="41">
        <f t="shared" si="419"/>
        <v>0.32844738275255647</v>
      </c>
      <c r="T155" s="41">
        <f t="shared" si="420"/>
        <v>0.25133422655580451</v>
      </c>
      <c r="U155" s="41">
        <f t="shared" si="421"/>
        <v>0.31378879062207488</v>
      </c>
      <c r="V155" s="41">
        <f t="shared" si="422"/>
        <v>0.28535244440382712</v>
      </c>
      <c r="W155" s="41">
        <f t="shared" si="423"/>
        <v>0.38204375534282287</v>
      </c>
      <c r="X155" s="41">
        <f t="shared" si="424"/>
        <v>0.10462212541120453</v>
      </c>
      <c r="Y155" s="22"/>
      <c r="Z155" s="35">
        <f t="shared" si="489"/>
        <v>136</v>
      </c>
      <c r="AA155" s="38">
        <f t="shared" si="437"/>
        <v>1119.3872411542009</v>
      </c>
      <c r="AB155" s="35">
        <f t="shared" si="490"/>
        <v>136</v>
      </c>
      <c r="AC155" s="48">
        <f t="shared" si="491"/>
        <v>0.04</v>
      </c>
      <c r="AD155" s="46">
        <f t="shared" si="492"/>
        <v>10</v>
      </c>
      <c r="AE155" s="38">
        <f t="shared" si="493"/>
        <v>999</v>
      </c>
      <c r="AF155" s="38">
        <f t="shared" si="514"/>
        <v>1000</v>
      </c>
      <c r="AG155" s="38">
        <f t="shared" si="327"/>
        <v>1000</v>
      </c>
      <c r="AH155" s="48">
        <f t="shared" si="438"/>
        <v>0.04</v>
      </c>
      <c r="AI155" s="38">
        <f t="shared" si="439"/>
        <v>1003.3333333333334</v>
      </c>
      <c r="AJ155" s="38" t="str">
        <f t="shared" si="440"/>
        <v>nie</v>
      </c>
      <c r="AK155" s="38">
        <f t="shared" si="441"/>
        <v>5</v>
      </c>
      <c r="AL155" s="38">
        <f t="shared" si="330"/>
        <v>998.65</v>
      </c>
      <c r="AM155" s="38">
        <f t="shared" si="442"/>
        <v>2.7000000000000308</v>
      </c>
      <c r="AN155" s="48">
        <f t="shared" si="443"/>
        <v>0.04</v>
      </c>
      <c r="AO155" s="38">
        <f t="shared" si="444"/>
        <v>483.11031965238897</v>
      </c>
      <c r="AP155" s="38">
        <f t="shared" si="331"/>
        <v>1479.0603196523889</v>
      </c>
      <c r="AQ155" s="22"/>
      <c r="AR155" s="35">
        <f t="shared" si="494"/>
        <v>136</v>
      </c>
      <c r="AS155" s="48">
        <f t="shared" si="495"/>
        <v>0.04</v>
      </c>
      <c r="AT155" s="46">
        <f t="shared" si="496"/>
        <v>10</v>
      </c>
      <c r="AU155" s="38">
        <f t="shared" si="497"/>
        <v>999</v>
      </c>
      <c r="AV155" s="38">
        <f t="shared" si="515"/>
        <v>1000</v>
      </c>
      <c r="AW155" s="38">
        <f t="shared" si="328"/>
        <v>1000</v>
      </c>
      <c r="AX155" s="48">
        <f t="shared" si="445"/>
        <v>4.1000000000000002E-2</v>
      </c>
      <c r="AY155" s="38">
        <f t="shared" si="446"/>
        <v>1003.4166666666666</v>
      </c>
      <c r="AZ155" s="38" t="str">
        <f t="shared" si="447"/>
        <v>nie</v>
      </c>
      <c r="BA155" s="38">
        <f t="shared" si="448"/>
        <v>7</v>
      </c>
      <c r="BB155" s="38">
        <f t="shared" si="332"/>
        <v>997.09749999999997</v>
      </c>
      <c r="BC155" s="38">
        <f t="shared" si="449"/>
        <v>2.7674999999999694</v>
      </c>
      <c r="BD155" s="48">
        <f t="shared" si="450"/>
        <v>0.04</v>
      </c>
      <c r="BE155" s="38">
        <f t="shared" si="451"/>
        <v>473.7305188319832</v>
      </c>
      <c r="BF155" s="38">
        <f t="shared" si="333"/>
        <v>1468.0605188319832</v>
      </c>
      <c r="BG155" s="22"/>
      <c r="BH155" s="35">
        <f t="shared" si="498"/>
        <v>136</v>
      </c>
      <c r="BI155" s="48">
        <f t="shared" si="522"/>
        <v>0.04</v>
      </c>
      <c r="BJ155" s="46">
        <f t="shared" si="499"/>
        <v>14</v>
      </c>
      <c r="BK155" s="38">
        <f t="shared" si="500"/>
        <v>1398.6000000000001</v>
      </c>
      <c r="BL155" s="38">
        <f t="shared" si="516"/>
        <v>1400</v>
      </c>
      <c r="BM155" s="38">
        <f t="shared" si="501"/>
        <v>1598.3691500000002</v>
      </c>
      <c r="BN155" s="48">
        <f t="shared" si="452"/>
        <v>6.8500000000000005E-2</v>
      </c>
      <c r="BO155" s="38">
        <f t="shared" si="502"/>
        <v>1634.8652455916667</v>
      </c>
      <c r="BP155" s="38" t="str">
        <f t="shared" si="453"/>
        <v>nie</v>
      </c>
      <c r="BQ155" s="38">
        <f t="shared" si="454"/>
        <v>9.7999999999999989</v>
      </c>
      <c r="BR155" s="38">
        <f t="shared" si="334"/>
        <v>1582.3028489292501</v>
      </c>
      <c r="BS155" s="38">
        <f t="shared" si="436"/>
        <v>0</v>
      </c>
      <c r="BT155" s="48">
        <f t="shared" si="455"/>
        <v>0.04</v>
      </c>
      <c r="BU155" s="38">
        <f t="shared" si="456"/>
        <v>235.48650056515447</v>
      </c>
      <c r="BV155" s="38">
        <f t="shared" si="335"/>
        <v>1817.7893494944046</v>
      </c>
      <c r="BW155" s="22"/>
      <c r="BX155" s="48">
        <f t="shared" si="418"/>
        <v>0.01</v>
      </c>
      <c r="BY155" s="46">
        <f t="shared" si="503"/>
        <v>10</v>
      </c>
      <c r="BZ155" s="38">
        <f t="shared" si="504"/>
        <v>999</v>
      </c>
      <c r="CA155" s="38">
        <f t="shared" si="517"/>
        <v>1000</v>
      </c>
      <c r="CB155" s="38">
        <f t="shared" si="505"/>
        <v>1000</v>
      </c>
      <c r="CC155" s="48">
        <f t="shared" si="457"/>
        <v>0.02</v>
      </c>
      <c r="CD155" s="38">
        <f t="shared" si="458"/>
        <v>1006.6666666666666</v>
      </c>
      <c r="CE155" s="38" t="str">
        <f t="shared" si="459"/>
        <v>nie</v>
      </c>
      <c r="CF155" s="38">
        <f t="shared" si="460"/>
        <v>7</v>
      </c>
      <c r="CG155" s="38">
        <f t="shared" si="461"/>
        <v>999.73</v>
      </c>
      <c r="CH155" s="38">
        <f t="shared" si="462"/>
        <v>0</v>
      </c>
      <c r="CI155" s="48">
        <f t="shared" si="463"/>
        <v>0.04</v>
      </c>
      <c r="CJ155" s="38">
        <f t="shared" si="464"/>
        <v>365.22292476742797</v>
      </c>
      <c r="CK155" s="38">
        <f t="shared" si="465"/>
        <v>1364.9529247674279</v>
      </c>
      <c r="CL155" s="22"/>
      <c r="CM155" s="46">
        <f t="shared" si="506"/>
        <v>12</v>
      </c>
      <c r="CN155" s="38">
        <f t="shared" si="507"/>
        <v>1198.8000000000002</v>
      </c>
      <c r="CO155" s="38">
        <f t="shared" si="508"/>
        <v>1200</v>
      </c>
      <c r="CP155" s="38">
        <f t="shared" si="509"/>
        <v>1287</v>
      </c>
      <c r="CQ155" s="48">
        <f t="shared" si="466"/>
        <v>2.2499999999999999E-2</v>
      </c>
      <c r="CR155" s="38">
        <f t="shared" si="467"/>
        <v>1296.6525000000001</v>
      </c>
      <c r="CS155" s="38" t="str">
        <f t="shared" si="468"/>
        <v>nie</v>
      </c>
      <c r="CT155" s="38">
        <f t="shared" si="469"/>
        <v>24</v>
      </c>
      <c r="CU155" s="38">
        <f t="shared" si="470"/>
        <v>1258.8485250000001</v>
      </c>
      <c r="CV155" s="38">
        <f t="shared" si="433"/>
        <v>0</v>
      </c>
      <c r="CW155" s="48">
        <f t="shared" si="471"/>
        <v>0.04</v>
      </c>
      <c r="CX155" s="38">
        <f t="shared" si="472"/>
        <v>54.850246256186679</v>
      </c>
      <c r="CY155" s="38">
        <f t="shared" si="473"/>
        <v>1313.6987712561868</v>
      </c>
      <c r="DA155" s="46">
        <f t="shared" si="518"/>
        <v>11</v>
      </c>
      <c r="DB155" s="38">
        <f t="shared" si="519"/>
        <v>1100</v>
      </c>
      <c r="DC155" s="38">
        <f t="shared" si="510"/>
        <v>1100</v>
      </c>
      <c r="DD155" s="38">
        <f t="shared" si="511"/>
        <v>1301.6161606249996</v>
      </c>
      <c r="DE155" s="48">
        <f t="shared" si="474"/>
        <v>2.5000000000000001E-2</v>
      </c>
      <c r="DF155" s="38">
        <f t="shared" si="475"/>
        <v>1312.4629619635411</v>
      </c>
      <c r="DG155" s="38" t="str">
        <f t="shared" si="476"/>
        <v>nie</v>
      </c>
      <c r="DH155" s="38">
        <f t="shared" si="477"/>
        <v>7.6999999999999993</v>
      </c>
      <c r="DI155" s="38">
        <f t="shared" si="325"/>
        <v>1265.8579991904683</v>
      </c>
      <c r="DJ155" s="38">
        <f t="shared" si="434"/>
        <v>0</v>
      </c>
      <c r="DK155" s="48">
        <f t="shared" si="478"/>
        <v>0.04</v>
      </c>
      <c r="DL155" s="38">
        <f t="shared" si="479"/>
        <v>86.065627357932698</v>
      </c>
      <c r="DM155" s="38">
        <f t="shared" si="480"/>
        <v>1351.923626548401</v>
      </c>
      <c r="DN155" s="22"/>
      <c r="DO155" s="46">
        <f t="shared" si="520"/>
        <v>10</v>
      </c>
      <c r="DP155" s="38">
        <f t="shared" si="521"/>
        <v>1000</v>
      </c>
      <c r="DQ155" s="38">
        <f t="shared" si="512"/>
        <v>1000</v>
      </c>
      <c r="DR155" s="38">
        <f t="shared" si="513"/>
        <v>1410.0248600307809</v>
      </c>
      <c r="DS155" s="48">
        <f t="shared" si="481"/>
        <v>2.7500000000000004E-2</v>
      </c>
      <c r="DT155" s="38">
        <f t="shared" si="482"/>
        <v>1422.9500879143966</v>
      </c>
      <c r="DU155" s="38" t="str">
        <f t="shared" si="483"/>
        <v>nie</v>
      </c>
      <c r="DV155" s="38">
        <f t="shared" si="484"/>
        <v>20</v>
      </c>
      <c r="DW155" s="38">
        <f t="shared" si="485"/>
        <v>1326.3895712106612</v>
      </c>
      <c r="DX155" s="38">
        <f t="shared" si="435"/>
        <v>0</v>
      </c>
      <c r="DY155" s="48">
        <f t="shared" si="486"/>
        <v>0.04</v>
      </c>
      <c r="DZ155" s="38">
        <f t="shared" si="487"/>
        <v>0</v>
      </c>
      <c r="EA155" s="38">
        <f t="shared" si="488"/>
        <v>1326.3895712106612</v>
      </c>
    </row>
    <row r="156" spans="1:131" s="23" customFormat="1" ht="14.25">
      <c r="A156" s="22"/>
      <c r="B156" s="216">
        <f>ROUNDUP(C167/12,0)</f>
        <v>11</v>
      </c>
      <c r="C156" s="55">
        <f t="shared" si="425"/>
        <v>121</v>
      </c>
      <c r="D156" s="38">
        <f t="shared" si="353"/>
        <v>1417.504239346855</v>
      </c>
      <c r="E156" s="38">
        <f t="shared" si="354"/>
        <v>1409.6994538551385</v>
      </c>
      <c r="F156" s="38">
        <f t="shared" si="355"/>
        <v>1702.8098545586611</v>
      </c>
      <c r="G156" s="38">
        <f t="shared" si="426"/>
        <v>1330.6994996859885</v>
      </c>
      <c r="H156" s="38">
        <f t="shared" si="427"/>
        <v>1252.676068967505</v>
      </c>
      <c r="I156" s="38">
        <f t="shared" si="428"/>
        <v>1316.154260478967</v>
      </c>
      <c r="J156" s="39">
        <f t="shared" si="429"/>
        <v>1287.8997520889193</v>
      </c>
      <c r="K156" s="39">
        <f t="shared" si="430"/>
        <v>1385.7752734822484</v>
      </c>
      <c r="L156" s="38">
        <f t="shared" si="431"/>
        <v>1105.542643849047</v>
      </c>
      <c r="M156" s="22"/>
      <c r="N156" s="69"/>
      <c r="O156" s="53">
        <f t="shared" si="432"/>
        <v>121</v>
      </c>
      <c r="P156" s="41">
        <f t="shared" si="350"/>
        <v>0.4175042393468551</v>
      </c>
      <c r="Q156" s="41">
        <f t="shared" si="351"/>
        <v>0.4096994538551384</v>
      </c>
      <c r="R156" s="41">
        <f t="shared" si="352"/>
        <v>0.70280985455866096</v>
      </c>
      <c r="S156" s="41">
        <f t="shared" si="419"/>
        <v>0.33069949968598844</v>
      </c>
      <c r="T156" s="41">
        <f t="shared" si="420"/>
        <v>0.25267606896750494</v>
      </c>
      <c r="U156" s="41">
        <f t="shared" si="421"/>
        <v>0.31615426047896689</v>
      </c>
      <c r="V156" s="41">
        <f t="shared" si="422"/>
        <v>0.28789975208891927</v>
      </c>
      <c r="W156" s="41">
        <f t="shared" si="423"/>
        <v>0.38577527348224838</v>
      </c>
      <c r="X156" s="41">
        <f t="shared" si="424"/>
        <v>0.10554264384904699</v>
      </c>
      <c r="Y156" s="22"/>
      <c r="Z156" s="35">
        <f t="shared" si="489"/>
        <v>137</v>
      </c>
      <c r="AA156" s="38">
        <f t="shared" si="437"/>
        <v>1120.3169647764219</v>
      </c>
      <c r="AB156" s="35">
        <f t="shared" si="490"/>
        <v>137</v>
      </c>
      <c r="AC156" s="48">
        <f t="shared" si="491"/>
        <v>0.04</v>
      </c>
      <c r="AD156" s="46">
        <f t="shared" si="492"/>
        <v>10</v>
      </c>
      <c r="AE156" s="38">
        <f t="shared" si="493"/>
        <v>999</v>
      </c>
      <c r="AF156" s="38">
        <f t="shared" si="514"/>
        <v>1000</v>
      </c>
      <c r="AG156" s="38">
        <f t="shared" si="327"/>
        <v>1000</v>
      </c>
      <c r="AH156" s="48">
        <f t="shared" si="438"/>
        <v>0.04</v>
      </c>
      <c r="AI156" s="38">
        <f t="shared" si="439"/>
        <v>1003.3333333333334</v>
      </c>
      <c r="AJ156" s="38" t="str">
        <f t="shared" si="440"/>
        <v>nie</v>
      </c>
      <c r="AK156" s="38">
        <f t="shared" si="441"/>
        <v>5</v>
      </c>
      <c r="AL156" s="38">
        <f t="shared" si="330"/>
        <v>998.65</v>
      </c>
      <c r="AM156" s="38">
        <f t="shared" si="442"/>
        <v>2.7000000000000308</v>
      </c>
      <c r="AN156" s="48">
        <f t="shared" si="443"/>
        <v>0.04</v>
      </c>
      <c r="AO156" s="38">
        <f t="shared" si="444"/>
        <v>487.11471751545042</v>
      </c>
      <c r="AP156" s="38">
        <f t="shared" si="331"/>
        <v>1483.0647175154504</v>
      </c>
      <c r="AQ156" s="22"/>
      <c r="AR156" s="35">
        <f t="shared" si="494"/>
        <v>137</v>
      </c>
      <c r="AS156" s="48">
        <f t="shared" si="495"/>
        <v>0.04</v>
      </c>
      <c r="AT156" s="46">
        <f t="shared" si="496"/>
        <v>10</v>
      </c>
      <c r="AU156" s="38">
        <f t="shared" si="497"/>
        <v>999</v>
      </c>
      <c r="AV156" s="38">
        <f t="shared" si="515"/>
        <v>1000</v>
      </c>
      <c r="AW156" s="38">
        <f t="shared" si="328"/>
        <v>1000</v>
      </c>
      <c r="AX156" s="48">
        <f t="shared" si="445"/>
        <v>4.1000000000000002E-2</v>
      </c>
      <c r="AY156" s="38">
        <f t="shared" si="446"/>
        <v>1003.4166666666666</v>
      </c>
      <c r="AZ156" s="38" t="str">
        <f t="shared" si="447"/>
        <v>nie</v>
      </c>
      <c r="BA156" s="38">
        <f t="shared" si="448"/>
        <v>7</v>
      </c>
      <c r="BB156" s="38">
        <f t="shared" si="332"/>
        <v>997.09749999999997</v>
      </c>
      <c r="BC156" s="38">
        <f t="shared" si="449"/>
        <v>2.7674999999999694</v>
      </c>
      <c r="BD156" s="48">
        <f t="shared" si="450"/>
        <v>0.04</v>
      </c>
      <c r="BE156" s="38">
        <f t="shared" si="451"/>
        <v>477.77709123282949</v>
      </c>
      <c r="BF156" s="38">
        <f t="shared" si="333"/>
        <v>1472.1070912328296</v>
      </c>
      <c r="BG156" s="22"/>
      <c r="BH156" s="35">
        <f t="shared" si="498"/>
        <v>137</v>
      </c>
      <c r="BI156" s="48">
        <f t="shared" si="522"/>
        <v>0.04</v>
      </c>
      <c r="BJ156" s="46">
        <f t="shared" si="499"/>
        <v>14</v>
      </c>
      <c r="BK156" s="38">
        <f t="shared" si="500"/>
        <v>1398.6000000000001</v>
      </c>
      <c r="BL156" s="38">
        <f t="shared" si="516"/>
        <v>1400</v>
      </c>
      <c r="BM156" s="38">
        <f t="shared" si="501"/>
        <v>1598.3691500000002</v>
      </c>
      <c r="BN156" s="48">
        <f t="shared" si="452"/>
        <v>6.8500000000000005E-2</v>
      </c>
      <c r="BO156" s="38">
        <f t="shared" si="502"/>
        <v>1643.9892694895836</v>
      </c>
      <c r="BP156" s="38" t="str">
        <f t="shared" si="453"/>
        <v>nie</v>
      </c>
      <c r="BQ156" s="38">
        <f t="shared" si="454"/>
        <v>9.7999999999999989</v>
      </c>
      <c r="BR156" s="38">
        <f t="shared" si="334"/>
        <v>1589.6933082865628</v>
      </c>
      <c r="BS156" s="38">
        <f t="shared" si="436"/>
        <v>0</v>
      </c>
      <c r="BT156" s="48">
        <f t="shared" si="455"/>
        <v>0.04</v>
      </c>
      <c r="BU156" s="38">
        <f t="shared" si="456"/>
        <v>236.12231411668037</v>
      </c>
      <c r="BV156" s="38">
        <f t="shared" si="335"/>
        <v>1825.8156224032432</v>
      </c>
      <c r="BW156" s="22"/>
      <c r="BX156" s="48">
        <f t="shared" si="418"/>
        <v>0.01</v>
      </c>
      <c r="BY156" s="46">
        <f t="shared" si="503"/>
        <v>10</v>
      </c>
      <c r="BZ156" s="38">
        <f t="shared" si="504"/>
        <v>999</v>
      </c>
      <c r="CA156" s="38">
        <f t="shared" si="517"/>
        <v>1000</v>
      </c>
      <c r="CB156" s="38">
        <f t="shared" si="505"/>
        <v>1000</v>
      </c>
      <c r="CC156" s="48">
        <f t="shared" si="457"/>
        <v>0.02</v>
      </c>
      <c r="CD156" s="38">
        <f t="shared" si="458"/>
        <v>1008.3333333333333</v>
      </c>
      <c r="CE156" s="38" t="str">
        <f t="shared" si="459"/>
        <v>nie</v>
      </c>
      <c r="CF156" s="38">
        <f t="shared" si="460"/>
        <v>7</v>
      </c>
      <c r="CG156" s="38">
        <f t="shared" si="461"/>
        <v>1001.0799999999999</v>
      </c>
      <c r="CH156" s="38">
        <f t="shared" si="462"/>
        <v>0</v>
      </c>
      <c r="CI156" s="48">
        <f t="shared" si="463"/>
        <v>0.04</v>
      </c>
      <c r="CJ156" s="38">
        <f t="shared" si="464"/>
        <v>366.20902666429998</v>
      </c>
      <c r="CK156" s="38">
        <f t="shared" si="465"/>
        <v>1367.2890266642999</v>
      </c>
      <c r="CL156" s="22"/>
      <c r="CM156" s="46">
        <f t="shared" si="506"/>
        <v>12</v>
      </c>
      <c r="CN156" s="38">
        <f t="shared" si="507"/>
        <v>1198.8000000000002</v>
      </c>
      <c r="CO156" s="38">
        <f t="shared" si="508"/>
        <v>1200</v>
      </c>
      <c r="CP156" s="38">
        <f t="shared" si="509"/>
        <v>1287</v>
      </c>
      <c r="CQ156" s="48">
        <f t="shared" si="466"/>
        <v>2.2499999999999999E-2</v>
      </c>
      <c r="CR156" s="38">
        <f t="shared" si="467"/>
        <v>1299.065625</v>
      </c>
      <c r="CS156" s="38" t="str">
        <f t="shared" si="468"/>
        <v>nie</v>
      </c>
      <c r="CT156" s="38">
        <f t="shared" si="469"/>
        <v>24</v>
      </c>
      <c r="CU156" s="38">
        <f t="shared" si="470"/>
        <v>1260.80315625</v>
      </c>
      <c r="CV156" s="38">
        <f t="shared" si="433"/>
        <v>0</v>
      </c>
      <c r="CW156" s="48">
        <f t="shared" si="471"/>
        <v>0.04</v>
      </c>
      <c r="CX156" s="38">
        <f t="shared" si="472"/>
        <v>54.998341921078378</v>
      </c>
      <c r="CY156" s="38">
        <f t="shared" si="473"/>
        <v>1315.8014981710785</v>
      </c>
      <c r="DA156" s="46">
        <f t="shared" si="518"/>
        <v>11</v>
      </c>
      <c r="DB156" s="38">
        <f t="shared" si="519"/>
        <v>1100</v>
      </c>
      <c r="DC156" s="38">
        <f t="shared" si="510"/>
        <v>1100</v>
      </c>
      <c r="DD156" s="38">
        <f t="shared" si="511"/>
        <v>1301.6161606249996</v>
      </c>
      <c r="DE156" s="48">
        <f t="shared" si="474"/>
        <v>2.5000000000000001E-2</v>
      </c>
      <c r="DF156" s="38">
        <f t="shared" si="475"/>
        <v>1315.1746622981768</v>
      </c>
      <c r="DG156" s="38" t="str">
        <f t="shared" si="476"/>
        <v>nie</v>
      </c>
      <c r="DH156" s="38">
        <f t="shared" si="477"/>
        <v>7.6999999999999993</v>
      </c>
      <c r="DI156" s="38">
        <f t="shared" ref="DI156:DI163" si="523">DF156-DH156
-(DF156-DC156-DH156)*podatek_Belki</f>
        <v>1268.0544764615231</v>
      </c>
      <c r="DJ156" s="38">
        <f t="shared" si="434"/>
        <v>0</v>
      </c>
      <c r="DK156" s="48">
        <f t="shared" si="478"/>
        <v>0.04</v>
      </c>
      <c r="DL156" s="38">
        <f t="shared" si="479"/>
        <v>86.29800455179911</v>
      </c>
      <c r="DM156" s="38">
        <f t="shared" si="480"/>
        <v>1354.3524810133222</v>
      </c>
      <c r="DN156" s="22"/>
      <c r="DO156" s="46">
        <f t="shared" si="520"/>
        <v>10</v>
      </c>
      <c r="DP156" s="38">
        <f t="shared" si="521"/>
        <v>1000</v>
      </c>
      <c r="DQ156" s="38">
        <f t="shared" si="512"/>
        <v>1000</v>
      </c>
      <c r="DR156" s="38">
        <f t="shared" si="513"/>
        <v>1410.0248600307809</v>
      </c>
      <c r="DS156" s="48">
        <f t="shared" si="481"/>
        <v>2.7500000000000004E-2</v>
      </c>
      <c r="DT156" s="38">
        <f t="shared" si="482"/>
        <v>1426.1813948853003</v>
      </c>
      <c r="DU156" s="38" t="str">
        <f t="shared" si="483"/>
        <v>nie</v>
      </c>
      <c r="DV156" s="38">
        <f t="shared" si="484"/>
        <v>20</v>
      </c>
      <c r="DW156" s="38">
        <f t="shared" si="485"/>
        <v>1329.0069298570932</v>
      </c>
      <c r="DX156" s="38">
        <f t="shared" si="435"/>
        <v>0</v>
      </c>
      <c r="DY156" s="48">
        <f t="shared" si="486"/>
        <v>0.04</v>
      </c>
      <c r="DZ156" s="38">
        <f t="shared" si="487"/>
        <v>0</v>
      </c>
      <c r="EA156" s="38">
        <f t="shared" si="488"/>
        <v>1329.0069298570932</v>
      </c>
    </row>
    <row r="157" spans="1:131" s="23" customFormat="1" ht="14.25">
      <c r="A157" s="22"/>
      <c r="B157" s="217"/>
      <c r="C157" s="55">
        <f t="shared" si="425"/>
        <v>122</v>
      </c>
      <c r="D157" s="38">
        <f t="shared" si="353"/>
        <v>1421.3424357930915</v>
      </c>
      <c r="E157" s="38">
        <f t="shared" si="354"/>
        <v>1412.5393765055474</v>
      </c>
      <c r="F157" s="38">
        <f t="shared" si="355"/>
        <v>1710.337133088382</v>
      </c>
      <c r="G157" s="38">
        <f t="shared" si="426"/>
        <v>1332.9540523351407</v>
      </c>
      <c r="H157" s="38">
        <f t="shared" si="427"/>
        <v>1252.8182943537172</v>
      </c>
      <c r="I157" s="38">
        <f t="shared" si="428"/>
        <v>1318.5203312619051</v>
      </c>
      <c r="J157" s="39">
        <f t="shared" si="429"/>
        <v>1290.4470597740114</v>
      </c>
      <c r="K157" s="39">
        <f t="shared" si="430"/>
        <v>1389.5168667206503</v>
      </c>
      <c r="L157" s="38">
        <f t="shared" si="431"/>
        <v>1106.4631622868899</v>
      </c>
      <c r="M157" s="22"/>
      <c r="N157" s="69"/>
      <c r="O157" s="53">
        <f t="shared" si="432"/>
        <v>122</v>
      </c>
      <c r="P157" s="41">
        <f t="shared" si="350"/>
        <v>0.4213424357930915</v>
      </c>
      <c r="Q157" s="41">
        <f t="shared" si="351"/>
        <v>0.41253937650554739</v>
      </c>
      <c r="R157" s="41">
        <f t="shared" si="352"/>
        <v>0.71033713308838187</v>
      </c>
      <c r="S157" s="41">
        <f t="shared" si="419"/>
        <v>0.33295405233514064</v>
      </c>
      <c r="T157" s="41">
        <f t="shared" si="420"/>
        <v>0.25281829435371717</v>
      </c>
      <c r="U157" s="41">
        <f t="shared" si="421"/>
        <v>0.31852033126190515</v>
      </c>
      <c r="V157" s="41">
        <f t="shared" si="422"/>
        <v>0.29044705977401142</v>
      </c>
      <c r="W157" s="41">
        <f t="shared" si="423"/>
        <v>0.38951686672065033</v>
      </c>
      <c r="X157" s="41">
        <f t="shared" si="424"/>
        <v>0.1064631622868899</v>
      </c>
      <c r="Y157" s="22"/>
      <c r="Z157" s="35">
        <f t="shared" si="489"/>
        <v>138</v>
      </c>
      <c r="AA157" s="38">
        <f t="shared" si="437"/>
        <v>1121.2466883986428</v>
      </c>
      <c r="AB157" s="35">
        <f t="shared" si="490"/>
        <v>138</v>
      </c>
      <c r="AC157" s="48">
        <f t="shared" si="491"/>
        <v>0.04</v>
      </c>
      <c r="AD157" s="46">
        <f t="shared" si="492"/>
        <v>10</v>
      </c>
      <c r="AE157" s="38">
        <f t="shared" si="493"/>
        <v>999</v>
      </c>
      <c r="AF157" s="38">
        <f t="shared" si="514"/>
        <v>1000</v>
      </c>
      <c r="AG157" s="38">
        <f t="shared" si="327"/>
        <v>1000</v>
      </c>
      <c r="AH157" s="48">
        <f t="shared" si="438"/>
        <v>0.04</v>
      </c>
      <c r="AI157" s="38">
        <f t="shared" si="439"/>
        <v>1003.3333333333334</v>
      </c>
      <c r="AJ157" s="38" t="str">
        <f t="shared" si="440"/>
        <v>nie</v>
      </c>
      <c r="AK157" s="38">
        <f t="shared" si="441"/>
        <v>5</v>
      </c>
      <c r="AL157" s="38">
        <f t="shared" si="330"/>
        <v>998.65</v>
      </c>
      <c r="AM157" s="38">
        <f t="shared" si="442"/>
        <v>2.7000000000000308</v>
      </c>
      <c r="AN157" s="48">
        <f t="shared" si="443"/>
        <v>0.04</v>
      </c>
      <c r="AO157" s="38">
        <f t="shared" si="444"/>
        <v>491.12992725274216</v>
      </c>
      <c r="AP157" s="38">
        <f t="shared" si="331"/>
        <v>1487.079927252742</v>
      </c>
      <c r="AQ157" s="22"/>
      <c r="AR157" s="35">
        <f t="shared" si="494"/>
        <v>138</v>
      </c>
      <c r="AS157" s="48">
        <f t="shared" si="495"/>
        <v>0.04</v>
      </c>
      <c r="AT157" s="46">
        <f t="shared" si="496"/>
        <v>10</v>
      </c>
      <c r="AU157" s="38">
        <f t="shared" si="497"/>
        <v>999</v>
      </c>
      <c r="AV157" s="38">
        <f t="shared" si="515"/>
        <v>1000</v>
      </c>
      <c r="AW157" s="38">
        <f t="shared" si="328"/>
        <v>1000</v>
      </c>
      <c r="AX157" s="48">
        <f t="shared" si="445"/>
        <v>4.1000000000000002E-2</v>
      </c>
      <c r="AY157" s="38">
        <f t="shared" si="446"/>
        <v>1003.4166666666666</v>
      </c>
      <c r="AZ157" s="38" t="str">
        <f t="shared" si="447"/>
        <v>nie</v>
      </c>
      <c r="BA157" s="38">
        <f t="shared" si="448"/>
        <v>7</v>
      </c>
      <c r="BB157" s="38">
        <f t="shared" si="332"/>
        <v>997.09749999999997</v>
      </c>
      <c r="BC157" s="38">
        <f t="shared" si="449"/>
        <v>2.7674999999999694</v>
      </c>
      <c r="BD157" s="48">
        <f t="shared" si="450"/>
        <v>0.04</v>
      </c>
      <c r="BE157" s="38">
        <f t="shared" si="451"/>
        <v>481.8345893791581</v>
      </c>
      <c r="BF157" s="38">
        <f t="shared" si="333"/>
        <v>1476.1645893791581</v>
      </c>
      <c r="BG157" s="22"/>
      <c r="BH157" s="35">
        <f t="shared" si="498"/>
        <v>138</v>
      </c>
      <c r="BI157" s="48">
        <f t="shared" si="522"/>
        <v>0.04</v>
      </c>
      <c r="BJ157" s="46">
        <f t="shared" si="499"/>
        <v>14</v>
      </c>
      <c r="BK157" s="38">
        <f t="shared" si="500"/>
        <v>1398.6000000000001</v>
      </c>
      <c r="BL157" s="38">
        <f t="shared" si="516"/>
        <v>1400</v>
      </c>
      <c r="BM157" s="38">
        <f t="shared" si="501"/>
        <v>1598.3691500000002</v>
      </c>
      <c r="BN157" s="48">
        <f t="shared" si="452"/>
        <v>6.8500000000000005E-2</v>
      </c>
      <c r="BO157" s="38">
        <f t="shared" si="502"/>
        <v>1653.1132933875003</v>
      </c>
      <c r="BP157" s="38" t="str">
        <f t="shared" si="453"/>
        <v>nie</v>
      </c>
      <c r="BQ157" s="38">
        <f t="shared" si="454"/>
        <v>9.7999999999999989</v>
      </c>
      <c r="BR157" s="38">
        <f t="shared" si="334"/>
        <v>1597.0837676438753</v>
      </c>
      <c r="BS157" s="38">
        <f t="shared" si="436"/>
        <v>0</v>
      </c>
      <c r="BT157" s="48">
        <f t="shared" si="455"/>
        <v>0.04</v>
      </c>
      <c r="BU157" s="38">
        <f t="shared" si="456"/>
        <v>236.75984436479538</v>
      </c>
      <c r="BV157" s="38">
        <f t="shared" si="335"/>
        <v>1833.8436120086706</v>
      </c>
      <c r="BW157" s="22"/>
      <c r="BX157" s="48">
        <f t="shared" si="418"/>
        <v>0.01</v>
      </c>
      <c r="BY157" s="46">
        <f t="shared" si="503"/>
        <v>10</v>
      </c>
      <c r="BZ157" s="38">
        <f t="shared" si="504"/>
        <v>999</v>
      </c>
      <c r="CA157" s="38">
        <f t="shared" si="517"/>
        <v>1000</v>
      </c>
      <c r="CB157" s="38">
        <f t="shared" si="505"/>
        <v>1000</v>
      </c>
      <c r="CC157" s="48">
        <f t="shared" si="457"/>
        <v>0.02</v>
      </c>
      <c r="CD157" s="38">
        <f t="shared" si="458"/>
        <v>1010</v>
      </c>
      <c r="CE157" s="38" t="str">
        <f t="shared" si="459"/>
        <v>nie</v>
      </c>
      <c r="CF157" s="38">
        <f t="shared" si="460"/>
        <v>7</v>
      </c>
      <c r="CG157" s="38">
        <f t="shared" si="461"/>
        <v>1002.43</v>
      </c>
      <c r="CH157" s="38">
        <f t="shared" si="462"/>
        <v>0</v>
      </c>
      <c r="CI157" s="48">
        <f t="shared" si="463"/>
        <v>0.04</v>
      </c>
      <c r="CJ157" s="38">
        <f t="shared" si="464"/>
        <v>367.19779103629355</v>
      </c>
      <c r="CK157" s="38">
        <f t="shared" si="465"/>
        <v>1369.6277910362935</v>
      </c>
      <c r="CL157" s="22"/>
      <c r="CM157" s="46">
        <f t="shared" si="506"/>
        <v>12</v>
      </c>
      <c r="CN157" s="38">
        <f t="shared" si="507"/>
        <v>1198.8000000000002</v>
      </c>
      <c r="CO157" s="38">
        <f t="shared" si="508"/>
        <v>1200</v>
      </c>
      <c r="CP157" s="38">
        <f t="shared" si="509"/>
        <v>1287</v>
      </c>
      <c r="CQ157" s="48">
        <f t="shared" si="466"/>
        <v>2.2499999999999999E-2</v>
      </c>
      <c r="CR157" s="38">
        <f t="shared" si="467"/>
        <v>1301.47875</v>
      </c>
      <c r="CS157" s="38" t="str">
        <f t="shared" si="468"/>
        <v>nie</v>
      </c>
      <c r="CT157" s="38">
        <f t="shared" si="469"/>
        <v>24</v>
      </c>
      <c r="CU157" s="38">
        <f t="shared" si="470"/>
        <v>1262.7577874999999</v>
      </c>
      <c r="CV157" s="38">
        <f t="shared" si="433"/>
        <v>0</v>
      </c>
      <c r="CW157" s="48">
        <f t="shared" si="471"/>
        <v>0.04</v>
      </c>
      <c r="CX157" s="38">
        <f t="shared" si="472"/>
        <v>55.146837444265287</v>
      </c>
      <c r="CY157" s="38">
        <f t="shared" si="473"/>
        <v>1317.9046249442652</v>
      </c>
      <c r="DA157" s="46">
        <f t="shared" si="518"/>
        <v>11</v>
      </c>
      <c r="DB157" s="38">
        <f t="shared" si="519"/>
        <v>1100</v>
      </c>
      <c r="DC157" s="38">
        <f t="shared" si="510"/>
        <v>1100</v>
      </c>
      <c r="DD157" s="38">
        <f t="shared" si="511"/>
        <v>1301.6161606249996</v>
      </c>
      <c r="DE157" s="48">
        <f t="shared" si="474"/>
        <v>2.5000000000000001E-2</v>
      </c>
      <c r="DF157" s="38">
        <f t="shared" si="475"/>
        <v>1317.8863626328121</v>
      </c>
      <c r="DG157" s="38" t="str">
        <f t="shared" si="476"/>
        <v>nie</v>
      </c>
      <c r="DH157" s="38">
        <f t="shared" si="477"/>
        <v>7.6999999999999993</v>
      </c>
      <c r="DI157" s="38">
        <f t="shared" si="523"/>
        <v>1270.2509537325777</v>
      </c>
      <c r="DJ157" s="38">
        <f t="shared" si="434"/>
        <v>0</v>
      </c>
      <c r="DK157" s="48">
        <f t="shared" si="478"/>
        <v>0.04</v>
      </c>
      <c r="DL157" s="38">
        <f t="shared" si="479"/>
        <v>86.531009164088957</v>
      </c>
      <c r="DM157" s="38">
        <f t="shared" si="480"/>
        <v>1356.7819628966668</v>
      </c>
      <c r="DN157" s="22"/>
      <c r="DO157" s="46">
        <f t="shared" si="520"/>
        <v>10</v>
      </c>
      <c r="DP157" s="38">
        <f t="shared" si="521"/>
        <v>1000</v>
      </c>
      <c r="DQ157" s="38">
        <f t="shared" si="512"/>
        <v>1000</v>
      </c>
      <c r="DR157" s="38">
        <f t="shared" si="513"/>
        <v>1410.0248600307809</v>
      </c>
      <c r="DS157" s="48">
        <f t="shared" si="481"/>
        <v>2.7500000000000004E-2</v>
      </c>
      <c r="DT157" s="38">
        <f t="shared" si="482"/>
        <v>1429.412701856204</v>
      </c>
      <c r="DU157" s="38" t="str">
        <f t="shared" si="483"/>
        <v>nie</v>
      </c>
      <c r="DV157" s="38">
        <f t="shared" si="484"/>
        <v>20</v>
      </c>
      <c r="DW157" s="38">
        <f t="shared" si="485"/>
        <v>1331.6242885035251</v>
      </c>
      <c r="DX157" s="38">
        <f t="shared" si="435"/>
        <v>0</v>
      </c>
      <c r="DY157" s="48">
        <f t="shared" si="486"/>
        <v>0.04</v>
      </c>
      <c r="DZ157" s="38">
        <f t="shared" si="487"/>
        <v>0</v>
      </c>
      <c r="EA157" s="38">
        <f t="shared" si="488"/>
        <v>1331.6242885035251</v>
      </c>
    </row>
    <row r="158" spans="1:131" s="23" customFormat="1" ht="14.25">
      <c r="A158" s="22"/>
      <c r="B158" s="217"/>
      <c r="C158" s="55">
        <f t="shared" si="425"/>
        <v>123</v>
      </c>
      <c r="D158" s="38">
        <f t="shared" si="353"/>
        <v>1425.1909953697327</v>
      </c>
      <c r="E158" s="38">
        <f t="shared" si="354"/>
        <v>1416.4360418221122</v>
      </c>
      <c r="F158" s="38">
        <f t="shared" si="355"/>
        <v>1717.8660602675454</v>
      </c>
      <c r="G158" s="38">
        <f t="shared" si="426"/>
        <v>1335.2110472764452</v>
      </c>
      <c r="H158" s="38">
        <f t="shared" si="427"/>
        <v>1252.9609037484722</v>
      </c>
      <c r="I158" s="38">
        <f t="shared" si="428"/>
        <v>1320.8870045933895</v>
      </c>
      <c r="J158" s="39">
        <f t="shared" si="429"/>
        <v>1292.9943674591034</v>
      </c>
      <c r="K158" s="39">
        <f t="shared" si="430"/>
        <v>1393.268562260796</v>
      </c>
      <c r="L158" s="38">
        <f t="shared" si="431"/>
        <v>1107.3836807247324</v>
      </c>
      <c r="M158" s="22"/>
      <c r="N158" s="69"/>
      <c r="O158" s="53">
        <f t="shared" si="432"/>
        <v>123</v>
      </c>
      <c r="P158" s="41">
        <f t="shared" si="350"/>
        <v>0.42519099536973282</v>
      </c>
      <c r="Q158" s="41">
        <f t="shared" si="351"/>
        <v>0.41643604182211225</v>
      </c>
      <c r="R158" s="41">
        <f t="shared" si="352"/>
        <v>0.71786606026754551</v>
      </c>
      <c r="S158" s="41">
        <f t="shared" si="419"/>
        <v>0.33521104727644535</v>
      </c>
      <c r="T158" s="41">
        <f t="shared" si="420"/>
        <v>0.25296090374847213</v>
      </c>
      <c r="U158" s="41">
        <f t="shared" si="421"/>
        <v>0.32088700459338959</v>
      </c>
      <c r="V158" s="41">
        <f t="shared" si="422"/>
        <v>0.29299436745910334</v>
      </c>
      <c r="W158" s="41">
        <f t="shared" si="423"/>
        <v>0.3932685622607961</v>
      </c>
      <c r="X158" s="41">
        <f t="shared" si="424"/>
        <v>0.10738368072473237</v>
      </c>
      <c r="Y158" s="22"/>
      <c r="Z158" s="35">
        <f t="shared" si="489"/>
        <v>139</v>
      </c>
      <c r="AA158" s="38">
        <f t="shared" si="437"/>
        <v>1122.1764120208641</v>
      </c>
      <c r="AB158" s="35">
        <f t="shared" si="490"/>
        <v>139</v>
      </c>
      <c r="AC158" s="48">
        <f t="shared" si="491"/>
        <v>0.04</v>
      </c>
      <c r="AD158" s="46">
        <f t="shared" si="492"/>
        <v>10</v>
      </c>
      <c r="AE158" s="38">
        <f t="shared" si="493"/>
        <v>999</v>
      </c>
      <c r="AF158" s="38">
        <f t="shared" si="514"/>
        <v>1000</v>
      </c>
      <c r="AG158" s="38">
        <f t="shared" ref="AG158:AG163" si="524">AF158</f>
        <v>1000</v>
      </c>
      <c r="AH158" s="48">
        <f t="shared" si="438"/>
        <v>0.04</v>
      </c>
      <c r="AI158" s="38">
        <f t="shared" si="439"/>
        <v>1003.3333333333334</v>
      </c>
      <c r="AJ158" s="38" t="str">
        <f t="shared" si="440"/>
        <v>nie</v>
      </c>
      <c r="AK158" s="38">
        <f t="shared" si="441"/>
        <v>5</v>
      </c>
      <c r="AL158" s="38">
        <f t="shared" si="330"/>
        <v>998.65</v>
      </c>
      <c r="AM158" s="38">
        <f t="shared" si="442"/>
        <v>2.7000000000000308</v>
      </c>
      <c r="AN158" s="48">
        <f t="shared" si="443"/>
        <v>0.04</v>
      </c>
      <c r="AO158" s="38">
        <f t="shared" si="444"/>
        <v>495.15597805632456</v>
      </c>
      <c r="AP158" s="38">
        <f t="shared" si="331"/>
        <v>1491.1059780563246</v>
      </c>
      <c r="AQ158" s="22"/>
      <c r="AR158" s="35">
        <f t="shared" si="494"/>
        <v>139</v>
      </c>
      <c r="AS158" s="48">
        <f t="shared" si="495"/>
        <v>0.04</v>
      </c>
      <c r="AT158" s="46">
        <f t="shared" si="496"/>
        <v>10</v>
      </c>
      <c r="AU158" s="38">
        <f t="shared" si="497"/>
        <v>999</v>
      </c>
      <c r="AV158" s="38">
        <f t="shared" si="515"/>
        <v>1000</v>
      </c>
      <c r="AW158" s="38">
        <f t="shared" ref="AW158:AW163" si="525">AV158</f>
        <v>1000</v>
      </c>
      <c r="AX158" s="48">
        <f t="shared" si="445"/>
        <v>4.1000000000000002E-2</v>
      </c>
      <c r="AY158" s="38">
        <f t="shared" si="446"/>
        <v>1003.4166666666666</v>
      </c>
      <c r="AZ158" s="38" t="str">
        <f t="shared" si="447"/>
        <v>nie</v>
      </c>
      <c r="BA158" s="38">
        <f t="shared" si="448"/>
        <v>7</v>
      </c>
      <c r="BB158" s="38">
        <f t="shared" si="332"/>
        <v>997.09749999999997</v>
      </c>
      <c r="BC158" s="38">
        <f t="shared" si="449"/>
        <v>2.7674999999999694</v>
      </c>
      <c r="BD158" s="48">
        <f t="shared" si="450"/>
        <v>0.04</v>
      </c>
      <c r="BE158" s="38">
        <f t="shared" si="451"/>
        <v>485.90304277048176</v>
      </c>
      <c r="BF158" s="38">
        <f t="shared" si="333"/>
        <v>1480.2330427704817</v>
      </c>
      <c r="BG158" s="22"/>
      <c r="BH158" s="35">
        <f t="shared" si="498"/>
        <v>139</v>
      </c>
      <c r="BI158" s="48">
        <f t="shared" si="522"/>
        <v>0.04</v>
      </c>
      <c r="BJ158" s="46">
        <f t="shared" si="499"/>
        <v>14</v>
      </c>
      <c r="BK158" s="38">
        <f t="shared" si="500"/>
        <v>1398.6000000000001</v>
      </c>
      <c r="BL158" s="38">
        <f t="shared" si="516"/>
        <v>1400</v>
      </c>
      <c r="BM158" s="38">
        <f t="shared" si="501"/>
        <v>1598.3691500000002</v>
      </c>
      <c r="BN158" s="48">
        <f t="shared" si="452"/>
        <v>6.8500000000000005E-2</v>
      </c>
      <c r="BO158" s="38">
        <f t="shared" si="502"/>
        <v>1662.2373172854168</v>
      </c>
      <c r="BP158" s="38" t="str">
        <f t="shared" si="453"/>
        <v>nie</v>
      </c>
      <c r="BQ158" s="38">
        <f t="shared" si="454"/>
        <v>9.7999999999999989</v>
      </c>
      <c r="BR158" s="38">
        <f t="shared" si="334"/>
        <v>1604.4742270011877</v>
      </c>
      <c r="BS158" s="38">
        <f t="shared" si="436"/>
        <v>0</v>
      </c>
      <c r="BT158" s="48">
        <f t="shared" si="455"/>
        <v>0.04</v>
      </c>
      <c r="BU158" s="38">
        <f t="shared" si="456"/>
        <v>237.39909594458032</v>
      </c>
      <c r="BV158" s="38">
        <f t="shared" si="335"/>
        <v>1841.873322945768</v>
      </c>
      <c r="BW158" s="22"/>
      <c r="BX158" s="48">
        <f t="shared" si="418"/>
        <v>0.01</v>
      </c>
      <c r="BY158" s="46">
        <f t="shared" si="503"/>
        <v>10</v>
      </c>
      <c r="BZ158" s="38">
        <f t="shared" si="504"/>
        <v>999</v>
      </c>
      <c r="CA158" s="38">
        <f t="shared" si="517"/>
        <v>1000</v>
      </c>
      <c r="CB158" s="38">
        <f t="shared" si="505"/>
        <v>1000</v>
      </c>
      <c r="CC158" s="48">
        <f t="shared" si="457"/>
        <v>0.02</v>
      </c>
      <c r="CD158" s="38">
        <f t="shared" si="458"/>
        <v>1011.6666666666667</v>
      </c>
      <c r="CE158" s="38" t="str">
        <f t="shared" si="459"/>
        <v>nie</v>
      </c>
      <c r="CF158" s="38">
        <f t="shared" si="460"/>
        <v>7</v>
      </c>
      <c r="CG158" s="38">
        <f t="shared" si="461"/>
        <v>1003.7800000000001</v>
      </c>
      <c r="CH158" s="38">
        <f t="shared" si="462"/>
        <v>0</v>
      </c>
      <c r="CI158" s="48">
        <f t="shared" si="463"/>
        <v>0.04</v>
      </c>
      <c r="CJ158" s="38">
        <f t="shared" si="464"/>
        <v>368.18922507209152</v>
      </c>
      <c r="CK158" s="38">
        <f t="shared" si="465"/>
        <v>1371.9692250720916</v>
      </c>
      <c r="CL158" s="22"/>
      <c r="CM158" s="46">
        <f t="shared" si="506"/>
        <v>12</v>
      </c>
      <c r="CN158" s="38">
        <f t="shared" si="507"/>
        <v>1198.8000000000002</v>
      </c>
      <c r="CO158" s="38">
        <f t="shared" si="508"/>
        <v>1200</v>
      </c>
      <c r="CP158" s="38">
        <f t="shared" si="509"/>
        <v>1287</v>
      </c>
      <c r="CQ158" s="48">
        <f t="shared" si="466"/>
        <v>2.2499999999999999E-2</v>
      </c>
      <c r="CR158" s="38">
        <f t="shared" si="467"/>
        <v>1303.891875</v>
      </c>
      <c r="CS158" s="38" t="str">
        <f t="shared" si="468"/>
        <v>nie</v>
      </c>
      <c r="CT158" s="38">
        <f t="shared" si="469"/>
        <v>24</v>
      </c>
      <c r="CU158" s="38">
        <f t="shared" si="470"/>
        <v>1264.7124187500001</v>
      </c>
      <c r="CV158" s="38">
        <f t="shared" si="433"/>
        <v>0</v>
      </c>
      <c r="CW158" s="48">
        <f t="shared" si="471"/>
        <v>0.04</v>
      </c>
      <c r="CX158" s="38">
        <f t="shared" si="472"/>
        <v>55.295733905364798</v>
      </c>
      <c r="CY158" s="38">
        <f t="shared" si="473"/>
        <v>1320.0081526553649</v>
      </c>
      <c r="DA158" s="46">
        <f t="shared" si="518"/>
        <v>11</v>
      </c>
      <c r="DB158" s="38">
        <f t="shared" si="519"/>
        <v>1100</v>
      </c>
      <c r="DC158" s="38">
        <f t="shared" si="510"/>
        <v>1100</v>
      </c>
      <c r="DD158" s="38">
        <f t="shared" si="511"/>
        <v>1301.6161606249996</v>
      </c>
      <c r="DE158" s="48">
        <f t="shared" si="474"/>
        <v>2.5000000000000001E-2</v>
      </c>
      <c r="DF158" s="38">
        <f t="shared" si="475"/>
        <v>1320.5980629674475</v>
      </c>
      <c r="DG158" s="38" t="str">
        <f t="shared" si="476"/>
        <v>nie</v>
      </c>
      <c r="DH158" s="38">
        <f t="shared" si="477"/>
        <v>7.6999999999999993</v>
      </c>
      <c r="DI158" s="38">
        <f t="shared" si="523"/>
        <v>1272.4474310036323</v>
      </c>
      <c r="DJ158" s="38">
        <f t="shared" si="434"/>
        <v>0</v>
      </c>
      <c r="DK158" s="48">
        <f t="shared" si="478"/>
        <v>0.04</v>
      </c>
      <c r="DL158" s="38">
        <f t="shared" si="479"/>
        <v>86.764642888831986</v>
      </c>
      <c r="DM158" s="38">
        <f t="shared" si="480"/>
        <v>1359.2120738924643</v>
      </c>
      <c r="DN158" s="22"/>
      <c r="DO158" s="46">
        <f t="shared" si="520"/>
        <v>10</v>
      </c>
      <c r="DP158" s="38">
        <f t="shared" si="521"/>
        <v>1000</v>
      </c>
      <c r="DQ158" s="38">
        <f t="shared" si="512"/>
        <v>1000</v>
      </c>
      <c r="DR158" s="38">
        <f t="shared" si="513"/>
        <v>1410.0248600307809</v>
      </c>
      <c r="DS158" s="48">
        <f t="shared" si="481"/>
        <v>2.7500000000000004E-2</v>
      </c>
      <c r="DT158" s="38">
        <f t="shared" si="482"/>
        <v>1432.6440088271081</v>
      </c>
      <c r="DU158" s="38" t="str">
        <f t="shared" si="483"/>
        <v>nie</v>
      </c>
      <c r="DV158" s="38">
        <f t="shared" si="484"/>
        <v>20</v>
      </c>
      <c r="DW158" s="38">
        <f t="shared" si="485"/>
        <v>1334.2416471499575</v>
      </c>
      <c r="DX158" s="38">
        <f t="shared" si="435"/>
        <v>0</v>
      </c>
      <c r="DY158" s="48">
        <f t="shared" si="486"/>
        <v>0.04</v>
      </c>
      <c r="DZ158" s="38">
        <f t="shared" si="487"/>
        <v>0</v>
      </c>
      <c r="EA158" s="38">
        <f t="shared" si="488"/>
        <v>1334.2416471499575</v>
      </c>
    </row>
    <row r="159" spans="1:131" s="23" customFormat="1" ht="14.25">
      <c r="A159" s="22"/>
      <c r="B159" s="217"/>
      <c r="C159" s="55">
        <f t="shared" si="425"/>
        <v>124</v>
      </c>
      <c r="D159" s="38">
        <f t="shared" si="353"/>
        <v>1429.049946057231</v>
      </c>
      <c r="E159" s="38">
        <f t="shared" si="354"/>
        <v>1420.3432281350319</v>
      </c>
      <c r="F159" s="38">
        <f t="shared" si="355"/>
        <v>1725.3966405475053</v>
      </c>
      <c r="G159" s="38">
        <f t="shared" si="426"/>
        <v>1337.4704911040917</v>
      </c>
      <c r="H159" s="38">
        <f t="shared" si="427"/>
        <v>1257.1538981885931</v>
      </c>
      <c r="I159" s="38">
        <f t="shared" si="428"/>
        <v>1323.254282100301</v>
      </c>
      <c r="J159" s="39">
        <f t="shared" si="429"/>
        <v>1295.5416751441958</v>
      </c>
      <c r="K159" s="39">
        <f t="shared" si="430"/>
        <v>1397.0303873789001</v>
      </c>
      <c r="L159" s="38">
        <f t="shared" si="431"/>
        <v>1108.3041991625753</v>
      </c>
      <c r="M159" s="22"/>
      <c r="N159" s="69"/>
      <c r="O159" s="53">
        <f t="shared" si="432"/>
        <v>124</v>
      </c>
      <c r="P159" s="41">
        <f t="shared" si="350"/>
        <v>0.42904994605723101</v>
      </c>
      <c r="Q159" s="41">
        <f t="shared" si="351"/>
        <v>0.42034322813503189</v>
      </c>
      <c r="R159" s="41">
        <f t="shared" si="352"/>
        <v>0.72539664054750519</v>
      </c>
      <c r="S159" s="41">
        <f t="shared" si="419"/>
        <v>0.33747049110409177</v>
      </c>
      <c r="T159" s="41">
        <f t="shared" si="420"/>
        <v>0.25715389818859302</v>
      </c>
      <c r="U159" s="41">
        <f t="shared" si="421"/>
        <v>0.32325428210030105</v>
      </c>
      <c r="V159" s="41">
        <f t="shared" si="422"/>
        <v>0.29554167514419571</v>
      </c>
      <c r="W159" s="41">
        <f t="shared" si="423"/>
        <v>0.39703038737890006</v>
      </c>
      <c r="X159" s="41">
        <f t="shared" si="424"/>
        <v>0.10830419916257528</v>
      </c>
      <c r="Y159" s="22"/>
      <c r="Z159" s="35">
        <f t="shared" si="489"/>
        <v>140</v>
      </c>
      <c r="AA159" s="38">
        <f t="shared" si="437"/>
        <v>1123.1061356430851</v>
      </c>
      <c r="AB159" s="35">
        <f t="shared" si="490"/>
        <v>140</v>
      </c>
      <c r="AC159" s="48">
        <f t="shared" si="491"/>
        <v>0.04</v>
      </c>
      <c r="AD159" s="46">
        <f t="shared" si="492"/>
        <v>10</v>
      </c>
      <c r="AE159" s="38">
        <f t="shared" si="493"/>
        <v>999</v>
      </c>
      <c r="AF159" s="38">
        <f t="shared" si="514"/>
        <v>1000</v>
      </c>
      <c r="AG159" s="38">
        <f t="shared" si="524"/>
        <v>1000</v>
      </c>
      <c r="AH159" s="48">
        <f t="shared" si="438"/>
        <v>0.04</v>
      </c>
      <c r="AI159" s="38">
        <f t="shared" si="439"/>
        <v>1003.3333333333334</v>
      </c>
      <c r="AJ159" s="38" t="str">
        <f t="shared" si="440"/>
        <v>nie</v>
      </c>
      <c r="AK159" s="38">
        <f t="shared" si="441"/>
        <v>5</v>
      </c>
      <c r="AL159" s="38">
        <f t="shared" si="330"/>
        <v>998.65</v>
      </c>
      <c r="AM159" s="38">
        <f t="shared" si="442"/>
        <v>2.7000000000000308</v>
      </c>
      <c r="AN159" s="48">
        <f t="shared" si="443"/>
        <v>0.04</v>
      </c>
      <c r="AO159" s="38">
        <f t="shared" si="444"/>
        <v>499.19289919707666</v>
      </c>
      <c r="AP159" s="38">
        <f t="shared" si="331"/>
        <v>1495.1428991970765</v>
      </c>
      <c r="AQ159" s="22"/>
      <c r="AR159" s="35">
        <f t="shared" si="494"/>
        <v>140</v>
      </c>
      <c r="AS159" s="48">
        <f t="shared" si="495"/>
        <v>0.04</v>
      </c>
      <c r="AT159" s="46">
        <f t="shared" si="496"/>
        <v>10</v>
      </c>
      <c r="AU159" s="38">
        <f t="shared" si="497"/>
        <v>999</v>
      </c>
      <c r="AV159" s="38">
        <f t="shared" si="515"/>
        <v>1000</v>
      </c>
      <c r="AW159" s="38">
        <f t="shared" si="525"/>
        <v>1000</v>
      </c>
      <c r="AX159" s="48">
        <f t="shared" si="445"/>
        <v>4.1000000000000002E-2</v>
      </c>
      <c r="AY159" s="38">
        <f t="shared" si="446"/>
        <v>1003.4166666666666</v>
      </c>
      <c r="AZ159" s="38" t="str">
        <f t="shared" si="447"/>
        <v>nie</v>
      </c>
      <c r="BA159" s="38">
        <f t="shared" si="448"/>
        <v>7</v>
      </c>
      <c r="BB159" s="38">
        <f t="shared" si="332"/>
        <v>997.09749999999997</v>
      </c>
      <c r="BC159" s="38">
        <f t="shared" si="449"/>
        <v>2.7674999999999694</v>
      </c>
      <c r="BD159" s="48">
        <f t="shared" si="450"/>
        <v>0.04</v>
      </c>
      <c r="BE159" s="38">
        <f t="shared" si="451"/>
        <v>489.98248098596201</v>
      </c>
      <c r="BF159" s="38">
        <f t="shared" si="333"/>
        <v>1484.3124809859619</v>
      </c>
      <c r="BG159" s="22"/>
      <c r="BH159" s="35">
        <f t="shared" si="498"/>
        <v>140</v>
      </c>
      <c r="BI159" s="48">
        <f t="shared" si="522"/>
        <v>0.04</v>
      </c>
      <c r="BJ159" s="46">
        <f t="shared" si="499"/>
        <v>14</v>
      </c>
      <c r="BK159" s="38">
        <f t="shared" si="500"/>
        <v>1398.6000000000001</v>
      </c>
      <c r="BL159" s="38">
        <f t="shared" si="516"/>
        <v>1400</v>
      </c>
      <c r="BM159" s="38">
        <f t="shared" si="501"/>
        <v>1598.3691500000002</v>
      </c>
      <c r="BN159" s="48">
        <f t="shared" si="452"/>
        <v>6.8500000000000005E-2</v>
      </c>
      <c r="BO159" s="38">
        <f t="shared" si="502"/>
        <v>1671.3613411833337</v>
      </c>
      <c r="BP159" s="38" t="str">
        <f t="shared" si="453"/>
        <v>nie</v>
      </c>
      <c r="BQ159" s="38">
        <f t="shared" si="454"/>
        <v>9.7999999999999989</v>
      </c>
      <c r="BR159" s="38">
        <f t="shared" si="334"/>
        <v>1611.8646863585004</v>
      </c>
      <c r="BS159" s="38">
        <f t="shared" si="436"/>
        <v>0</v>
      </c>
      <c r="BT159" s="48">
        <f t="shared" si="455"/>
        <v>0.04</v>
      </c>
      <c r="BU159" s="38">
        <f t="shared" si="456"/>
        <v>238.04007350363068</v>
      </c>
      <c r="BV159" s="38">
        <f t="shared" si="335"/>
        <v>1849.9047598621312</v>
      </c>
      <c r="BW159" s="22"/>
      <c r="BX159" s="48">
        <f t="shared" si="418"/>
        <v>0.01</v>
      </c>
      <c r="BY159" s="46">
        <f t="shared" si="503"/>
        <v>10</v>
      </c>
      <c r="BZ159" s="38">
        <f t="shared" si="504"/>
        <v>999</v>
      </c>
      <c r="CA159" s="38">
        <f t="shared" si="517"/>
        <v>1000</v>
      </c>
      <c r="CB159" s="38">
        <f t="shared" si="505"/>
        <v>1000</v>
      </c>
      <c r="CC159" s="48">
        <f t="shared" si="457"/>
        <v>0.02</v>
      </c>
      <c r="CD159" s="38">
        <f t="shared" si="458"/>
        <v>1013.3333333333334</v>
      </c>
      <c r="CE159" s="38" t="str">
        <f t="shared" si="459"/>
        <v>nie</v>
      </c>
      <c r="CF159" s="38">
        <f t="shared" si="460"/>
        <v>7</v>
      </c>
      <c r="CG159" s="38">
        <f t="shared" si="461"/>
        <v>1005.13</v>
      </c>
      <c r="CH159" s="38">
        <f t="shared" si="462"/>
        <v>0</v>
      </c>
      <c r="CI159" s="48">
        <f t="shared" si="463"/>
        <v>0.04</v>
      </c>
      <c r="CJ159" s="38">
        <f t="shared" si="464"/>
        <v>369.18333597978614</v>
      </c>
      <c r="CK159" s="38">
        <f t="shared" si="465"/>
        <v>1374.3133359797862</v>
      </c>
      <c r="CL159" s="22"/>
      <c r="CM159" s="46">
        <f t="shared" si="506"/>
        <v>12</v>
      </c>
      <c r="CN159" s="38">
        <f t="shared" si="507"/>
        <v>1198.8000000000002</v>
      </c>
      <c r="CO159" s="38">
        <f t="shared" si="508"/>
        <v>1200</v>
      </c>
      <c r="CP159" s="38">
        <f t="shared" si="509"/>
        <v>1287</v>
      </c>
      <c r="CQ159" s="48">
        <f t="shared" si="466"/>
        <v>2.2499999999999999E-2</v>
      </c>
      <c r="CR159" s="38">
        <f t="shared" si="467"/>
        <v>1306.3049999999998</v>
      </c>
      <c r="CS159" s="38" t="str">
        <f t="shared" si="468"/>
        <v>nie</v>
      </c>
      <c r="CT159" s="38">
        <f t="shared" si="469"/>
        <v>24</v>
      </c>
      <c r="CU159" s="38">
        <f t="shared" si="470"/>
        <v>1266.6670499999998</v>
      </c>
      <c r="CV159" s="38">
        <f t="shared" si="433"/>
        <v>0</v>
      </c>
      <c r="CW159" s="48">
        <f t="shared" si="471"/>
        <v>0.04</v>
      </c>
      <c r="CX159" s="38">
        <f t="shared" si="472"/>
        <v>55.445032386909283</v>
      </c>
      <c r="CY159" s="38">
        <f t="shared" si="473"/>
        <v>1322.1120823869092</v>
      </c>
      <c r="DA159" s="46">
        <f t="shared" si="518"/>
        <v>11</v>
      </c>
      <c r="DB159" s="38">
        <f t="shared" si="519"/>
        <v>1100</v>
      </c>
      <c r="DC159" s="38">
        <f t="shared" si="510"/>
        <v>1100</v>
      </c>
      <c r="DD159" s="38">
        <f t="shared" si="511"/>
        <v>1301.6161606249996</v>
      </c>
      <c r="DE159" s="48">
        <f t="shared" si="474"/>
        <v>2.5000000000000001E-2</v>
      </c>
      <c r="DF159" s="38">
        <f t="shared" si="475"/>
        <v>1323.3097633020827</v>
      </c>
      <c r="DG159" s="38" t="str">
        <f t="shared" si="476"/>
        <v>nie</v>
      </c>
      <c r="DH159" s="38">
        <f t="shared" si="477"/>
        <v>7.6999999999999993</v>
      </c>
      <c r="DI159" s="38">
        <f t="shared" si="523"/>
        <v>1274.643908274687</v>
      </c>
      <c r="DJ159" s="38">
        <f t="shared" si="434"/>
        <v>0</v>
      </c>
      <c r="DK159" s="48">
        <f t="shared" si="478"/>
        <v>0.04</v>
      </c>
      <c r="DL159" s="38">
        <f t="shared" si="479"/>
        <v>86.998907424631824</v>
      </c>
      <c r="DM159" s="38">
        <f t="shared" si="480"/>
        <v>1361.6428156993188</v>
      </c>
      <c r="DN159" s="22"/>
      <c r="DO159" s="46">
        <f t="shared" si="520"/>
        <v>10</v>
      </c>
      <c r="DP159" s="38">
        <f t="shared" si="521"/>
        <v>1000</v>
      </c>
      <c r="DQ159" s="38">
        <f t="shared" si="512"/>
        <v>1000</v>
      </c>
      <c r="DR159" s="38">
        <f t="shared" si="513"/>
        <v>1410.0248600307809</v>
      </c>
      <c r="DS159" s="48">
        <f t="shared" si="481"/>
        <v>2.7500000000000004E-2</v>
      </c>
      <c r="DT159" s="38">
        <f t="shared" si="482"/>
        <v>1435.8753157980118</v>
      </c>
      <c r="DU159" s="38" t="str">
        <f t="shared" si="483"/>
        <v>nie</v>
      </c>
      <c r="DV159" s="38">
        <f t="shared" si="484"/>
        <v>20</v>
      </c>
      <c r="DW159" s="38">
        <f t="shared" si="485"/>
        <v>1336.8590057963895</v>
      </c>
      <c r="DX159" s="38">
        <f t="shared" si="435"/>
        <v>0</v>
      </c>
      <c r="DY159" s="48">
        <f t="shared" si="486"/>
        <v>0.04</v>
      </c>
      <c r="DZ159" s="38">
        <f t="shared" si="487"/>
        <v>0</v>
      </c>
      <c r="EA159" s="38">
        <f t="shared" si="488"/>
        <v>1336.8590057963895</v>
      </c>
    </row>
    <row r="160" spans="1:131" s="23" customFormat="1" ht="14.25">
      <c r="A160" s="22"/>
      <c r="B160" s="217"/>
      <c r="C160" s="55">
        <f t="shared" si="425"/>
        <v>125</v>
      </c>
      <c r="D160" s="38">
        <f t="shared" si="353"/>
        <v>1432.9193159115857</v>
      </c>
      <c r="E160" s="38">
        <f t="shared" si="354"/>
        <v>1424.2609638509964</v>
      </c>
      <c r="F160" s="38">
        <f t="shared" si="355"/>
        <v>1732.9288783916336</v>
      </c>
      <c r="G160" s="38">
        <f t="shared" si="426"/>
        <v>1339.7323904300729</v>
      </c>
      <c r="H160" s="38">
        <f t="shared" si="427"/>
        <v>1263.1697787137023</v>
      </c>
      <c r="I160" s="38">
        <f t="shared" si="428"/>
        <v>1325.6221654139135</v>
      </c>
      <c r="J160" s="39">
        <f t="shared" si="429"/>
        <v>1298.0889828292877</v>
      </c>
      <c r="K160" s="39">
        <f t="shared" si="430"/>
        <v>1400.8023694248229</v>
      </c>
      <c r="L160" s="38">
        <f t="shared" si="431"/>
        <v>1109.2247176004178</v>
      </c>
      <c r="M160" s="22"/>
      <c r="N160" s="69"/>
      <c r="O160" s="53">
        <f t="shared" si="432"/>
        <v>125</v>
      </c>
      <c r="P160" s="41">
        <f t="shared" si="350"/>
        <v>0.43291931591158583</v>
      </c>
      <c r="Q160" s="41">
        <f t="shared" si="351"/>
        <v>0.42426096385099643</v>
      </c>
      <c r="R160" s="41">
        <f t="shared" si="352"/>
        <v>0.73292887839163368</v>
      </c>
      <c r="S160" s="41">
        <f t="shared" si="419"/>
        <v>0.33973239043007286</v>
      </c>
      <c r="T160" s="41">
        <f t="shared" si="420"/>
        <v>0.26316977871370217</v>
      </c>
      <c r="U160" s="41">
        <f t="shared" si="421"/>
        <v>0.32562216541391353</v>
      </c>
      <c r="V160" s="41">
        <f t="shared" si="422"/>
        <v>0.29808898282928764</v>
      </c>
      <c r="W160" s="41">
        <f t="shared" si="423"/>
        <v>0.40080236942482284</v>
      </c>
      <c r="X160" s="41">
        <f t="shared" si="424"/>
        <v>0.10922471760041774</v>
      </c>
      <c r="Y160" s="22"/>
      <c r="Z160" s="35">
        <f t="shared" si="489"/>
        <v>141</v>
      </c>
      <c r="AA160" s="38">
        <f t="shared" si="437"/>
        <v>1124.0358592653065</v>
      </c>
      <c r="AB160" s="35">
        <f t="shared" si="490"/>
        <v>141</v>
      </c>
      <c r="AC160" s="48">
        <f t="shared" si="491"/>
        <v>0.04</v>
      </c>
      <c r="AD160" s="46">
        <f t="shared" si="492"/>
        <v>10</v>
      </c>
      <c r="AE160" s="38">
        <f t="shared" si="493"/>
        <v>999</v>
      </c>
      <c r="AF160" s="38">
        <f t="shared" si="514"/>
        <v>1000</v>
      </c>
      <c r="AG160" s="38">
        <f t="shared" si="524"/>
        <v>1000</v>
      </c>
      <c r="AH160" s="48">
        <f t="shared" si="438"/>
        <v>0.04</v>
      </c>
      <c r="AI160" s="38">
        <f t="shared" si="439"/>
        <v>1003.3333333333334</v>
      </c>
      <c r="AJ160" s="38" t="str">
        <f t="shared" si="440"/>
        <v>nie</v>
      </c>
      <c r="AK160" s="38">
        <f t="shared" si="441"/>
        <v>5</v>
      </c>
      <c r="AL160" s="38">
        <f t="shared" si="330"/>
        <v>998.65</v>
      </c>
      <c r="AM160" s="38">
        <f t="shared" si="442"/>
        <v>2.7000000000000308</v>
      </c>
      <c r="AN160" s="48">
        <f t="shared" si="443"/>
        <v>0.04</v>
      </c>
      <c r="AO160" s="38">
        <f t="shared" si="444"/>
        <v>503.2407200249088</v>
      </c>
      <c r="AP160" s="38">
        <f t="shared" si="331"/>
        <v>1499.1907200249088</v>
      </c>
      <c r="AQ160" s="22"/>
      <c r="AR160" s="35">
        <f t="shared" si="494"/>
        <v>141</v>
      </c>
      <c r="AS160" s="48">
        <f t="shared" si="495"/>
        <v>0.04</v>
      </c>
      <c r="AT160" s="46">
        <f t="shared" si="496"/>
        <v>10</v>
      </c>
      <c r="AU160" s="38">
        <f t="shared" si="497"/>
        <v>999</v>
      </c>
      <c r="AV160" s="38">
        <f t="shared" si="515"/>
        <v>1000</v>
      </c>
      <c r="AW160" s="38">
        <f t="shared" si="525"/>
        <v>1000</v>
      </c>
      <c r="AX160" s="48">
        <f t="shared" si="445"/>
        <v>4.1000000000000002E-2</v>
      </c>
      <c r="AY160" s="38">
        <f t="shared" si="446"/>
        <v>1003.4166666666666</v>
      </c>
      <c r="AZ160" s="38" t="str">
        <f t="shared" si="447"/>
        <v>nie</v>
      </c>
      <c r="BA160" s="38">
        <f t="shared" si="448"/>
        <v>7</v>
      </c>
      <c r="BB160" s="38">
        <f t="shared" si="332"/>
        <v>997.09749999999997</v>
      </c>
      <c r="BC160" s="38">
        <f t="shared" si="449"/>
        <v>2.7674999999999694</v>
      </c>
      <c r="BD160" s="48">
        <f t="shared" si="450"/>
        <v>0.04</v>
      </c>
      <c r="BE160" s="38">
        <f t="shared" si="451"/>
        <v>494.07293368462405</v>
      </c>
      <c r="BF160" s="38">
        <f t="shared" si="333"/>
        <v>1488.402933684624</v>
      </c>
      <c r="BG160" s="22"/>
      <c r="BH160" s="35">
        <f t="shared" si="498"/>
        <v>141</v>
      </c>
      <c r="BI160" s="48">
        <f t="shared" si="522"/>
        <v>0.04</v>
      </c>
      <c r="BJ160" s="46">
        <f t="shared" si="499"/>
        <v>14</v>
      </c>
      <c r="BK160" s="38">
        <f t="shared" si="500"/>
        <v>1398.6000000000001</v>
      </c>
      <c r="BL160" s="38">
        <f t="shared" si="516"/>
        <v>1400</v>
      </c>
      <c r="BM160" s="38">
        <f t="shared" si="501"/>
        <v>1598.3691500000002</v>
      </c>
      <c r="BN160" s="48">
        <f t="shared" si="452"/>
        <v>6.8500000000000005E-2</v>
      </c>
      <c r="BO160" s="38">
        <f t="shared" si="502"/>
        <v>1680.4853650812502</v>
      </c>
      <c r="BP160" s="38" t="str">
        <f t="shared" si="453"/>
        <v>nie</v>
      </c>
      <c r="BQ160" s="38">
        <f t="shared" si="454"/>
        <v>9.7999999999999989</v>
      </c>
      <c r="BR160" s="38">
        <f t="shared" si="334"/>
        <v>1619.2551457158127</v>
      </c>
      <c r="BS160" s="38">
        <f t="shared" si="436"/>
        <v>0</v>
      </c>
      <c r="BT160" s="48">
        <f t="shared" si="455"/>
        <v>0.04</v>
      </c>
      <c r="BU160" s="38">
        <f t="shared" si="456"/>
        <v>238.68278170209047</v>
      </c>
      <c r="BV160" s="38">
        <f t="shared" si="335"/>
        <v>1857.9379274179032</v>
      </c>
      <c r="BW160" s="22"/>
      <c r="BX160" s="48">
        <f t="shared" si="418"/>
        <v>0.01</v>
      </c>
      <c r="BY160" s="46">
        <f t="shared" si="503"/>
        <v>10</v>
      </c>
      <c r="BZ160" s="38">
        <f t="shared" si="504"/>
        <v>999</v>
      </c>
      <c r="CA160" s="38">
        <f t="shared" si="517"/>
        <v>1000</v>
      </c>
      <c r="CB160" s="38">
        <f t="shared" si="505"/>
        <v>1000</v>
      </c>
      <c r="CC160" s="48">
        <f t="shared" si="457"/>
        <v>0.02</v>
      </c>
      <c r="CD160" s="38">
        <f t="shared" si="458"/>
        <v>1014.9999999999999</v>
      </c>
      <c r="CE160" s="38" t="str">
        <f t="shared" si="459"/>
        <v>nie</v>
      </c>
      <c r="CF160" s="38">
        <f t="shared" si="460"/>
        <v>7</v>
      </c>
      <c r="CG160" s="38">
        <f t="shared" si="461"/>
        <v>1006.4799999999999</v>
      </c>
      <c r="CH160" s="38">
        <f t="shared" si="462"/>
        <v>0</v>
      </c>
      <c r="CI160" s="48">
        <f t="shared" si="463"/>
        <v>0.04</v>
      </c>
      <c r="CJ160" s="38">
        <f t="shared" si="464"/>
        <v>370.18013098693154</v>
      </c>
      <c r="CK160" s="38">
        <f t="shared" si="465"/>
        <v>1376.6601309869316</v>
      </c>
      <c r="CL160" s="22"/>
      <c r="CM160" s="46">
        <f t="shared" si="506"/>
        <v>12</v>
      </c>
      <c r="CN160" s="38">
        <f t="shared" si="507"/>
        <v>1198.8000000000002</v>
      </c>
      <c r="CO160" s="38">
        <f t="shared" si="508"/>
        <v>1200</v>
      </c>
      <c r="CP160" s="38">
        <f t="shared" si="509"/>
        <v>1287</v>
      </c>
      <c r="CQ160" s="48">
        <f t="shared" si="466"/>
        <v>2.2499999999999999E-2</v>
      </c>
      <c r="CR160" s="38">
        <f t="shared" si="467"/>
        <v>1308.7181249999999</v>
      </c>
      <c r="CS160" s="38" t="str">
        <f t="shared" si="468"/>
        <v>nie</v>
      </c>
      <c r="CT160" s="38">
        <f t="shared" si="469"/>
        <v>24</v>
      </c>
      <c r="CU160" s="38">
        <f t="shared" si="470"/>
        <v>1268.6216812499999</v>
      </c>
      <c r="CV160" s="38">
        <f t="shared" si="433"/>
        <v>0</v>
      </c>
      <c r="CW160" s="48">
        <f t="shared" si="471"/>
        <v>0.04</v>
      </c>
      <c r="CX160" s="38">
        <f t="shared" si="472"/>
        <v>55.594733974353936</v>
      </c>
      <c r="CY160" s="38">
        <f t="shared" si="473"/>
        <v>1324.2164152243538</v>
      </c>
      <c r="DA160" s="46">
        <f t="shared" si="518"/>
        <v>11</v>
      </c>
      <c r="DB160" s="38">
        <f t="shared" si="519"/>
        <v>1100</v>
      </c>
      <c r="DC160" s="38">
        <f t="shared" si="510"/>
        <v>1100</v>
      </c>
      <c r="DD160" s="38">
        <f t="shared" si="511"/>
        <v>1301.6161606249996</v>
      </c>
      <c r="DE160" s="48">
        <f t="shared" si="474"/>
        <v>2.5000000000000001E-2</v>
      </c>
      <c r="DF160" s="38">
        <f t="shared" si="475"/>
        <v>1326.0214636367184</v>
      </c>
      <c r="DG160" s="38" t="str">
        <f t="shared" si="476"/>
        <v>nie</v>
      </c>
      <c r="DH160" s="38">
        <f t="shared" si="477"/>
        <v>7.6999999999999993</v>
      </c>
      <c r="DI160" s="38">
        <f t="shared" si="523"/>
        <v>1276.8403855457418</v>
      </c>
      <c r="DJ160" s="38">
        <f t="shared" si="434"/>
        <v>0</v>
      </c>
      <c r="DK160" s="48">
        <f t="shared" si="478"/>
        <v>0.04</v>
      </c>
      <c r="DL160" s="38">
        <f t="shared" si="479"/>
        <v>87.233804474678323</v>
      </c>
      <c r="DM160" s="38">
        <f t="shared" si="480"/>
        <v>1364.0741900204202</v>
      </c>
      <c r="DN160" s="22"/>
      <c r="DO160" s="46">
        <f t="shared" si="520"/>
        <v>10</v>
      </c>
      <c r="DP160" s="38">
        <f t="shared" si="521"/>
        <v>1000</v>
      </c>
      <c r="DQ160" s="38">
        <f t="shared" si="512"/>
        <v>1000</v>
      </c>
      <c r="DR160" s="38">
        <f t="shared" si="513"/>
        <v>1410.0248600307809</v>
      </c>
      <c r="DS160" s="48">
        <f t="shared" si="481"/>
        <v>2.7500000000000004E-2</v>
      </c>
      <c r="DT160" s="38">
        <f t="shared" si="482"/>
        <v>1439.1066227689157</v>
      </c>
      <c r="DU160" s="38" t="str">
        <f t="shared" si="483"/>
        <v>nie</v>
      </c>
      <c r="DV160" s="38">
        <f t="shared" si="484"/>
        <v>20</v>
      </c>
      <c r="DW160" s="38">
        <f t="shared" si="485"/>
        <v>1339.4763644428217</v>
      </c>
      <c r="DX160" s="38">
        <f t="shared" si="435"/>
        <v>0</v>
      </c>
      <c r="DY160" s="48">
        <f t="shared" si="486"/>
        <v>0.04</v>
      </c>
      <c r="DZ160" s="38">
        <f t="shared" si="487"/>
        <v>0</v>
      </c>
      <c r="EA160" s="38">
        <f t="shared" si="488"/>
        <v>1339.4763644428217</v>
      </c>
    </row>
    <row r="161" spans="1:131" s="23" customFormat="1" ht="14.25">
      <c r="A161" s="22"/>
      <c r="B161" s="217"/>
      <c r="C161" s="55">
        <f t="shared" si="425"/>
        <v>126</v>
      </c>
      <c r="D161" s="38">
        <f t="shared" si="353"/>
        <v>1436.7991330645468</v>
      </c>
      <c r="E161" s="38">
        <f t="shared" si="354"/>
        <v>1428.189277453394</v>
      </c>
      <c r="F161" s="38">
        <f t="shared" si="355"/>
        <v>1740.4627782753537</v>
      </c>
      <c r="G161" s="38">
        <f t="shared" si="426"/>
        <v>1341.9967518842341</v>
      </c>
      <c r="H161" s="38">
        <f t="shared" si="427"/>
        <v>1269.1860463662292</v>
      </c>
      <c r="I161" s="38">
        <f t="shared" si="428"/>
        <v>1327.9906561699054</v>
      </c>
      <c r="J161" s="39">
        <f t="shared" si="429"/>
        <v>1300.6362905143799</v>
      </c>
      <c r="K161" s="39">
        <f t="shared" si="430"/>
        <v>1404.5845358222698</v>
      </c>
      <c r="L161" s="38">
        <f t="shared" si="431"/>
        <v>1110.1452360382605</v>
      </c>
      <c r="M161" s="22"/>
      <c r="N161" s="69"/>
      <c r="O161" s="53">
        <f t="shared" si="432"/>
        <v>126</v>
      </c>
      <c r="P161" s="41">
        <f t="shared" si="350"/>
        <v>0.43679913306454687</v>
      </c>
      <c r="Q161" s="41">
        <f t="shared" si="351"/>
        <v>0.42818927745339397</v>
      </c>
      <c r="R161" s="41">
        <f t="shared" si="352"/>
        <v>0.74046277827535367</v>
      </c>
      <c r="S161" s="41">
        <f t="shared" si="419"/>
        <v>0.34199675188423417</v>
      </c>
      <c r="T161" s="41">
        <f t="shared" si="420"/>
        <v>0.26918604636622923</v>
      </c>
      <c r="U161" s="41">
        <f t="shared" si="421"/>
        <v>0.3279906561699053</v>
      </c>
      <c r="V161" s="41">
        <f t="shared" si="422"/>
        <v>0.30063629051437979</v>
      </c>
      <c r="W161" s="41">
        <f t="shared" si="423"/>
        <v>0.40458453582226972</v>
      </c>
      <c r="X161" s="41">
        <f t="shared" si="424"/>
        <v>0.11014523603826043</v>
      </c>
      <c r="Y161" s="22"/>
      <c r="Z161" s="35">
        <f t="shared" si="489"/>
        <v>142</v>
      </c>
      <c r="AA161" s="38">
        <f t="shared" si="437"/>
        <v>1124.9655828875275</v>
      </c>
      <c r="AB161" s="35">
        <f t="shared" si="490"/>
        <v>142</v>
      </c>
      <c r="AC161" s="48">
        <f t="shared" si="491"/>
        <v>0.04</v>
      </c>
      <c r="AD161" s="46">
        <f t="shared" si="492"/>
        <v>10</v>
      </c>
      <c r="AE161" s="38">
        <f t="shared" si="493"/>
        <v>999</v>
      </c>
      <c r="AF161" s="38">
        <f t="shared" si="514"/>
        <v>1000</v>
      </c>
      <c r="AG161" s="38">
        <f t="shared" si="524"/>
        <v>1000</v>
      </c>
      <c r="AH161" s="48">
        <f t="shared" si="438"/>
        <v>0.04</v>
      </c>
      <c r="AI161" s="38">
        <f t="shared" si="439"/>
        <v>1003.3333333333334</v>
      </c>
      <c r="AJ161" s="38" t="str">
        <f t="shared" si="440"/>
        <v>nie</v>
      </c>
      <c r="AK161" s="38">
        <f t="shared" si="441"/>
        <v>5</v>
      </c>
      <c r="AL161" s="38">
        <f t="shared" ref="AL161:AL163" si="526">AI161-AK161
-(AI161-AF161-AK161)*podatek_Belki</f>
        <v>998.65</v>
      </c>
      <c r="AM161" s="38">
        <f t="shared" si="442"/>
        <v>2.7000000000000308</v>
      </c>
      <c r="AN161" s="48">
        <f t="shared" si="443"/>
        <v>0.04</v>
      </c>
      <c r="AO161" s="38">
        <f t="shared" si="444"/>
        <v>507.29946996897604</v>
      </c>
      <c r="AP161" s="38">
        <f t="shared" ref="AP161:AP163" si="527">AO160*(1+AN161/12*(1-podatek_Belki))+AL161</f>
        <v>1503.249469968976</v>
      </c>
      <c r="AQ161" s="22"/>
      <c r="AR161" s="35">
        <f t="shared" si="494"/>
        <v>142</v>
      </c>
      <c r="AS161" s="48">
        <f t="shared" si="495"/>
        <v>0.04</v>
      </c>
      <c r="AT161" s="46">
        <f t="shared" si="496"/>
        <v>10</v>
      </c>
      <c r="AU161" s="38">
        <f t="shared" si="497"/>
        <v>999</v>
      </c>
      <c r="AV161" s="38">
        <f t="shared" si="515"/>
        <v>1000</v>
      </c>
      <c r="AW161" s="38">
        <f t="shared" si="525"/>
        <v>1000</v>
      </c>
      <c r="AX161" s="48">
        <f t="shared" si="445"/>
        <v>4.1000000000000002E-2</v>
      </c>
      <c r="AY161" s="38">
        <f t="shared" si="446"/>
        <v>1003.4166666666666</v>
      </c>
      <c r="AZ161" s="38" t="str">
        <f t="shared" si="447"/>
        <v>nie</v>
      </c>
      <c r="BA161" s="38">
        <f t="shared" si="448"/>
        <v>7</v>
      </c>
      <c r="BB161" s="38">
        <f t="shared" ref="BB161:BB163" si="528">AY161-BA161
-(AY161-AV161-BA161)*podatek_Belki</f>
        <v>997.09749999999997</v>
      </c>
      <c r="BC161" s="38">
        <f t="shared" si="449"/>
        <v>2.7674999999999694</v>
      </c>
      <c r="BD161" s="48">
        <f t="shared" si="450"/>
        <v>0.04</v>
      </c>
      <c r="BE161" s="38">
        <f t="shared" si="451"/>
        <v>498.17443060557247</v>
      </c>
      <c r="BF161" s="38">
        <f t="shared" ref="BF161:BF163" si="529">BE160*(1+BD161/12*(1-podatek_Belki))+BB161</f>
        <v>1492.5044306055725</v>
      </c>
      <c r="BG161" s="22"/>
      <c r="BH161" s="35">
        <f t="shared" si="498"/>
        <v>142</v>
      </c>
      <c r="BI161" s="48">
        <f t="shared" si="522"/>
        <v>0.04</v>
      </c>
      <c r="BJ161" s="46">
        <f t="shared" si="499"/>
        <v>14</v>
      </c>
      <c r="BK161" s="38">
        <f t="shared" si="500"/>
        <v>1398.6000000000001</v>
      </c>
      <c r="BL161" s="38">
        <f t="shared" si="516"/>
        <v>1400</v>
      </c>
      <c r="BM161" s="38">
        <f t="shared" si="501"/>
        <v>1598.3691500000002</v>
      </c>
      <c r="BN161" s="48">
        <f t="shared" si="452"/>
        <v>6.8500000000000005E-2</v>
      </c>
      <c r="BO161" s="38">
        <f t="shared" si="502"/>
        <v>1689.6093889791669</v>
      </c>
      <c r="BP161" s="38" t="str">
        <f t="shared" si="453"/>
        <v>nie</v>
      </c>
      <c r="BQ161" s="38">
        <f t="shared" si="454"/>
        <v>9.7999999999999989</v>
      </c>
      <c r="BR161" s="38">
        <f t="shared" ref="BR161:BR163" si="530">BO161-BQ161
-(BO161-BL161-BQ161)*podatek_Belki</f>
        <v>1626.6456050731251</v>
      </c>
      <c r="BS161" s="38">
        <f t="shared" si="436"/>
        <v>0</v>
      </c>
      <c r="BT161" s="48">
        <f t="shared" si="455"/>
        <v>0.04</v>
      </c>
      <c r="BU161" s="38">
        <f t="shared" si="456"/>
        <v>239.3272252126861</v>
      </c>
      <c r="BV161" s="38">
        <f t="shared" ref="BV161:BV163" si="531">BU160*(1+BT161/12*(1-podatek_Belki))+BR161</f>
        <v>1865.9728302858111</v>
      </c>
      <c r="BW161" s="22"/>
      <c r="BX161" s="48">
        <f t="shared" si="418"/>
        <v>0.01</v>
      </c>
      <c r="BY161" s="46">
        <f t="shared" si="503"/>
        <v>10</v>
      </c>
      <c r="BZ161" s="38">
        <f t="shared" si="504"/>
        <v>999</v>
      </c>
      <c r="CA161" s="38">
        <f t="shared" si="517"/>
        <v>1000</v>
      </c>
      <c r="CB161" s="38">
        <f t="shared" si="505"/>
        <v>1000</v>
      </c>
      <c r="CC161" s="48">
        <f t="shared" si="457"/>
        <v>0.02</v>
      </c>
      <c r="CD161" s="38">
        <f t="shared" si="458"/>
        <v>1016.6666666666666</v>
      </c>
      <c r="CE161" s="38" t="str">
        <f t="shared" si="459"/>
        <v>nie</v>
      </c>
      <c r="CF161" s="38">
        <f t="shared" si="460"/>
        <v>7</v>
      </c>
      <c r="CG161" s="38">
        <f t="shared" si="461"/>
        <v>1007.8299999999999</v>
      </c>
      <c r="CH161" s="38">
        <f t="shared" si="462"/>
        <v>0</v>
      </c>
      <c r="CI161" s="48">
        <f t="shared" si="463"/>
        <v>0.04</v>
      </c>
      <c r="CJ161" s="38">
        <f t="shared" si="464"/>
        <v>371.17961734059622</v>
      </c>
      <c r="CK161" s="38">
        <f t="shared" si="465"/>
        <v>1379.0096173405962</v>
      </c>
      <c r="CL161" s="22"/>
      <c r="CM161" s="46">
        <f t="shared" si="506"/>
        <v>12</v>
      </c>
      <c r="CN161" s="38">
        <f t="shared" si="507"/>
        <v>1198.8000000000002</v>
      </c>
      <c r="CO161" s="38">
        <f t="shared" si="508"/>
        <v>1200</v>
      </c>
      <c r="CP161" s="38">
        <f t="shared" si="509"/>
        <v>1287</v>
      </c>
      <c r="CQ161" s="48">
        <f t="shared" si="466"/>
        <v>2.2499999999999999E-2</v>
      </c>
      <c r="CR161" s="38">
        <f t="shared" si="467"/>
        <v>1311.1312500000001</v>
      </c>
      <c r="CS161" s="38" t="str">
        <f t="shared" si="468"/>
        <v>nie</v>
      </c>
      <c r="CT161" s="38">
        <f t="shared" si="469"/>
        <v>24</v>
      </c>
      <c r="CU161" s="38">
        <f t="shared" si="470"/>
        <v>1270.5763125000001</v>
      </c>
      <c r="CV161" s="38">
        <f t="shared" si="433"/>
        <v>0</v>
      </c>
      <c r="CW161" s="48">
        <f t="shared" si="471"/>
        <v>0.04</v>
      </c>
      <c r="CX161" s="38">
        <f t="shared" si="472"/>
        <v>55.744839756084687</v>
      </c>
      <c r="CY161" s="38">
        <f t="shared" si="473"/>
        <v>1326.3211522560848</v>
      </c>
      <c r="DA161" s="46">
        <f t="shared" si="518"/>
        <v>11</v>
      </c>
      <c r="DB161" s="38">
        <f t="shared" si="519"/>
        <v>1100</v>
      </c>
      <c r="DC161" s="38">
        <f t="shared" si="510"/>
        <v>1100</v>
      </c>
      <c r="DD161" s="38">
        <f t="shared" si="511"/>
        <v>1301.6161606249996</v>
      </c>
      <c r="DE161" s="48">
        <f t="shared" si="474"/>
        <v>2.5000000000000001E-2</v>
      </c>
      <c r="DF161" s="38">
        <f t="shared" si="475"/>
        <v>1328.7331639713536</v>
      </c>
      <c r="DG161" s="38" t="str">
        <f t="shared" si="476"/>
        <v>nie</v>
      </c>
      <c r="DH161" s="38">
        <f t="shared" si="477"/>
        <v>7.6999999999999993</v>
      </c>
      <c r="DI161" s="38">
        <f t="shared" si="523"/>
        <v>1279.0368628167964</v>
      </c>
      <c r="DJ161" s="38">
        <f t="shared" si="434"/>
        <v>0</v>
      </c>
      <c r="DK161" s="48">
        <f t="shared" si="478"/>
        <v>0.04</v>
      </c>
      <c r="DL161" s="38">
        <f t="shared" si="479"/>
        <v>87.469335746759953</v>
      </c>
      <c r="DM161" s="38">
        <f t="shared" si="480"/>
        <v>1366.5061985635564</v>
      </c>
      <c r="DN161" s="22"/>
      <c r="DO161" s="46">
        <f t="shared" si="520"/>
        <v>10</v>
      </c>
      <c r="DP161" s="38">
        <f t="shared" si="521"/>
        <v>1000</v>
      </c>
      <c r="DQ161" s="38">
        <f t="shared" si="512"/>
        <v>1000</v>
      </c>
      <c r="DR161" s="38">
        <f t="shared" si="513"/>
        <v>1410.0248600307809</v>
      </c>
      <c r="DS161" s="48">
        <f t="shared" si="481"/>
        <v>2.7500000000000004E-2</v>
      </c>
      <c r="DT161" s="38">
        <f t="shared" si="482"/>
        <v>1442.3379297398196</v>
      </c>
      <c r="DU161" s="38" t="str">
        <f t="shared" si="483"/>
        <v>nie</v>
      </c>
      <c r="DV161" s="38">
        <f t="shared" si="484"/>
        <v>20</v>
      </c>
      <c r="DW161" s="38">
        <f t="shared" si="485"/>
        <v>1342.0937230892539</v>
      </c>
      <c r="DX161" s="38">
        <f t="shared" si="435"/>
        <v>0</v>
      </c>
      <c r="DY161" s="48">
        <f t="shared" si="486"/>
        <v>0.04</v>
      </c>
      <c r="DZ161" s="38">
        <f t="shared" si="487"/>
        <v>0</v>
      </c>
      <c r="EA161" s="38">
        <f t="shared" si="488"/>
        <v>1342.0937230892539</v>
      </c>
    </row>
    <row r="162" spans="1:131" s="23" customFormat="1" ht="14.25">
      <c r="A162" s="22"/>
      <c r="B162" s="217"/>
      <c r="C162" s="55">
        <f t="shared" si="425"/>
        <v>127</v>
      </c>
      <c r="D162" s="38">
        <f t="shared" si="353"/>
        <v>1440.6894257238212</v>
      </c>
      <c r="E162" s="38">
        <f t="shared" si="354"/>
        <v>1432.1281975025181</v>
      </c>
      <c r="F162" s="38">
        <f t="shared" si="355"/>
        <v>1747.998344686172</v>
      </c>
      <c r="G162" s="38">
        <f t="shared" si="426"/>
        <v>1344.2635821143215</v>
      </c>
      <c r="H162" s="38">
        <f t="shared" si="427"/>
        <v>1275.2027021914182</v>
      </c>
      <c r="I162" s="38">
        <f t="shared" si="428"/>
        <v>1330.3597560083708</v>
      </c>
      <c r="J162" s="39">
        <f t="shared" si="429"/>
        <v>1303.183598199472</v>
      </c>
      <c r="K162" s="39">
        <f t="shared" si="430"/>
        <v>1408.3769140689899</v>
      </c>
      <c r="L162" s="38">
        <f t="shared" si="431"/>
        <v>1111.0657544761032</v>
      </c>
      <c r="M162" s="22"/>
      <c r="N162" s="69"/>
      <c r="O162" s="53">
        <f t="shared" si="432"/>
        <v>127</v>
      </c>
      <c r="P162" s="41">
        <f t="shared" si="350"/>
        <v>0.44068942572382119</v>
      </c>
      <c r="Q162" s="41">
        <f t="shared" si="351"/>
        <v>0.43212819750251819</v>
      </c>
      <c r="R162" s="41">
        <f t="shared" si="352"/>
        <v>0.74799834468617199</v>
      </c>
      <c r="S162" s="41">
        <f t="shared" si="419"/>
        <v>0.3442635821143214</v>
      </c>
      <c r="T162" s="41">
        <f t="shared" si="420"/>
        <v>0.27520270219141829</v>
      </c>
      <c r="U162" s="41">
        <f t="shared" si="421"/>
        <v>0.33035975600837086</v>
      </c>
      <c r="V162" s="41">
        <f t="shared" si="422"/>
        <v>0.30318359819947194</v>
      </c>
      <c r="W162" s="41">
        <f t="shared" si="423"/>
        <v>0.4083769140689899</v>
      </c>
      <c r="X162" s="41">
        <f t="shared" si="424"/>
        <v>0.11106575447610312</v>
      </c>
      <c r="Y162" s="22"/>
      <c r="Z162" s="35">
        <f t="shared" si="489"/>
        <v>143</v>
      </c>
      <c r="AA162" s="38">
        <f t="shared" si="437"/>
        <v>1125.8953065097487</v>
      </c>
      <c r="AB162" s="35">
        <f t="shared" si="490"/>
        <v>143</v>
      </c>
      <c r="AC162" s="48">
        <f t="shared" si="491"/>
        <v>0.04</v>
      </c>
      <c r="AD162" s="46">
        <f t="shared" si="492"/>
        <v>10</v>
      </c>
      <c r="AE162" s="38">
        <f t="shared" si="493"/>
        <v>999</v>
      </c>
      <c r="AF162" s="38">
        <f t="shared" si="514"/>
        <v>1000</v>
      </c>
      <c r="AG162" s="38">
        <f t="shared" si="524"/>
        <v>1000</v>
      </c>
      <c r="AH162" s="48">
        <f t="shared" si="438"/>
        <v>0.04</v>
      </c>
      <c r="AI162" s="38">
        <f t="shared" si="439"/>
        <v>1003.3333333333334</v>
      </c>
      <c r="AJ162" s="38" t="str">
        <f t="shared" si="440"/>
        <v>nie</v>
      </c>
      <c r="AK162" s="38">
        <f t="shared" si="441"/>
        <v>5</v>
      </c>
      <c r="AL162" s="38">
        <f t="shared" si="526"/>
        <v>998.65</v>
      </c>
      <c r="AM162" s="38">
        <f t="shared" si="442"/>
        <v>2.7000000000000308</v>
      </c>
      <c r="AN162" s="48">
        <f t="shared" si="443"/>
        <v>0.04</v>
      </c>
      <c r="AO162" s="38">
        <f t="shared" si="444"/>
        <v>511.36917853789231</v>
      </c>
      <c r="AP162" s="38">
        <f t="shared" si="527"/>
        <v>1507.3191785378922</v>
      </c>
      <c r="AQ162" s="22"/>
      <c r="AR162" s="35">
        <f t="shared" si="494"/>
        <v>143</v>
      </c>
      <c r="AS162" s="48">
        <f t="shared" si="495"/>
        <v>0.04</v>
      </c>
      <c r="AT162" s="46">
        <f t="shared" si="496"/>
        <v>10</v>
      </c>
      <c r="AU162" s="38">
        <f t="shared" si="497"/>
        <v>999</v>
      </c>
      <c r="AV162" s="38">
        <f t="shared" si="515"/>
        <v>1000</v>
      </c>
      <c r="AW162" s="38">
        <f t="shared" si="525"/>
        <v>1000</v>
      </c>
      <c r="AX162" s="48">
        <f t="shared" si="445"/>
        <v>4.1000000000000002E-2</v>
      </c>
      <c r="AY162" s="38">
        <f t="shared" si="446"/>
        <v>1003.4166666666666</v>
      </c>
      <c r="AZ162" s="38" t="str">
        <f t="shared" si="447"/>
        <v>nie</v>
      </c>
      <c r="BA162" s="38">
        <f t="shared" si="448"/>
        <v>7</v>
      </c>
      <c r="BB162" s="38">
        <f t="shared" si="528"/>
        <v>997.09749999999997</v>
      </c>
      <c r="BC162" s="38">
        <f t="shared" si="449"/>
        <v>2.7674999999999694</v>
      </c>
      <c r="BD162" s="48">
        <f t="shared" si="450"/>
        <v>0.04</v>
      </c>
      <c r="BE162" s="38">
        <f t="shared" si="451"/>
        <v>502.28700156820747</v>
      </c>
      <c r="BF162" s="38">
        <f t="shared" si="529"/>
        <v>1496.6170015682073</v>
      </c>
      <c r="BG162" s="22"/>
      <c r="BH162" s="35">
        <f t="shared" si="498"/>
        <v>143</v>
      </c>
      <c r="BI162" s="48">
        <f t="shared" si="522"/>
        <v>0.04</v>
      </c>
      <c r="BJ162" s="46">
        <f t="shared" si="499"/>
        <v>14</v>
      </c>
      <c r="BK162" s="38">
        <f t="shared" si="500"/>
        <v>1398.6000000000001</v>
      </c>
      <c r="BL162" s="38">
        <f t="shared" si="516"/>
        <v>1400</v>
      </c>
      <c r="BM162" s="38">
        <f t="shared" si="501"/>
        <v>1598.3691500000002</v>
      </c>
      <c r="BN162" s="48">
        <f t="shared" si="452"/>
        <v>6.8500000000000005E-2</v>
      </c>
      <c r="BO162" s="38">
        <f t="shared" si="502"/>
        <v>1698.7334128770835</v>
      </c>
      <c r="BP162" s="38" t="str">
        <f t="shared" si="453"/>
        <v>nie</v>
      </c>
      <c r="BQ162" s="38">
        <f t="shared" si="454"/>
        <v>9.7999999999999989</v>
      </c>
      <c r="BR162" s="38">
        <f t="shared" si="530"/>
        <v>1634.0360644304378</v>
      </c>
      <c r="BS162" s="38">
        <f t="shared" si="436"/>
        <v>0</v>
      </c>
      <c r="BT162" s="48">
        <f t="shared" si="455"/>
        <v>0.04</v>
      </c>
      <c r="BU162" s="38">
        <f t="shared" si="456"/>
        <v>239.97340872076035</v>
      </c>
      <c r="BV162" s="38">
        <f t="shared" si="531"/>
        <v>1874.0094731511981</v>
      </c>
      <c r="BW162" s="22"/>
      <c r="BX162" s="48">
        <f t="shared" si="418"/>
        <v>0.01</v>
      </c>
      <c r="BY162" s="46">
        <f t="shared" si="503"/>
        <v>10</v>
      </c>
      <c r="BZ162" s="38">
        <f t="shared" si="504"/>
        <v>999</v>
      </c>
      <c r="CA162" s="38">
        <f t="shared" si="517"/>
        <v>1000</v>
      </c>
      <c r="CB162" s="38">
        <f t="shared" si="505"/>
        <v>1000</v>
      </c>
      <c r="CC162" s="48">
        <f t="shared" si="457"/>
        <v>0.02</v>
      </c>
      <c r="CD162" s="38">
        <f t="shared" si="458"/>
        <v>1018.3333333333333</v>
      </c>
      <c r="CE162" s="38" t="str">
        <f t="shared" si="459"/>
        <v>nie</v>
      </c>
      <c r="CF162" s="38">
        <f t="shared" si="460"/>
        <v>7</v>
      </c>
      <c r="CG162" s="38">
        <f t="shared" si="461"/>
        <v>1009.18</v>
      </c>
      <c r="CH162" s="38">
        <f t="shared" si="462"/>
        <v>0</v>
      </c>
      <c r="CI162" s="48">
        <f t="shared" si="463"/>
        <v>0.04</v>
      </c>
      <c r="CJ162" s="38">
        <f t="shared" si="464"/>
        <v>372.18180230741581</v>
      </c>
      <c r="CK162" s="38">
        <f t="shared" si="465"/>
        <v>1381.3618023074157</v>
      </c>
      <c r="CL162" s="22"/>
      <c r="CM162" s="46">
        <f t="shared" si="506"/>
        <v>12</v>
      </c>
      <c r="CN162" s="38">
        <f t="shared" si="507"/>
        <v>1198.8000000000002</v>
      </c>
      <c r="CO162" s="38">
        <f t="shared" si="508"/>
        <v>1200</v>
      </c>
      <c r="CP162" s="38">
        <f t="shared" si="509"/>
        <v>1287</v>
      </c>
      <c r="CQ162" s="48">
        <f t="shared" si="466"/>
        <v>2.2499999999999999E-2</v>
      </c>
      <c r="CR162" s="38">
        <f t="shared" si="467"/>
        <v>1313.5443749999999</v>
      </c>
      <c r="CS162" s="38" t="str">
        <f t="shared" si="468"/>
        <v>nie</v>
      </c>
      <c r="CT162" s="38">
        <f t="shared" si="469"/>
        <v>24</v>
      </c>
      <c r="CU162" s="38">
        <f t="shared" si="470"/>
        <v>1272.53094375</v>
      </c>
      <c r="CV162" s="38">
        <f t="shared" si="433"/>
        <v>0</v>
      </c>
      <c r="CW162" s="48">
        <f t="shared" si="471"/>
        <v>0.04</v>
      </c>
      <c r="CX162" s="38">
        <f t="shared" si="472"/>
        <v>55.895350823426114</v>
      </c>
      <c r="CY162" s="38">
        <f t="shared" si="473"/>
        <v>1328.426294573426</v>
      </c>
      <c r="DA162" s="46">
        <f t="shared" si="518"/>
        <v>11</v>
      </c>
      <c r="DB162" s="38">
        <f t="shared" si="519"/>
        <v>1100</v>
      </c>
      <c r="DC162" s="38">
        <f t="shared" si="510"/>
        <v>1100</v>
      </c>
      <c r="DD162" s="38">
        <f t="shared" si="511"/>
        <v>1301.6161606249996</v>
      </c>
      <c r="DE162" s="48">
        <f t="shared" si="474"/>
        <v>2.5000000000000001E-2</v>
      </c>
      <c r="DF162" s="38">
        <f t="shared" si="475"/>
        <v>1331.4448643059891</v>
      </c>
      <c r="DG162" s="38" t="str">
        <f t="shared" si="476"/>
        <v>nie</v>
      </c>
      <c r="DH162" s="38">
        <f t="shared" si="477"/>
        <v>7.6999999999999993</v>
      </c>
      <c r="DI162" s="38">
        <f t="shared" si="523"/>
        <v>1281.233340087851</v>
      </c>
      <c r="DJ162" s="38">
        <f t="shared" si="434"/>
        <v>0</v>
      </c>
      <c r="DK162" s="48">
        <f t="shared" si="478"/>
        <v>0.04</v>
      </c>
      <c r="DL162" s="38">
        <f t="shared" si="479"/>
        <v>87.705502953276195</v>
      </c>
      <c r="DM162" s="38">
        <f t="shared" si="480"/>
        <v>1368.9388430411273</v>
      </c>
      <c r="DN162" s="22"/>
      <c r="DO162" s="46">
        <f t="shared" si="520"/>
        <v>10</v>
      </c>
      <c r="DP162" s="38">
        <f t="shared" si="521"/>
        <v>1000</v>
      </c>
      <c r="DQ162" s="38">
        <f t="shared" si="512"/>
        <v>1000</v>
      </c>
      <c r="DR162" s="38">
        <f t="shared" si="513"/>
        <v>1410.0248600307809</v>
      </c>
      <c r="DS162" s="48">
        <f t="shared" si="481"/>
        <v>2.7500000000000004E-2</v>
      </c>
      <c r="DT162" s="38">
        <f t="shared" si="482"/>
        <v>1445.5692367107235</v>
      </c>
      <c r="DU162" s="38" t="str">
        <f t="shared" si="483"/>
        <v>nie</v>
      </c>
      <c r="DV162" s="38">
        <f t="shared" si="484"/>
        <v>20</v>
      </c>
      <c r="DW162" s="38">
        <f t="shared" si="485"/>
        <v>1344.7110817356861</v>
      </c>
      <c r="DX162" s="38">
        <f t="shared" si="435"/>
        <v>0</v>
      </c>
      <c r="DY162" s="48">
        <f t="shared" si="486"/>
        <v>0.04</v>
      </c>
      <c r="DZ162" s="38">
        <f t="shared" si="487"/>
        <v>0</v>
      </c>
      <c r="EA162" s="38">
        <f t="shared" si="488"/>
        <v>1344.7110817356861</v>
      </c>
    </row>
    <row r="163" spans="1:131" s="23" customFormat="1" ht="14.25">
      <c r="A163" s="22"/>
      <c r="B163" s="217"/>
      <c r="C163" s="55">
        <f t="shared" si="425"/>
        <v>128</v>
      </c>
      <c r="D163" s="38">
        <f t="shared" si="353"/>
        <v>1444.5902221732754</v>
      </c>
      <c r="E163" s="38">
        <f t="shared" si="354"/>
        <v>1436.0777526357749</v>
      </c>
      <c r="F163" s="38">
        <f t="shared" si="355"/>
        <v>1755.5355821237122</v>
      </c>
      <c r="G163" s="38">
        <f t="shared" si="426"/>
        <v>1346.53288778603</v>
      </c>
      <c r="H163" s="38">
        <f t="shared" si="427"/>
        <v>1281.2197472373348</v>
      </c>
      <c r="I163" s="38">
        <f t="shared" si="428"/>
        <v>1332.7294665738323</v>
      </c>
      <c r="J163" s="39">
        <f t="shared" si="429"/>
        <v>1305.730905884564</v>
      </c>
      <c r="K163" s="39">
        <f t="shared" si="430"/>
        <v>1412.1795317369761</v>
      </c>
      <c r="L163" s="38">
        <f t="shared" si="431"/>
        <v>1111.9862729139459</v>
      </c>
      <c r="M163" s="22"/>
      <c r="N163" s="69"/>
      <c r="O163" s="53">
        <f t="shared" si="432"/>
        <v>128</v>
      </c>
      <c r="P163" s="41">
        <f t="shared" si="350"/>
        <v>0.44459022217327537</v>
      </c>
      <c r="Q163" s="41">
        <f t="shared" si="351"/>
        <v>0.43607775263577486</v>
      </c>
      <c r="R163" s="41">
        <f t="shared" si="352"/>
        <v>0.75553558212371219</v>
      </c>
      <c r="S163" s="41">
        <f t="shared" ref="S163:S179" si="532">G163/zakup_domyslny_wartosc-1</f>
        <v>0.34653288778602986</v>
      </c>
      <c r="T163" s="41">
        <f t="shared" ref="T163:T179" si="533">H163/zakup_domyslny_wartosc-1</f>
        <v>0.28121974723733478</v>
      </c>
      <c r="U163" s="41">
        <f t="shared" ref="U163:U179" si="534">I163/zakup_domyslny_wartosc-1</f>
        <v>0.33272946657383229</v>
      </c>
      <c r="V163" s="41">
        <f t="shared" ref="V163:V179" si="535">J163/zakup_domyslny_wartosc-1</f>
        <v>0.30573090588456409</v>
      </c>
      <c r="W163" s="41">
        <f t="shared" ref="W163:W179" si="536">K163/zakup_domyslny_wartosc-1</f>
        <v>0.41217953173697608</v>
      </c>
      <c r="X163" s="41">
        <f t="shared" ref="X163:X179" si="537">L163/zakup_domyslny_wartosc-1</f>
        <v>0.11198627291394581</v>
      </c>
      <c r="Y163" s="22"/>
      <c r="Z163" s="35">
        <f t="shared" si="489"/>
        <v>144</v>
      </c>
      <c r="AA163" s="38">
        <f t="shared" si="437"/>
        <v>1126.8250301319697</v>
      </c>
      <c r="AB163" s="35">
        <f t="shared" si="490"/>
        <v>144</v>
      </c>
      <c r="AC163" s="48">
        <f t="shared" si="491"/>
        <v>0.04</v>
      </c>
      <c r="AD163" s="46">
        <f t="shared" si="492"/>
        <v>10</v>
      </c>
      <c r="AE163" s="38">
        <f t="shared" si="493"/>
        <v>999</v>
      </c>
      <c r="AF163" s="38">
        <f t="shared" si="514"/>
        <v>1000</v>
      </c>
      <c r="AG163" s="38">
        <f t="shared" si="524"/>
        <v>1000</v>
      </c>
      <c r="AH163" s="48">
        <f t="shared" si="438"/>
        <v>0.04</v>
      </c>
      <c r="AI163" s="38">
        <f t="shared" si="439"/>
        <v>1003.3333333333334</v>
      </c>
      <c r="AJ163" s="38" t="str">
        <f t="shared" si="440"/>
        <v>tak</v>
      </c>
      <c r="AK163" s="38">
        <f t="shared" si="441"/>
        <v>0</v>
      </c>
      <c r="AL163" s="38">
        <f t="shared" si="526"/>
        <v>1002.7</v>
      </c>
      <c r="AM163" s="47"/>
      <c r="AN163" s="48">
        <f t="shared" si="443"/>
        <v>0.04</v>
      </c>
      <c r="AO163" s="38">
        <f t="shared" si="444"/>
        <v>512.74987531994464</v>
      </c>
      <c r="AP163" s="38">
        <f t="shared" si="527"/>
        <v>1515.4498753199446</v>
      </c>
      <c r="AQ163" s="22"/>
      <c r="AR163" s="35">
        <f t="shared" si="494"/>
        <v>144</v>
      </c>
      <c r="AS163" s="48">
        <f t="shared" si="495"/>
        <v>0.04</v>
      </c>
      <c r="AT163" s="46">
        <f t="shared" si="496"/>
        <v>10</v>
      </c>
      <c r="AU163" s="38">
        <f t="shared" si="497"/>
        <v>999</v>
      </c>
      <c r="AV163" s="38">
        <f t="shared" si="515"/>
        <v>1000</v>
      </c>
      <c r="AW163" s="38">
        <f t="shared" si="525"/>
        <v>1000</v>
      </c>
      <c r="AX163" s="48">
        <f t="shared" si="445"/>
        <v>4.1000000000000002E-2</v>
      </c>
      <c r="AY163" s="38">
        <f t="shared" si="446"/>
        <v>1003.4166666666666</v>
      </c>
      <c r="AZ163" s="38" t="str">
        <f t="shared" si="447"/>
        <v>tak</v>
      </c>
      <c r="BA163" s="38">
        <f t="shared" si="448"/>
        <v>0</v>
      </c>
      <c r="BB163" s="38">
        <f t="shared" si="528"/>
        <v>1002.7674999999999</v>
      </c>
      <c r="BC163" s="47"/>
      <c r="BD163" s="48">
        <f t="shared" si="450"/>
        <v>0.04</v>
      </c>
      <c r="BE163" s="38">
        <f t="shared" si="451"/>
        <v>503.64317647244161</v>
      </c>
      <c r="BF163" s="38">
        <f t="shared" si="529"/>
        <v>1506.4106764724415</v>
      </c>
      <c r="BG163" s="22"/>
      <c r="BH163" s="35">
        <f t="shared" si="498"/>
        <v>144</v>
      </c>
      <c r="BI163" s="48">
        <f t="shared" si="522"/>
        <v>0.04</v>
      </c>
      <c r="BJ163" s="46">
        <f t="shared" si="499"/>
        <v>14</v>
      </c>
      <c r="BK163" s="38">
        <f t="shared" si="500"/>
        <v>1398.6000000000001</v>
      </c>
      <c r="BL163" s="38">
        <f t="shared" si="516"/>
        <v>1400</v>
      </c>
      <c r="BM163" s="38">
        <f t="shared" si="501"/>
        <v>1598.3691500000002</v>
      </c>
      <c r="BN163" s="48">
        <f t="shared" si="452"/>
        <v>6.8500000000000005E-2</v>
      </c>
      <c r="BO163" s="38">
        <f t="shared" si="502"/>
        <v>1707.8574367750002</v>
      </c>
      <c r="BP163" s="38" t="str">
        <f t="shared" si="453"/>
        <v>tak</v>
      </c>
      <c r="BQ163" s="38">
        <f t="shared" si="454"/>
        <v>0</v>
      </c>
      <c r="BR163" s="38">
        <f t="shared" si="530"/>
        <v>1649.3645237877502</v>
      </c>
      <c r="BS163" s="38">
        <f t="shared" si="436"/>
        <v>0</v>
      </c>
      <c r="BT163" s="48">
        <f t="shared" si="455"/>
        <v>0.04</v>
      </c>
      <c r="BU163" s="38">
        <f t="shared" si="456"/>
        <v>240.62133692430638</v>
      </c>
      <c r="BV163" s="38">
        <f t="shared" si="531"/>
        <v>1889.9858607120566</v>
      </c>
      <c r="BW163" s="22"/>
      <c r="BX163" s="48">
        <f t="shared" si="418"/>
        <v>0.01</v>
      </c>
      <c r="BY163" s="46">
        <f t="shared" si="503"/>
        <v>10</v>
      </c>
      <c r="BZ163" s="38">
        <f t="shared" si="504"/>
        <v>999</v>
      </c>
      <c r="CA163" s="38">
        <f t="shared" si="517"/>
        <v>1000</v>
      </c>
      <c r="CB163" s="38">
        <f t="shared" si="505"/>
        <v>1000</v>
      </c>
      <c r="CC163" s="48">
        <f t="shared" si="457"/>
        <v>0.02</v>
      </c>
      <c r="CD163" s="38">
        <f t="shared" si="458"/>
        <v>1020</v>
      </c>
      <c r="CE163" s="38" t="str">
        <f t="shared" si="459"/>
        <v>tak</v>
      </c>
      <c r="CF163" s="38">
        <f t="shared" si="460"/>
        <v>0</v>
      </c>
      <c r="CG163" s="38">
        <f t="shared" si="461"/>
        <v>1016.2</v>
      </c>
      <c r="CH163" s="47"/>
      <c r="CI163" s="48">
        <f t="shared" si="463"/>
        <v>0.04</v>
      </c>
      <c r="CJ163" s="38">
        <f t="shared" si="464"/>
        <v>373.18669317364578</v>
      </c>
      <c r="CK163" s="38">
        <f t="shared" si="465"/>
        <v>1389.3866931736459</v>
      </c>
      <c r="CL163" s="22"/>
      <c r="CM163" s="46">
        <f t="shared" si="506"/>
        <v>12</v>
      </c>
      <c r="CN163" s="38">
        <f t="shared" si="507"/>
        <v>1198.8000000000002</v>
      </c>
      <c r="CO163" s="38">
        <f>IF(CS162="tak",
CM163*100,
CO162)</f>
        <v>1200</v>
      </c>
      <c r="CP163" s="38">
        <f t="shared" si="509"/>
        <v>1287</v>
      </c>
      <c r="CQ163" s="48">
        <f t="shared" si="466"/>
        <v>2.2499999999999999E-2</v>
      </c>
      <c r="CR163" s="38">
        <f t="shared" si="467"/>
        <v>1315.9575</v>
      </c>
      <c r="CS163" s="38" t="str">
        <f t="shared" si="468"/>
        <v>nie</v>
      </c>
      <c r="CT163" s="38">
        <f t="shared" si="469"/>
        <v>24</v>
      </c>
      <c r="CU163" s="38">
        <f t="shared" si="470"/>
        <v>1274.4855749999999</v>
      </c>
      <c r="CV163" s="38" t="e">
        <f>IF(AND(CS163="tak",#REF!&lt;&gt;""),
 CU163-#REF!,
0)</f>
        <v>#REF!</v>
      </c>
      <c r="CW163" s="48">
        <f t="shared" si="471"/>
        <v>0.04</v>
      </c>
      <c r="CX163" s="38" t="e">
        <f t="shared" si="472"/>
        <v>#REF!</v>
      </c>
      <c r="CY163" s="38">
        <f t="shared" si="473"/>
        <v>1330.5318432706492</v>
      </c>
      <c r="DA163" s="46">
        <f t="shared" si="518"/>
        <v>11</v>
      </c>
      <c r="DB163" s="38">
        <f t="shared" si="519"/>
        <v>1100</v>
      </c>
      <c r="DC163" s="38">
        <f t="shared" si="510"/>
        <v>1100</v>
      </c>
      <c r="DD163" s="38">
        <f t="shared" si="511"/>
        <v>1301.6161606249996</v>
      </c>
      <c r="DE163" s="48">
        <f t="shared" si="474"/>
        <v>2.5000000000000001E-2</v>
      </c>
      <c r="DF163" s="38">
        <f t="shared" si="475"/>
        <v>1334.1565646406245</v>
      </c>
      <c r="DG163" s="38" t="str">
        <f t="shared" si="476"/>
        <v>tak</v>
      </c>
      <c r="DH163" s="38">
        <f t="shared" si="477"/>
        <v>0</v>
      </c>
      <c r="DI163" s="38">
        <f t="shared" si="523"/>
        <v>1289.666817358906</v>
      </c>
      <c r="DJ163" s="38" t="e">
        <f>IF(AND(DG163="tak",#REF!&lt;&gt;""),
 DI163-#REF!,
0)</f>
        <v>#REF!</v>
      </c>
      <c r="DK163" s="48">
        <f t="shared" si="478"/>
        <v>0.04</v>
      </c>
      <c r="DL163" s="38" t="e">
        <f t="shared" si="479"/>
        <v>#REF!</v>
      </c>
      <c r="DM163" s="38">
        <f t="shared" si="480"/>
        <v>1377.6091251701559</v>
      </c>
      <c r="DN163" s="22"/>
      <c r="DO163" s="46">
        <f t="shared" si="520"/>
        <v>10</v>
      </c>
      <c r="DP163" s="38">
        <f t="shared" si="521"/>
        <v>1000</v>
      </c>
      <c r="DQ163" s="38">
        <f t="shared" si="512"/>
        <v>1000</v>
      </c>
      <c r="DR163" s="38">
        <f t="shared" si="513"/>
        <v>1410.0248600307809</v>
      </c>
      <c r="DS163" s="48">
        <f t="shared" si="481"/>
        <v>2.7500000000000004E-2</v>
      </c>
      <c r="DT163" s="38">
        <f t="shared" si="482"/>
        <v>1448.8005436816275</v>
      </c>
      <c r="DU163" s="38" t="str">
        <f t="shared" si="483"/>
        <v>tak</v>
      </c>
      <c r="DV163" s="38">
        <f t="shared" si="484"/>
        <v>0</v>
      </c>
      <c r="DW163" s="38">
        <f t="shared" si="485"/>
        <v>1363.5284403821183</v>
      </c>
      <c r="DX163" s="38" t="e">
        <f>IF(AND(DU163="tak",#REF!&lt;&gt;""),
 DW163-#REF!,
0)</f>
        <v>#REF!</v>
      </c>
      <c r="DY163" s="48">
        <f t="shared" si="486"/>
        <v>0.04</v>
      </c>
      <c r="DZ163" s="38" t="e">
        <f t="shared" si="487"/>
        <v>#REF!</v>
      </c>
      <c r="EA163" s="38">
        <f t="shared" si="488"/>
        <v>1363.5284403821183</v>
      </c>
    </row>
    <row r="164" spans="1:131" s="23" customFormat="1" ht="14.25">
      <c r="A164" s="22"/>
      <c r="B164" s="217"/>
      <c r="C164" s="55">
        <f t="shared" ref="C164:C179" si="538">Z148</f>
        <v>129</v>
      </c>
      <c r="D164" s="38">
        <f t="shared" si="353"/>
        <v>1448.5015507731432</v>
      </c>
      <c r="E164" s="38">
        <f t="shared" si="354"/>
        <v>1440.0379715678914</v>
      </c>
      <c r="F164" s="38">
        <f t="shared" si="355"/>
        <v>1763.0744950997459</v>
      </c>
      <c r="G164" s="38">
        <f t="shared" ref="G164:G179" si="539">CK148</f>
        <v>1348.8046755830521</v>
      </c>
      <c r="H164" s="38">
        <f t="shared" ref="H164:H179" si="540">CY148</f>
        <v>1287.2371825548755</v>
      </c>
      <c r="I164" s="38">
        <f t="shared" ref="I164:I179" si="541">DM148</f>
        <v>1335.099789515253</v>
      </c>
      <c r="J164" s="39">
        <f t="shared" ref="J164:J179" si="542">EA148</f>
        <v>1308.2782135696559</v>
      </c>
      <c r="K164" s="39">
        <f t="shared" ref="K164:K179" si="543">FV(INDEX(scenariusz_I_konto,MATCH(ROUNDUP(C164/12,0),scenariusz_I_rok,0))/12*(1-podatek_Belki),1,0,-K163,1)</f>
        <v>1415.9924164726658</v>
      </c>
      <c r="L164" s="38">
        <f t="shared" ref="L164:L179" si="544">AA148</f>
        <v>1112.9067913517886</v>
      </c>
      <c r="M164" s="22"/>
      <c r="N164" s="69"/>
      <c r="O164" s="53">
        <f t="shared" ref="O164:O179" si="545">C164</f>
        <v>129</v>
      </c>
      <c r="P164" s="41">
        <f t="shared" ref="P164:P179" si="546">D164/zakup_domyslny_wartosc-1</f>
        <v>0.44850155077314313</v>
      </c>
      <c r="Q164" s="41">
        <f t="shared" ref="Q164:Q179" si="547">E164/zakup_domyslny_wartosc-1</f>
        <v>0.44003797156789148</v>
      </c>
      <c r="R164" s="41">
        <f t="shared" ref="R164:R179" si="548">F164/zakup_domyslny_wartosc-1</f>
        <v>0.7630744950997459</v>
      </c>
      <c r="S164" s="41">
        <f t="shared" si="532"/>
        <v>0.34880467558305206</v>
      </c>
      <c r="T164" s="41">
        <f t="shared" si="533"/>
        <v>0.28723718255487563</v>
      </c>
      <c r="U164" s="41">
        <f t="shared" si="534"/>
        <v>0.33509978951525299</v>
      </c>
      <c r="V164" s="41">
        <f t="shared" si="535"/>
        <v>0.30827821356965601</v>
      </c>
      <c r="W164" s="41">
        <f t="shared" si="536"/>
        <v>0.41599241647266583</v>
      </c>
      <c r="X164" s="41">
        <f t="shared" si="537"/>
        <v>0.11290679135178849</v>
      </c>
      <c r="Y164" s="22"/>
      <c r="AQ164" s="22"/>
      <c r="BG164" s="22"/>
      <c r="BW164" s="22"/>
      <c r="CL164" s="22"/>
      <c r="DN164" s="22"/>
    </row>
    <row r="165" spans="1:131" s="23" customFormat="1" ht="14.25">
      <c r="A165" s="22"/>
      <c r="B165" s="217"/>
      <c r="C165" s="55">
        <f t="shared" si="538"/>
        <v>130</v>
      </c>
      <c r="D165" s="38">
        <f t="shared" ref="D165:D179" si="549">AP149</f>
        <v>1452.4234399602308</v>
      </c>
      <c r="E165" s="38">
        <f t="shared" ref="E165:E179" si="550">BF149</f>
        <v>1444.0088830911247</v>
      </c>
      <c r="F165" s="38">
        <f t="shared" ref="F165:F179" si="551">BV149</f>
        <v>1770.6150881382277</v>
      </c>
      <c r="G165" s="38">
        <f t="shared" si="539"/>
        <v>1351.0789522071263</v>
      </c>
      <c r="H165" s="38">
        <f t="shared" si="540"/>
        <v>1293.2550091977737</v>
      </c>
      <c r="I165" s="38">
        <f t="shared" si="541"/>
        <v>1337.4707264860476</v>
      </c>
      <c r="J165" s="39">
        <f t="shared" si="542"/>
        <v>1310.8255212547483</v>
      </c>
      <c r="K165" s="39">
        <f t="shared" si="543"/>
        <v>1419.8155959971418</v>
      </c>
      <c r="L165" s="38">
        <f t="shared" si="544"/>
        <v>1113.827309789631</v>
      </c>
      <c r="M165" s="22"/>
      <c r="N165" s="69"/>
      <c r="O165" s="53">
        <f t="shared" si="545"/>
        <v>130</v>
      </c>
      <c r="P165" s="41">
        <f t="shared" si="546"/>
        <v>0.45242343996023071</v>
      </c>
      <c r="Q165" s="41">
        <f t="shared" si="547"/>
        <v>0.44400888309112485</v>
      </c>
      <c r="R165" s="41">
        <f t="shared" si="548"/>
        <v>0.77061508813822766</v>
      </c>
      <c r="S165" s="41">
        <f t="shared" si="532"/>
        <v>0.35107895220712626</v>
      </c>
      <c r="T165" s="41">
        <f t="shared" si="533"/>
        <v>0.2932550091977737</v>
      </c>
      <c r="U165" s="41">
        <f t="shared" si="534"/>
        <v>0.3374707264860477</v>
      </c>
      <c r="V165" s="41">
        <f t="shared" si="535"/>
        <v>0.31082552125474838</v>
      </c>
      <c r="W165" s="41">
        <f t="shared" si="536"/>
        <v>0.41981559599714191</v>
      </c>
      <c r="X165" s="41">
        <f t="shared" si="537"/>
        <v>0.11382730978963096</v>
      </c>
      <c r="Y165" s="22"/>
      <c r="AQ165" s="22"/>
      <c r="BG165" s="22"/>
      <c r="BW165" s="22"/>
      <c r="CL165" s="22"/>
      <c r="DN165" s="22"/>
    </row>
    <row r="166" spans="1:131" s="23" customFormat="1" ht="14.1" customHeight="1">
      <c r="A166" s="22"/>
      <c r="B166" s="217"/>
      <c r="C166" s="55">
        <f t="shared" si="538"/>
        <v>131</v>
      </c>
      <c r="D166" s="38">
        <f t="shared" si="549"/>
        <v>1456.3559182481235</v>
      </c>
      <c r="E166" s="38">
        <f t="shared" si="550"/>
        <v>1447.9905160754706</v>
      </c>
      <c r="F166" s="38">
        <f t="shared" si="551"/>
        <v>1778.1573657753261</v>
      </c>
      <c r="G166" s="38">
        <f t="shared" si="539"/>
        <v>1353.3557243780856</v>
      </c>
      <c r="H166" s="38">
        <f t="shared" si="540"/>
        <v>1299.2732282226079</v>
      </c>
      <c r="I166" s="38">
        <f t="shared" si="541"/>
        <v>1339.842279144096</v>
      </c>
      <c r="J166" s="39">
        <f t="shared" si="542"/>
        <v>1313.3728289398405</v>
      </c>
      <c r="K166" s="39">
        <f t="shared" si="543"/>
        <v>1423.6490981063339</v>
      </c>
      <c r="L166" s="38">
        <f t="shared" si="544"/>
        <v>1114.747828227474</v>
      </c>
      <c r="M166" s="22"/>
      <c r="N166" s="69"/>
      <c r="O166" s="53">
        <f t="shared" si="545"/>
        <v>131</v>
      </c>
      <c r="P166" s="41">
        <f t="shared" si="546"/>
        <v>0.4563559182481236</v>
      </c>
      <c r="Q166" s="41">
        <f t="shared" si="547"/>
        <v>0.44799051607547069</v>
      </c>
      <c r="R166" s="41">
        <f t="shared" si="548"/>
        <v>0.77815736577532602</v>
      </c>
      <c r="S166" s="41">
        <f t="shared" si="532"/>
        <v>0.3533557243780856</v>
      </c>
      <c r="T166" s="41">
        <f t="shared" si="533"/>
        <v>0.29927322822260805</v>
      </c>
      <c r="U166" s="41">
        <f t="shared" si="534"/>
        <v>0.33984227914409604</v>
      </c>
      <c r="V166" s="41">
        <f t="shared" si="535"/>
        <v>0.31337282893984053</v>
      </c>
      <c r="W166" s="41">
        <f t="shared" si="536"/>
        <v>0.42364909810633389</v>
      </c>
      <c r="X166" s="41">
        <f t="shared" si="537"/>
        <v>0.11474782822747387</v>
      </c>
      <c r="Y166" s="22"/>
      <c r="AQ166" s="22"/>
      <c r="BG166" s="22"/>
      <c r="BW166" s="22"/>
      <c r="CL166" s="22"/>
      <c r="DN166" s="22"/>
    </row>
    <row r="167" spans="1:131" s="23" customFormat="1" ht="14.25">
      <c r="A167" s="22"/>
      <c r="B167" s="218"/>
      <c r="C167" s="55">
        <f t="shared" si="538"/>
        <v>132</v>
      </c>
      <c r="D167" s="38">
        <f t="shared" si="549"/>
        <v>1464.3490142273936</v>
      </c>
      <c r="E167" s="38">
        <f t="shared" si="550"/>
        <v>1451.9828994688744</v>
      </c>
      <c r="F167" s="38">
        <f t="shared" si="551"/>
        <v>1785.7013325594571</v>
      </c>
      <c r="G167" s="38">
        <f t="shared" si="539"/>
        <v>1355.6349988339066</v>
      </c>
      <c r="H167" s="38">
        <f t="shared" si="540"/>
        <v>1305.2918406888089</v>
      </c>
      <c r="I167" s="38">
        <f t="shared" si="541"/>
        <v>1342.2144491517531</v>
      </c>
      <c r="J167" s="39">
        <f t="shared" si="542"/>
        <v>1315.9201366249326</v>
      </c>
      <c r="K167" s="39">
        <f t="shared" si="543"/>
        <v>1427.4929506712208</v>
      </c>
      <c r="L167" s="38">
        <f t="shared" si="544"/>
        <v>1115.6683466653164</v>
      </c>
      <c r="M167" s="22"/>
      <c r="N167" s="69"/>
      <c r="O167" s="53">
        <f t="shared" si="545"/>
        <v>132</v>
      </c>
      <c r="P167" s="41">
        <f t="shared" si="546"/>
        <v>0.46434901422739361</v>
      </c>
      <c r="Q167" s="41">
        <f t="shared" si="547"/>
        <v>0.45198289946887438</v>
      </c>
      <c r="R167" s="41">
        <f t="shared" si="548"/>
        <v>0.78570133255945707</v>
      </c>
      <c r="S167" s="41">
        <f t="shared" si="532"/>
        <v>0.3556349988339067</v>
      </c>
      <c r="T167" s="41">
        <f t="shared" si="533"/>
        <v>0.30529184068880877</v>
      </c>
      <c r="U167" s="41">
        <f t="shared" si="534"/>
        <v>0.34221444915175314</v>
      </c>
      <c r="V167" s="41">
        <f t="shared" si="535"/>
        <v>0.31592013662493268</v>
      </c>
      <c r="W167" s="41">
        <f t="shared" si="536"/>
        <v>0.42749295067122084</v>
      </c>
      <c r="X167" s="41">
        <f t="shared" si="537"/>
        <v>0.11566834666531656</v>
      </c>
      <c r="Y167" s="22"/>
      <c r="AQ167" s="22"/>
      <c r="BG167" s="22"/>
      <c r="BW167" s="22"/>
      <c r="CL167" s="22"/>
      <c r="DN167" s="22"/>
    </row>
    <row r="168" spans="1:131" s="23" customFormat="1" ht="14.25">
      <c r="A168" s="22"/>
      <c r="B168" s="216">
        <f>ROUNDUP(C179/12,0)</f>
        <v>12</v>
      </c>
      <c r="C168" s="55">
        <f t="shared" si="538"/>
        <v>133</v>
      </c>
      <c r="D168" s="38">
        <f t="shared" si="549"/>
        <v>1467.1117065658075</v>
      </c>
      <c r="E168" s="38">
        <f t="shared" si="550"/>
        <v>1455.9860622974404</v>
      </c>
      <c r="F168" s="38">
        <f t="shared" si="551"/>
        <v>1793.7207847836303</v>
      </c>
      <c r="G168" s="38">
        <f t="shared" si="539"/>
        <v>1357.9605223307581</v>
      </c>
      <c r="H168" s="38">
        <f t="shared" si="540"/>
        <v>1307.3929789086687</v>
      </c>
      <c r="I168" s="38">
        <f t="shared" si="541"/>
        <v>1344.6408107922309</v>
      </c>
      <c r="J168" s="39">
        <f t="shared" si="542"/>
        <v>1318.5374952713646</v>
      </c>
      <c r="K168" s="39">
        <f t="shared" si="543"/>
        <v>1431.3471816380329</v>
      </c>
      <c r="L168" s="38">
        <f t="shared" si="544"/>
        <v>1116.5980702875374</v>
      </c>
      <c r="M168" s="22"/>
      <c r="N168" s="69"/>
      <c r="O168" s="53">
        <f t="shared" si="545"/>
        <v>133</v>
      </c>
      <c r="P168" s="41">
        <f t="shared" si="546"/>
        <v>0.46711170656580747</v>
      </c>
      <c r="Q168" s="41">
        <f t="shared" si="547"/>
        <v>0.45598606229744032</v>
      </c>
      <c r="R168" s="41">
        <f t="shared" si="548"/>
        <v>0.79372078478363028</v>
      </c>
      <c r="S168" s="41">
        <f t="shared" si="532"/>
        <v>0.35796052233075804</v>
      </c>
      <c r="T168" s="41">
        <f t="shared" si="533"/>
        <v>0.30739297890866868</v>
      </c>
      <c r="U168" s="41">
        <f t="shared" si="534"/>
        <v>0.34464081079223097</v>
      </c>
      <c r="V168" s="41">
        <f t="shared" si="535"/>
        <v>0.31853749527136466</v>
      </c>
      <c r="W168" s="41">
        <f t="shared" si="536"/>
        <v>0.43134718163803298</v>
      </c>
      <c r="X168" s="41">
        <f t="shared" si="537"/>
        <v>0.11659807028753755</v>
      </c>
      <c r="Y168" s="22"/>
      <c r="AQ168" s="22"/>
      <c r="BG168" s="22"/>
      <c r="BW168" s="22"/>
      <c r="CL168" s="22"/>
      <c r="DN168" s="22"/>
    </row>
    <row r="169" spans="1:131" s="23" customFormat="1" ht="14.25">
      <c r="A169" s="22"/>
      <c r="B169" s="217"/>
      <c r="C169" s="55">
        <f t="shared" si="538"/>
        <v>134</v>
      </c>
      <c r="D169" s="38">
        <f t="shared" si="549"/>
        <v>1471.0838431735351</v>
      </c>
      <c r="E169" s="38">
        <f t="shared" si="550"/>
        <v>1460.0000336656435</v>
      </c>
      <c r="F169" s="38">
        <f t="shared" si="551"/>
        <v>1801.7419352885436</v>
      </c>
      <c r="G169" s="38">
        <f t="shared" si="539"/>
        <v>1360.2886797410511</v>
      </c>
      <c r="H169" s="38">
        <f t="shared" si="540"/>
        <v>1309.4945126973469</v>
      </c>
      <c r="I169" s="38">
        <f t="shared" si="541"/>
        <v>1347.0677931205057</v>
      </c>
      <c r="J169" s="39">
        <f t="shared" si="542"/>
        <v>1321.1548539177968</v>
      </c>
      <c r="K169" s="39">
        <f t="shared" si="543"/>
        <v>1435.2118190284555</v>
      </c>
      <c r="L169" s="38">
        <f t="shared" si="544"/>
        <v>1117.5277939097587</v>
      </c>
      <c r="M169" s="22"/>
      <c r="N169" s="69"/>
      <c r="O169" s="53">
        <f t="shared" si="545"/>
        <v>134</v>
      </c>
      <c r="P169" s="41">
        <f t="shared" si="546"/>
        <v>0.47108384317353513</v>
      </c>
      <c r="Q169" s="41">
        <f t="shared" si="547"/>
        <v>0.46000003366564357</v>
      </c>
      <c r="R169" s="41">
        <f t="shared" si="548"/>
        <v>0.80174193528854354</v>
      </c>
      <c r="S169" s="41">
        <f t="shared" si="532"/>
        <v>0.36028867974105117</v>
      </c>
      <c r="T169" s="41">
        <f t="shared" si="533"/>
        <v>0.30949451269734696</v>
      </c>
      <c r="U169" s="41">
        <f t="shared" si="534"/>
        <v>0.34706779312050573</v>
      </c>
      <c r="V169" s="41">
        <f t="shared" si="535"/>
        <v>0.32115485391779686</v>
      </c>
      <c r="W169" s="41">
        <f t="shared" si="536"/>
        <v>0.43521181902845552</v>
      </c>
      <c r="X169" s="41">
        <f t="shared" si="537"/>
        <v>0.11752779390975876</v>
      </c>
      <c r="Y169" s="22"/>
      <c r="AQ169" s="22"/>
      <c r="BG169" s="22"/>
      <c r="BW169" s="22"/>
      <c r="CL169" s="22"/>
      <c r="DN169" s="22"/>
    </row>
    <row r="170" spans="1:131" s="23" customFormat="1" ht="14.25">
      <c r="A170" s="22"/>
      <c r="B170" s="217"/>
      <c r="C170" s="55">
        <f t="shared" si="538"/>
        <v>135</v>
      </c>
      <c r="D170" s="38">
        <f t="shared" si="549"/>
        <v>1475.0667045501036</v>
      </c>
      <c r="E170" s="38">
        <f t="shared" si="550"/>
        <v>1464.0248427565407</v>
      </c>
      <c r="F170" s="38">
        <f t="shared" si="551"/>
        <v>1809.7647886595557</v>
      </c>
      <c r="G170" s="38">
        <f t="shared" si="539"/>
        <v>1362.6194781763518</v>
      </c>
      <c r="H170" s="38">
        <f t="shared" si="540"/>
        <v>1311.5964431228799</v>
      </c>
      <c r="I170" s="38">
        <f t="shared" si="541"/>
        <v>1349.4953978124352</v>
      </c>
      <c r="J170" s="39">
        <f t="shared" si="542"/>
        <v>1323.772212564229</v>
      </c>
      <c r="K170" s="39">
        <f t="shared" si="543"/>
        <v>1439.0868909398321</v>
      </c>
      <c r="L170" s="38">
        <f t="shared" si="544"/>
        <v>1118.4575175319796</v>
      </c>
      <c r="M170" s="22"/>
      <c r="N170" s="69"/>
      <c r="O170" s="53">
        <f t="shared" si="545"/>
        <v>135</v>
      </c>
      <c r="P170" s="41">
        <f t="shared" si="546"/>
        <v>0.47506670455010358</v>
      </c>
      <c r="Q170" s="41">
        <f t="shared" si="547"/>
        <v>0.46402484275654077</v>
      </c>
      <c r="R170" s="41">
        <f t="shared" si="548"/>
        <v>0.80976478865955581</v>
      </c>
      <c r="S170" s="41">
        <f t="shared" si="532"/>
        <v>0.36261947817635187</v>
      </c>
      <c r="T170" s="41">
        <f t="shared" si="533"/>
        <v>0.31159644312287993</v>
      </c>
      <c r="U170" s="41">
        <f t="shared" si="534"/>
        <v>0.3494953978124351</v>
      </c>
      <c r="V170" s="41">
        <f t="shared" si="535"/>
        <v>0.32377221256422906</v>
      </c>
      <c r="W170" s="41">
        <f t="shared" si="536"/>
        <v>0.439086890939832</v>
      </c>
      <c r="X170" s="41">
        <f t="shared" si="537"/>
        <v>0.11845751753197975</v>
      </c>
      <c r="Y170" s="22"/>
      <c r="AQ170" s="22"/>
      <c r="BG170" s="22"/>
      <c r="BW170" s="22"/>
      <c r="CL170" s="22"/>
      <c r="DN170" s="22"/>
    </row>
    <row r="171" spans="1:131" s="23" customFormat="1" ht="14.25">
      <c r="A171" s="22"/>
      <c r="B171" s="217"/>
      <c r="C171" s="55">
        <f t="shared" si="538"/>
        <v>136</v>
      </c>
      <c r="D171" s="38">
        <f t="shared" si="549"/>
        <v>1479.0603196523889</v>
      </c>
      <c r="E171" s="38">
        <f t="shared" si="550"/>
        <v>1468.0605188319832</v>
      </c>
      <c r="F171" s="38">
        <f t="shared" si="551"/>
        <v>1817.7893494944046</v>
      </c>
      <c r="G171" s="38">
        <f t="shared" si="539"/>
        <v>1364.9529247674279</v>
      </c>
      <c r="H171" s="38">
        <f t="shared" si="540"/>
        <v>1313.6987712561868</v>
      </c>
      <c r="I171" s="38">
        <f t="shared" si="541"/>
        <v>1351.923626548401</v>
      </c>
      <c r="J171" s="39">
        <f t="shared" si="542"/>
        <v>1326.3895712106612</v>
      </c>
      <c r="K171" s="39">
        <f t="shared" si="543"/>
        <v>1442.9724255453696</v>
      </c>
      <c r="L171" s="38">
        <f t="shared" si="544"/>
        <v>1119.3872411542009</v>
      </c>
      <c r="M171" s="22"/>
      <c r="N171" s="69"/>
      <c r="O171" s="53">
        <f t="shared" si="545"/>
        <v>136</v>
      </c>
      <c r="P171" s="41">
        <f t="shared" si="546"/>
        <v>0.47906031965238882</v>
      </c>
      <c r="Q171" s="41">
        <f t="shared" si="547"/>
        <v>0.4680605188319833</v>
      </c>
      <c r="R171" s="41">
        <f t="shared" si="548"/>
        <v>0.81778934949440463</v>
      </c>
      <c r="S171" s="41">
        <f t="shared" si="532"/>
        <v>0.36495292476742791</v>
      </c>
      <c r="T171" s="41">
        <f t="shared" si="533"/>
        <v>0.31369877125618673</v>
      </c>
      <c r="U171" s="41">
        <f t="shared" si="534"/>
        <v>0.35192362654840093</v>
      </c>
      <c r="V171" s="41">
        <f t="shared" si="535"/>
        <v>0.32638957121066126</v>
      </c>
      <c r="W171" s="41">
        <f t="shared" si="536"/>
        <v>0.44297242554536953</v>
      </c>
      <c r="X171" s="41">
        <f t="shared" si="537"/>
        <v>0.11938724115420096</v>
      </c>
      <c r="Y171" s="22"/>
      <c r="AQ171" s="22"/>
      <c r="BG171" s="22"/>
      <c r="BW171" s="22"/>
      <c r="CL171" s="22"/>
      <c r="DN171" s="22"/>
    </row>
    <row r="172" spans="1:131" s="23" customFormat="1" ht="14.25">
      <c r="A172" s="22"/>
      <c r="B172" s="217"/>
      <c r="C172" s="55">
        <f t="shared" si="538"/>
        <v>137</v>
      </c>
      <c r="D172" s="38">
        <f t="shared" si="549"/>
        <v>1483.0647175154504</v>
      </c>
      <c r="E172" s="38">
        <f t="shared" si="550"/>
        <v>1472.1070912328296</v>
      </c>
      <c r="F172" s="38">
        <f t="shared" si="551"/>
        <v>1825.8156224032432</v>
      </c>
      <c r="G172" s="38">
        <f t="shared" si="539"/>
        <v>1367.2890266642999</v>
      </c>
      <c r="H172" s="38">
        <f t="shared" si="540"/>
        <v>1315.8014981710785</v>
      </c>
      <c r="I172" s="38">
        <f t="shared" si="541"/>
        <v>1354.3524810133222</v>
      </c>
      <c r="J172" s="39">
        <f t="shared" si="542"/>
        <v>1329.0069298570932</v>
      </c>
      <c r="K172" s="39">
        <f t="shared" si="543"/>
        <v>1446.8684510943419</v>
      </c>
      <c r="L172" s="38">
        <f t="shared" si="544"/>
        <v>1120.3169647764219</v>
      </c>
      <c r="M172" s="22"/>
      <c r="N172" s="69"/>
      <c r="O172" s="53">
        <f t="shared" si="545"/>
        <v>137</v>
      </c>
      <c r="P172" s="41">
        <f t="shared" si="546"/>
        <v>0.48306471751545033</v>
      </c>
      <c r="Q172" s="41">
        <f t="shared" si="547"/>
        <v>0.47210709123282957</v>
      </c>
      <c r="R172" s="41">
        <f t="shared" si="548"/>
        <v>0.82581562240324313</v>
      </c>
      <c r="S172" s="41">
        <f t="shared" si="532"/>
        <v>0.36728902666429986</v>
      </c>
      <c r="T172" s="41">
        <f t="shared" si="533"/>
        <v>0.31580149817107839</v>
      </c>
      <c r="U172" s="41">
        <f t="shared" si="534"/>
        <v>0.35435248101332228</v>
      </c>
      <c r="V172" s="41">
        <f t="shared" si="535"/>
        <v>0.32900692985709323</v>
      </c>
      <c r="W172" s="41">
        <f t="shared" si="536"/>
        <v>0.44686845109434192</v>
      </c>
      <c r="X172" s="41">
        <f t="shared" si="537"/>
        <v>0.12031696477642195</v>
      </c>
      <c r="Y172" s="22"/>
      <c r="AQ172" s="22"/>
      <c r="BG172" s="22"/>
      <c r="BW172" s="22"/>
      <c r="CL172" s="22"/>
      <c r="DN172" s="22"/>
    </row>
    <row r="173" spans="1:131" s="23" customFormat="1" ht="14.25">
      <c r="A173" s="22"/>
      <c r="B173" s="217"/>
      <c r="C173" s="55">
        <f t="shared" si="538"/>
        <v>138</v>
      </c>
      <c r="D173" s="38">
        <f t="shared" si="549"/>
        <v>1487.079927252742</v>
      </c>
      <c r="E173" s="38">
        <f t="shared" si="550"/>
        <v>1476.1645893791581</v>
      </c>
      <c r="F173" s="38">
        <f t="shared" si="551"/>
        <v>1833.8436120086706</v>
      </c>
      <c r="G173" s="38">
        <f t="shared" si="539"/>
        <v>1369.6277910362935</v>
      </c>
      <c r="H173" s="38">
        <f t="shared" si="540"/>
        <v>1317.9046249442652</v>
      </c>
      <c r="I173" s="38">
        <f t="shared" si="541"/>
        <v>1356.7819628966668</v>
      </c>
      <c r="J173" s="39">
        <f t="shared" si="542"/>
        <v>1331.6242885035251</v>
      </c>
      <c r="K173" s="39">
        <f t="shared" si="543"/>
        <v>1450.7749959122966</v>
      </c>
      <c r="L173" s="38">
        <f t="shared" si="544"/>
        <v>1121.2466883986428</v>
      </c>
      <c r="M173" s="22"/>
      <c r="N173" s="69"/>
      <c r="O173" s="53">
        <f t="shared" si="545"/>
        <v>138</v>
      </c>
      <c r="P173" s="41">
        <f t="shared" si="546"/>
        <v>0.48707992725274196</v>
      </c>
      <c r="Q173" s="41">
        <f t="shared" si="547"/>
        <v>0.47616458937915818</v>
      </c>
      <c r="R173" s="41">
        <f t="shared" si="548"/>
        <v>0.83384361200867052</v>
      </c>
      <c r="S173" s="41">
        <f t="shared" si="532"/>
        <v>0.36962779103629351</v>
      </c>
      <c r="T173" s="41">
        <f t="shared" si="533"/>
        <v>0.31790462494426519</v>
      </c>
      <c r="U173" s="41">
        <f t="shared" si="534"/>
        <v>0.35678196289666686</v>
      </c>
      <c r="V173" s="41">
        <f t="shared" si="535"/>
        <v>0.33162428850352521</v>
      </c>
      <c r="W173" s="41">
        <f t="shared" si="536"/>
        <v>0.45077499591229664</v>
      </c>
      <c r="X173" s="41">
        <f t="shared" si="537"/>
        <v>0.12124668839864294</v>
      </c>
      <c r="Y173" s="22"/>
      <c r="AQ173" s="22"/>
      <c r="BG173" s="22"/>
      <c r="BW173" s="22"/>
      <c r="CL173" s="22"/>
      <c r="DN173" s="22"/>
    </row>
    <row r="174" spans="1:131" s="23" customFormat="1" ht="14.25">
      <c r="A174" s="22"/>
      <c r="B174" s="217"/>
      <c r="C174" s="55">
        <f t="shared" si="538"/>
        <v>139</v>
      </c>
      <c r="D174" s="38">
        <f t="shared" si="549"/>
        <v>1491.1059780563246</v>
      </c>
      <c r="E174" s="38">
        <f t="shared" si="550"/>
        <v>1480.2330427704817</v>
      </c>
      <c r="F174" s="38">
        <f t="shared" si="551"/>
        <v>1841.873322945768</v>
      </c>
      <c r="G174" s="38">
        <f t="shared" si="539"/>
        <v>1371.9692250720916</v>
      </c>
      <c r="H174" s="38">
        <f t="shared" si="540"/>
        <v>1320.0081526553649</v>
      </c>
      <c r="I174" s="38">
        <f t="shared" si="541"/>
        <v>1359.2120738924643</v>
      </c>
      <c r="J174" s="39">
        <f t="shared" si="542"/>
        <v>1334.2416471499575</v>
      </c>
      <c r="K174" s="39">
        <f t="shared" si="543"/>
        <v>1454.6920884012598</v>
      </c>
      <c r="L174" s="38">
        <f t="shared" si="544"/>
        <v>1122.1764120208641</v>
      </c>
      <c r="M174" s="22"/>
      <c r="N174" s="69"/>
      <c r="O174" s="53">
        <f t="shared" si="545"/>
        <v>139</v>
      </c>
      <c r="P174" s="41">
        <f t="shared" si="546"/>
        <v>0.4911059780563245</v>
      </c>
      <c r="Q174" s="41">
        <f t="shared" si="547"/>
        <v>0.48023304277048173</v>
      </c>
      <c r="R174" s="41">
        <f t="shared" si="548"/>
        <v>0.841873322945768</v>
      </c>
      <c r="S174" s="41">
        <f t="shared" si="532"/>
        <v>0.37196922507209162</v>
      </c>
      <c r="T174" s="41">
        <f t="shared" si="533"/>
        <v>0.32000815265536486</v>
      </c>
      <c r="U174" s="41">
        <f t="shared" si="534"/>
        <v>0.35921207389246423</v>
      </c>
      <c r="V174" s="41">
        <f t="shared" si="535"/>
        <v>0.33424164714995763</v>
      </c>
      <c r="W174" s="41">
        <f t="shared" si="536"/>
        <v>0.45469208840125974</v>
      </c>
      <c r="X174" s="41">
        <f t="shared" si="537"/>
        <v>0.12217641202086416</v>
      </c>
      <c r="Y174" s="22"/>
      <c r="AQ174" s="22"/>
      <c r="BG174" s="22"/>
      <c r="BW174" s="22"/>
      <c r="CL174" s="22"/>
      <c r="DN174" s="22"/>
    </row>
    <row r="175" spans="1:131" s="23" customFormat="1" ht="14.25">
      <c r="A175" s="22"/>
      <c r="B175" s="217"/>
      <c r="C175" s="55">
        <f t="shared" si="538"/>
        <v>140</v>
      </c>
      <c r="D175" s="38">
        <f t="shared" si="549"/>
        <v>1495.1428991970765</v>
      </c>
      <c r="E175" s="38">
        <f t="shared" si="550"/>
        <v>1484.3124809859619</v>
      </c>
      <c r="F175" s="38">
        <f t="shared" si="551"/>
        <v>1849.9047598621312</v>
      </c>
      <c r="G175" s="38">
        <f t="shared" si="539"/>
        <v>1374.3133359797862</v>
      </c>
      <c r="H175" s="38">
        <f t="shared" si="540"/>
        <v>1322.1120823869092</v>
      </c>
      <c r="I175" s="38">
        <f t="shared" si="541"/>
        <v>1361.6428156993188</v>
      </c>
      <c r="J175" s="39">
        <f t="shared" si="542"/>
        <v>1336.8590057963895</v>
      </c>
      <c r="K175" s="39">
        <f t="shared" si="543"/>
        <v>1458.6197570399431</v>
      </c>
      <c r="L175" s="38">
        <f t="shared" si="544"/>
        <v>1123.1061356430851</v>
      </c>
      <c r="M175" s="22"/>
      <c r="N175" s="69"/>
      <c r="O175" s="53">
        <f t="shared" si="545"/>
        <v>140</v>
      </c>
      <c r="P175" s="41">
        <f t="shared" si="546"/>
        <v>0.49514289919707655</v>
      </c>
      <c r="Q175" s="41">
        <f t="shared" si="547"/>
        <v>0.4843124809859618</v>
      </c>
      <c r="R175" s="41">
        <f t="shared" si="548"/>
        <v>0.84990475986213121</v>
      </c>
      <c r="S175" s="41">
        <f t="shared" si="532"/>
        <v>0.37431333597978611</v>
      </c>
      <c r="T175" s="41">
        <f t="shared" si="533"/>
        <v>0.32211208238690925</v>
      </c>
      <c r="U175" s="41">
        <f t="shared" si="534"/>
        <v>0.36164281569931878</v>
      </c>
      <c r="V175" s="41">
        <f t="shared" si="535"/>
        <v>0.33685900579638961</v>
      </c>
      <c r="W175" s="41">
        <f t="shared" si="536"/>
        <v>0.45861975703994307</v>
      </c>
      <c r="X175" s="41">
        <f t="shared" si="537"/>
        <v>0.12310613564308515</v>
      </c>
      <c r="Y175" s="22"/>
      <c r="AQ175" s="22"/>
      <c r="BG175" s="22"/>
      <c r="BW175" s="22"/>
      <c r="CL175" s="22"/>
      <c r="DN175" s="22"/>
    </row>
    <row r="176" spans="1:131" s="23" customFormat="1" ht="14.25">
      <c r="A176" s="22"/>
      <c r="B176" s="217"/>
      <c r="C176" s="55">
        <f t="shared" si="538"/>
        <v>141</v>
      </c>
      <c r="D176" s="38">
        <f t="shared" si="549"/>
        <v>1499.1907200249088</v>
      </c>
      <c r="E176" s="38">
        <f t="shared" si="550"/>
        <v>1488.402933684624</v>
      </c>
      <c r="F176" s="38">
        <f t="shared" si="551"/>
        <v>1857.9379274179032</v>
      </c>
      <c r="G176" s="38">
        <f t="shared" si="539"/>
        <v>1376.6601309869316</v>
      </c>
      <c r="H176" s="38">
        <f t="shared" si="540"/>
        <v>1324.2164152243538</v>
      </c>
      <c r="I176" s="38">
        <f t="shared" si="541"/>
        <v>1364.0741900204202</v>
      </c>
      <c r="J176" s="39">
        <f t="shared" si="542"/>
        <v>1339.4763644428217</v>
      </c>
      <c r="K176" s="39">
        <f t="shared" si="543"/>
        <v>1462.5580303839508</v>
      </c>
      <c r="L176" s="38">
        <f t="shared" si="544"/>
        <v>1124.0358592653065</v>
      </c>
      <c r="M176" s="22"/>
      <c r="N176" s="69"/>
      <c r="O176" s="53">
        <f t="shared" si="545"/>
        <v>141</v>
      </c>
      <c r="P176" s="41">
        <f t="shared" si="546"/>
        <v>0.49919072002490883</v>
      </c>
      <c r="Q176" s="41">
        <f t="shared" si="547"/>
        <v>0.48840293368462406</v>
      </c>
      <c r="R176" s="41">
        <f t="shared" si="548"/>
        <v>0.85793792741790331</v>
      </c>
      <c r="S176" s="41">
        <f t="shared" si="532"/>
        <v>0.37666013098693152</v>
      </c>
      <c r="T176" s="41">
        <f t="shared" si="533"/>
        <v>0.32421641522435385</v>
      </c>
      <c r="U176" s="41">
        <f t="shared" si="534"/>
        <v>0.3640741900204203</v>
      </c>
      <c r="V176" s="41">
        <f t="shared" si="535"/>
        <v>0.33947636444282181</v>
      </c>
      <c r="W176" s="41">
        <f t="shared" si="536"/>
        <v>0.46255803038395094</v>
      </c>
      <c r="X176" s="41">
        <f t="shared" si="537"/>
        <v>0.12403585926530658</v>
      </c>
      <c r="Y176" s="22"/>
      <c r="AQ176" s="22"/>
      <c r="BG176" s="22"/>
      <c r="BW176" s="22"/>
      <c r="CL176" s="22"/>
      <c r="DN176" s="22"/>
    </row>
    <row r="177" spans="1:118" s="23" customFormat="1" ht="14.25">
      <c r="A177" s="22"/>
      <c r="B177" s="217"/>
      <c r="C177" s="55">
        <f t="shared" si="538"/>
        <v>142</v>
      </c>
      <c r="D177" s="38">
        <f t="shared" si="549"/>
        <v>1503.249469968976</v>
      </c>
      <c r="E177" s="38">
        <f t="shared" si="550"/>
        <v>1492.5044306055725</v>
      </c>
      <c r="F177" s="38">
        <f t="shared" si="551"/>
        <v>1865.9728302858111</v>
      </c>
      <c r="G177" s="38">
        <f t="shared" si="539"/>
        <v>1379.0096173405962</v>
      </c>
      <c r="H177" s="38">
        <f t="shared" si="540"/>
        <v>1326.3211522560848</v>
      </c>
      <c r="I177" s="38">
        <f t="shared" si="541"/>
        <v>1366.5061985635564</v>
      </c>
      <c r="J177" s="39">
        <f t="shared" si="542"/>
        <v>1342.0937230892539</v>
      </c>
      <c r="K177" s="39">
        <f t="shared" si="543"/>
        <v>1466.5069370659874</v>
      </c>
      <c r="L177" s="38">
        <f t="shared" si="544"/>
        <v>1124.9655828875275</v>
      </c>
      <c r="M177" s="22"/>
      <c r="N177" s="69"/>
      <c r="O177" s="53">
        <f t="shared" si="545"/>
        <v>142</v>
      </c>
      <c r="P177" s="41">
        <f t="shared" si="546"/>
        <v>0.50324946996897602</v>
      </c>
      <c r="Q177" s="41">
        <f t="shared" si="547"/>
        <v>0.49250443060557236</v>
      </c>
      <c r="R177" s="41">
        <f t="shared" si="548"/>
        <v>0.86597283028581118</v>
      </c>
      <c r="S177" s="41">
        <f t="shared" si="532"/>
        <v>0.37900961734059613</v>
      </c>
      <c r="T177" s="41">
        <f t="shared" si="533"/>
        <v>0.32632115225608471</v>
      </c>
      <c r="U177" s="41">
        <f t="shared" si="534"/>
        <v>0.36650619856355648</v>
      </c>
      <c r="V177" s="41">
        <f t="shared" si="535"/>
        <v>0.34209372308925401</v>
      </c>
      <c r="W177" s="41">
        <f t="shared" si="536"/>
        <v>0.46650693706598734</v>
      </c>
      <c r="X177" s="41">
        <f t="shared" si="537"/>
        <v>0.12496558288752757</v>
      </c>
      <c r="Y177" s="22"/>
      <c r="AQ177" s="22"/>
      <c r="BG177" s="22"/>
      <c r="BW177" s="22"/>
      <c r="CL177" s="22"/>
      <c r="DN177" s="22"/>
    </row>
    <row r="178" spans="1:118" s="23" customFormat="1" ht="14.25">
      <c r="A178" s="22"/>
      <c r="B178" s="217"/>
      <c r="C178" s="55">
        <f t="shared" si="538"/>
        <v>143</v>
      </c>
      <c r="D178" s="38">
        <f t="shared" si="549"/>
        <v>1507.3191785378922</v>
      </c>
      <c r="E178" s="38">
        <f t="shared" si="550"/>
        <v>1496.6170015682073</v>
      </c>
      <c r="F178" s="38">
        <f t="shared" si="551"/>
        <v>1874.0094731511981</v>
      </c>
      <c r="G178" s="38">
        <f t="shared" si="539"/>
        <v>1381.3618023074157</v>
      </c>
      <c r="H178" s="38">
        <f t="shared" si="540"/>
        <v>1328.426294573426</v>
      </c>
      <c r="I178" s="38">
        <f t="shared" si="541"/>
        <v>1368.9388430411273</v>
      </c>
      <c r="J178" s="39">
        <f t="shared" si="542"/>
        <v>1344.7110817356861</v>
      </c>
      <c r="K178" s="39">
        <f t="shared" si="543"/>
        <v>1470.4665057960653</v>
      </c>
      <c r="L178" s="38">
        <f t="shared" si="544"/>
        <v>1125.8953065097487</v>
      </c>
      <c r="M178" s="22"/>
      <c r="N178" s="69"/>
      <c r="O178" s="53">
        <f t="shared" si="545"/>
        <v>143</v>
      </c>
      <c r="P178" s="41">
        <f t="shared" si="546"/>
        <v>0.5073191785378921</v>
      </c>
      <c r="Q178" s="41">
        <f t="shared" si="547"/>
        <v>0.49661700156820743</v>
      </c>
      <c r="R178" s="41">
        <f t="shared" si="548"/>
        <v>0.87400947315119804</v>
      </c>
      <c r="S178" s="41">
        <f t="shared" si="532"/>
        <v>0.38136180230741568</v>
      </c>
      <c r="T178" s="41">
        <f t="shared" si="533"/>
        <v>0.32842629457342598</v>
      </c>
      <c r="U178" s="41">
        <f t="shared" si="534"/>
        <v>0.36893884304112734</v>
      </c>
      <c r="V178" s="41">
        <f t="shared" si="535"/>
        <v>0.34471108173568599</v>
      </c>
      <c r="W178" s="41">
        <f t="shared" si="536"/>
        <v>0.4704665057960653</v>
      </c>
      <c r="X178" s="41">
        <f t="shared" si="537"/>
        <v>0.12589530650974878</v>
      </c>
      <c r="Y178" s="22"/>
      <c r="AQ178" s="22"/>
      <c r="BG178" s="22"/>
      <c r="BW178" s="22"/>
      <c r="CL178" s="22"/>
      <c r="DN178" s="22"/>
    </row>
    <row r="179" spans="1:118">
      <c r="B179" s="218"/>
      <c r="C179" s="55">
        <f t="shared" si="538"/>
        <v>144</v>
      </c>
      <c r="D179" s="38">
        <f t="shared" si="549"/>
        <v>1515.4498753199446</v>
      </c>
      <c r="E179" s="38">
        <f t="shared" si="550"/>
        <v>1506.4106764724415</v>
      </c>
      <c r="F179" s="38">
        <f t="shared" si="551"/>
        <v>1889.9858607120566</v>
      </c>
      <c r="G179" s="38">
        <f t="shared" si="539"/>
        <v>1389.3866931736459</v>
      </c>
      <c r="H179" s="38">
        <f t="shared" si="540"/>
        <v>1330.5318432706492</v>
      </c>
      <c r="I179" s="38">
        <f t="shared" si="541"/>
        <v>1377.6091251701559</v>
      </c>
      <c r="J179" s="39">
        <f t="shared" si="542"/>
        <v>1363.5284403821183</v>
      </c>
      <c r="K179" s="39">
        <f t="shared" si="543"/>
        <v>1474.4367653617146</v>
      </c>
      <c r="L179" s="38">
        <f t="shared" si="544"/>
        <v>1126.8250301319697</v>
      </c>
      <c r="N179" s="69"/>
      <c r="O179" s="53">
        <f t="shared" si="545"/>
        <v>144</v>
      </c>
      <c r="P179" s="41">
        <f t="shared" si="546"/>
        <v>0.51544987531994457</v>
      </c>
      <c r="Q179" s="41">
        <f t="shared" si="547"/>
        <v>0.50641067647244165</v>
      </c>
      <c r="R179" s="41">
        <f t="shared" si="548"/>
        <v>0.88998586071205654</v>
      </c>
      <c r="S179" s="41">
        <f t="shared" si="532"/>
        <v>0.38938669317364583</v>
      </c>
      <c r="T179" s="41">
        <f t="shared" si="533"/>
        <v>0.33053184327064922</v>
      </c>
      <c r="U179" s="41">
        <f t="shared" si="534"/>
        <v>0.37760912517015588</v>
      </c>
      <c r="V179" s="41">
        <f t="shared" si="535"/>
        <v>0.3635284403821184</v>
      </c>
      <c r="W179" s="41">
        <f t="shared" si="536"/>
        <v>0.47443676536171453</v>
      </c>
      <c r="X179" s="41">
        <f t="shared" si="537"/>
        <v>0.12682503013196977</v>
      </c>
    </row>
    <row r="180" spans="1:118"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</row>
  </sheetData>
  <mergeCells count="15">
    <mergeCell ref="O17:X17"/>
    <mergeCell ref="C17:L17"/>
    <mergeCell ref="B34:B35"/>
    <mergeCell ref="B36:B47"/>
    <mergeCell ref="B48:B59"/>
    <mergeCell ref="B60:B71"/>
    <mergeCell ref="B72:B83"/>
    <mergeCell ref="B84:B95"/>
    <mergeCell ref="B156:B167"/>
    <mergeCell ref="B168:B179"/>
    <mergeCell ref="B96:B107"/>
    <mergeCell ref="B108:B119"/>
    <mergeCell ref="B120:B131"/>
    <mergeCell ref="B132:B143"/>
    <mergeCell ref="B144:B155"/>
  </mergeCells>
  <conditionalFormatting sqref="N32">
    <cfRule type="colorScale" priority="15">
      <colorScale>
        <cfvo type="min"/>
        <cfvo type="percentile" val="30"/>
        <cfvo type="max"/>
        <color rgb="FFF8696B"/>
        <color rgb="FFFFEB84"/>
        <color rgb="FF63BE7B"/>
      </colorScale>
    </cfRule>
  </conditionalFormatting>
  <conditionalFormatting sqref="D20:L20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1:L21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2:L22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3:L23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4:L24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5:L25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6:L26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7:L27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8:L2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disablePrompts="1" count="1">
    <dataValidation type="whole" allowBlank="1" showInputMessage="1" showErrorMessage="1" errorTitle="Uwaga" error="Wpisz liczbę z przedziału od 1 do 144. _x000a__x000a_Dziękuję :)" sqref="C13" xr:uid="{F842CB76-D0DB-4726-8E85-DDBE36F8108A}">
      <formula1>1</formula1>
      <formula2>144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71AD-6959-4519-95F7-5957D204C079}">
  <dimension ref="A1:DZ190"/>
  <sheetViews>
    <sheetView topLeftCell="A13" zoomScale="55" zoomScaleNormal="55" workbookViewId="0">
      <selection activeCell="V16" sqref="V16"/>
    </sheetView>
  </sheetViews>
  <sheetFormatPr defaultColWidth="8.85546875" defaultRowHeight="15"/>
  <cols>
    <col min="1" max="1" width="9.28515625" style="86" customWidth="1"/>
    <col min="2" max="2" width="4.42578125" style="86" customWidth="1"/>
    <col min="3" max="3" width="23.28515625" customWidth="1"/>
    <col min="4" max="11" width="20.42578125" customWidth="1"/>
    <col min="12" max="12" width="4.140625" style="86" customWidth="1"/>
    <col min="13" max="22" width="20.42578125" style="86" customWidth="1"/>
    <col min="23" max="23" width="8.140625" bestFit="1" customWidth="1"/>
    <col min="24" max="24" width="14.28515625" bestFit="1" customWidth="1"/>
    <col min="25" max="25" width="15.42578125" bestFit="1" customWidth="1"/>
    <col min="26" max="26" width="9" bestFit="1" customWidth="1"/>
    <col min="27" max="27" width="11" bestFit="1" customWidth="1"/>
    <col min="28" max="28" width="12.140625" bestFit="1" customWidth="1"/>
    <col min="29" max="29" width="12.42578125" bestFit="1" customWidth="1"/>
    <col min="30" max="30" width="10.85546875" bestFit="1" customWidth="1"/>
    <col min="31" max="31" width="12.140625" bestFit="1" customWidth="1"/>
    <col min="32" max="33" width="12.7109375" bestFit="1" customWidth="1"/>
    <col min="34" max="39" width="12.7109375" customWidth="1"/>
    <col min="40" max="41" width="18.28515625" customWidth="1"/>
    <col min="42" max="43" width="12.7109375" customWidth="1"/>
    <col min="44" max="45" width="19.140625" customWidth="1"/>
    <col min="46" max="46" width="20" customWidth="1"/>
    <col min="47" max="47" width="19.140625" customWidth="1"/>
    <col min="48" max="48" width="20" customWidth="1"/>
    <col min="49" max="50" width="19.140625" customWidth="1"/>
    <col min="51" max="51" width="13.42578125" bestFit="1" customWidth="1"/>
    <col min="52" max="52" width="11" bestFit="1" customWidth="1"/>
    <col min="53" max="53" width="19.140625" customWidth="1"/>
    <col min="54" max="55" width="12.7109375" customWidth="1"/>
    <col min="56" max="56" width="14.7109375" bestFit="1" customWidth="1"/>
    <col min="57" max="57" width="19.140625" customWidth="1"/>
    <col min="58" max="58" width="12.7109375" customWidth="1"/>
    <col min="59" max="59" width="14.7109375" bestFit="1" customWidth="1"/>
    <col min="60" max="60" width="8.85546875" style="86"/>
    <col min="61" max="61" width="15.42578125" bestFit="1" customWidth="1"/>
    <col min="62" max="62" width="9" bestFit="1" customWidth="1"/>
    <col min="63" max="63" width="11" bestFit="1" customWidth="1"/>
    <col min="64" max="64" width="12.140625" bestFit="1" customWidth="1"/>
    <col min="65" max="65" width="12.42578125" bestFit="1" customWidth="1"/>
    <col min="66" max="66" width="10.85546875" bestFit="1" customWidth="1"/>
    <col min="67" max="67" width="12.140625" bestFit="1" customWidth="1"/>
    <col min="68" max="69" width="12.7109375" bestFit="1" customWidth="1"/>
    <col min="70" max="75" width="12.7109375" customWidth="1"/>
    <col min="76" max="77" width="18.28515625" customWidth="1"/>
    <col min="78" max="79" width="12.7109375" customWidth="1"/>
    <col min="80" max="81" width="19.140625" customWidth="1"/>
    <col min="82" max="82" width="20" customWidth="1"/>
    <col min="83" max="83" width="19.140625" customWidth="1"/>
    <col min="84" max="84" width="20" customWidth="1"/>
    <col min="85" max="86" width="19.140625" customWidth="1"/>
    <col min="87" max="87" width="13.42578125" bestFit="1" customWidth="1"/>
    <col min="88" max="88" width="11" bestFit="1" customWidth="1"/>
    <col min="89" max="89" width="19.140625" customWidth="1"/>
    <col min="90" max="91" width="12.7109375" customWidth="1"/>
    <col min="92" max="92" width="14.7109375" bestFit="1" customWidth="1"/>
    <col min="93" max="93" width="19.140625" customWidth="1"/>
    <col min="94" max="94" width="12.7109375" customWidth="1"/>
    <col min="95" max="95" width="14.7109375" bestFit="1" customWidth="1"/>
    <col min="96" max="96" width="8.7109375" style="86"/>
    <col min="97" max="97" width="9" bestFit="1" customWidth="1"/>
    <col min="98" max="98" width="11" bestFit="1" customWidth="1"/>
    <col min="99" max="99" width="12.140625" bestFit="1" customWidth="1"/>
    <col min="100" max="100" width="12.42578125" bestFit="1" customWidth="1"/>
    <col min="101" max="101" width="10.85546875" bestFit="1" customWidth="1"/>
    <col min="102" max="102" width="12.140625" bestFit="1" customWidth="1"/>
    <col min="103" max="103" width="12.7109375" bestFit="1" customWidth="1"/>
    <col min="104" max="105" width="9.42578125" bestFit="1" customWidth="1"/>
    <col min="106" max="106" width="11.140625" bestFit="1" customWidth="1"/>
    <col min="107" max="108" width="9.42578125" customWidth="1"/>
    <col min="109" max="109" width="15.28515625" customWidth="1"/>
    <col min="110" max="110" width="12.7109375" bestFit="1" customWidth="1"/>
    <col min="111" max="111" width="12.7109375" customWidth="1"/>
    <col min="112" max="112" width="14.7109375" bestFit="1" customWidth="1"/>
    <col min="113" max="113" width="8.7109375" style="15"/>
    <col min="114" max="115" width="11.140625" style="15" bestFit="1" customWidth="1"/>
    <col min="116" max="130" width="8.7109375" style="15"/>
  </cols>
  <sheetData>
    <row r="1" spans="3:112" ht="25.5" customHeight="1">
      <c r="C1" s="86"/>
      <c r="D1" s="86"/>
      <c r="E1" s="86"/>
      <c r="F1" s="86"/>
      <c r="G1" s="86"/>
      <c r="H1" s="86"/>
      <c r="I1" s="86"/>
      <c r="J1" s="86"/>
      <c r="K1" s="86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</row>
    <row r="2" spans="3:112" ht="33" customHeight="1">
      <c r="C2" s="86"/>
      <c r="D2" s="86"/>
      <c r="E2" s="86"/>
      <c r="F2" s="86"/>
      <c r="G2" s="86"/>
      <c r="H2" s="86"/>
      <c r="I2" s="86"/>
      <c r="J2" s="86"/>
      <c r="K2" s="86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</row>
    <row r="3" spans="3:112" ht="18.75" customHeight="1">
      <c r="C3" s="86"/>
      <c r="D3" s="86"/>
      <c r="E3" s="86"/>
      <c r="F3" s="86"/>
      <c r="G3" s="86"/>
      <c r="H3" s="86"/>
      <c r="I3" s="86"/>
      <c r="J3" s="86"/>
      <c r="K3" s="86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</row>
    <row r="4" spans="3:112" ht="9" customHeight="1">
      <c r="C4" s="86"/>
      <c r="D4" s="86"/>
      <c r="E4" s="86"/>
      <c r="F4" s="86"/>
      <c r="G4" s="86"/>
      <c r="H4" s="86"/>
      <c r="I4" s="86"/>
      <c r="J4" s="86"/>
      <c r="K4" s="86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</row>
    <row r="5" spans="3:112" ht="9" customHeight="1">
      <c r="C5" s="86"/>
      <c r="D5" s="86"/>
      <c r="E5" s="86"/>
      <c r="F5" s="86"/>
      <c r="G5" s="86"/>
      <c r="H5" s="86"/>
      <c r="I5" s="86"/>
      <c r="J5" s="86"/>
      <c r="K5" s="86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</row>
    <row r="6" spans="3:112" ht="9" customHeight="1">
      <c r="C6" s="86"/>
      <c r="D6" s="86"/>
      <c r="E6" s="86"/>
      <c r="F6" s="86"/>
      <c r="G6" s="86"/>
      <c r="H6" s="86"/>
      <c r="I6" s="86"/>
      <c r="J6" s="86"/>
      <c r="K6" s="86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</row>
    <row r="7" spans="3:112" ht="9" customHeight="1">
      <c r="C7" s="86"/>
      <c r="D7" s="86"/>
      <c r="E7" s="86"/>
      <c r="F7" s="86"/>
      <c r="G7" s="86"/>
      <c r="H7" s="86"/>
      <c r="I7" s="86"/>
      <c r="J7" s="86"/>
      <c r="K7" s="86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</row>
    <row r="8" spans="3:112" ht="9" customHeight="1">
      <c r="C8" s="86"/>
      <c r="D8" s="86"/>
      <c r="E8" s="86"/>
      <c r="F8" s="86"/>
      <c r="G8" s="86"/>
      <c r="H8" s="86"/>
      <c r="I8" s="86"/>
      <c r="J8" s="86"/>
      <c r="K8" s="86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</row>
    <row r="9" spans="3:112" ht="33" customHeight="1">
      <c r="C9" s="86"/>
      <c r="D9" s="86"/>
      <c r="E9" s="86"/>
      <c r="F9" s="86"/>
      <c r="G9" s="86"/>
      <c r="H9" s="86"/>
      <c r="I9" s="86"/>
      <c r="J9" s="86"/>
      <c r="K9" s="86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</row>
    <row r="10" spans="3:112" ht="18.75" customHeight="1">
      <c r="C10" s="86"/>
      <c r="D10" s="86"/>
      <c r="E10" s="86"/>
      <c r="F10" s="86"/>
      <c r="G10" s="86"/>
      <c r="H10" s="86"/>
      <c r="I10" s="86"/>
      <c r="J10" s="86"/>
      <c r="K10" s="86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</row>
    <row r="11" spans="3:112" ht="45.95" customHeight="1">
      <c r="C11" s="86"/>
      <c r="D11" s="86"/>
      <c r="E11" s="86"/>
      <c r="F11" s="86"/>
      <c r="G11" s="86"/>
      <c r="H11" s="86"/>
      <c r="I11" s="86"/>
      <c r="J11" s="86"/>
      <c r="K11" s="86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</row>
    <row r="12" spans="3:112" ht="45.95" customHeight="1">
      <c r="C12" s="86"/>
      <c r="D12" s="86"/>
      <c r="E12" s="86"/>
      <c r="F12" s="86"/>
      <c r="G12" s="86"/>
      <c r="H12" s="86"/>
      <c r="I12" s="86"/>
      <c r="J12" s="86"/>
      <c r="K12" s="86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</row>
    <row r="13" spans="3:112" ht="45.95" customHeight="1">
      <c r="C13" s="86"/>
      <c r="D13" s="86"/>
      <c r="E13" s="86"/>
      <c r="F13" s="86"/>
      <c r="G13" s="86"/>
      <c r="H13" s="86"/>
      <c r="I13" s="86"/>
      <c r="J13" s="86"/>
      <c r="K13" s="86"/>
      <c r="X13" s="23"/>
      <c r="Y13" s="25" t="s">
        <v>122</v>
      </c>
      <c r="Z13" s="23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I13" s="25" t="s">
        <v>61</v>
      </c>
      <c r="BJ13" s="23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S13" s="25" t="s">
        <v>62</v>
      </c>
      <c r="CT13" s="23"/>
      <c r="CU13" s="23"/>
      <c r="CV13" s="23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</row>
    <row r="14" spans="3:112" ht="45.95" customHeight="1">
      <c r="C14" s="86"/>
      <c r="D14" s="86"/>
      <c r="E14" s="86"/>
      <c r="F14" s="86"/>
      <c r="G14" s="86"/>
      <c r="H14" s="86"/>
      <c r="I14" s="86"/>
      <c r="J14" s="86"/>
      <c r="K14" s="86"/>
      <c r="X14" s="23"/>
      <c r="Y14" s="25"/>
      <c r="Z14" s="23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I14" s="25"/>
      <c r="BJ14" s="23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S14" s="25"/>
      <c r="CT14" s="23"/>
      <c r="CU14" s="23"/>
      <c r="CV14" s="23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</row>
    <row r="15" spans="3:112" ht="45.95" customHeight="1" thickBot="1">
      <c r="C15" s="86"/>
      <c r="D15" s="86"/>
      <c r="E15" s="86"/>
      <c r="F15" s="86"/>
      <c r="G15" s="86"/>
      <c r="H15" s="86"/>
      <c r="I15" s="86"/>
      <c r="J15" s="86"/>
      <c r="K15" s="86"/>
      <c r="X15" s="23"/>
      <c r="Y15" s="25"/>
      <c r="Z15" s="23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I15" s="25"/>
      <c r="BJ15" s="23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S15" s="25"/>
      <c r="CT15" s="23"/>
      <c r="CU15" s="23"/>
      <c r="CV15" s="23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</row>
    <row r="16" spans="3:112" ht="51.75" customHeight="1" thickBot="1">
      <c r="C16" s="189" t="s">
        <v>111</v>
      </c>
      <c r="D16" s="134" t="s">
        <v>118</v>
      </c>
      <c r="E16" s="190" t="s">
        <v>119</v>
      </c>
      <c r="F16" s="83" t="s">
        <v>83</v>
      </c>
      <c r="G16" s="121" t="s">
        <v>82</v>
      </c>
      <c r="H16" s="84" t="s">
        <v>85</v>
      </c>
      <c r="I16" s="87" t="s">
        <v>84</v>
      </c>
      <c r="J16" s="102" t="s">
        <v>72</v>
      </c>
      <c r="K16" s="75" t="s">
        <v>71</v>
      </c>
      <c r="W16" s="18" t="s">
        <v>14</v>
      </c>
      <c r="X16" s="20" t="s">
        <v>22</v>
      </c>
      <c r="Y16" s="129" t="s">
        <v>91</v>
      </c>
      <c r="Z16" s="130" t="s">
        <v>28</v>
      </c>
      <c r="AA16" s="130" t="s">
        <v>26</v>
      </c>
      <c r="AB16" s="130" t="s">
        <v>15</v>
      </c>
      <c r="AC16" s="130" t="s">
        <v>16</v>
      </c>
      <c r="AD16" s="130" t="s">
        <v>18</v>
      </c>
      <c r="AE16" s="130" t="s">
        <v>19</v>
      </c>
      <c r="AF16" s="131" t="s">
        <v>8</v>
      </c>
      <c r="AG16" s="130" t="s">
        <v>17</v>
      </c>
      <c r="AH16" s="130" t="s">
        <v>32</v>
      </c>
      <c r="AI16" s="130" t="s">
        <v>33</v>
      </c>
      <c r="AJ16" s="130" t="s">
        <v>34</v>
      </c>
      <c r="AK16" s="130" t="s">
        <v>35</v>
      </c>
      <c r="AL16" s="130" t="s">
        <v>31</v>
      </c>
      <c r="AM16" s="130" t="s">
        <v>18</v>
      </c>
      <c r="AN16" s="130" t="s">
        <v>37</v>
      </c>
      <c r="AO16" s="130" t="s">
        <v>40</v>
      </c>
      <c r="AP16" s="130" t="s">
        <v>36</v>
      </c>
      <c r="AQ16" s="130" t="s">
        <v>18</v>
      </c>
      <c r="AR16" s="130" t="s">
        <v>38</v>
      </c>
      <c r="AS16" s="130" t="s">
        <v>41</v>
      </c>
      <c r="AT16" s="130" t="s">
        <v>44</v>
      </c>
      <c r="AU16" s="130" t="s">
        <v>39</v>
      </c>
      <c r="AV16" s="130" t="s">
        <v>49</v>
      </c>
      <c r="AW16" s="130" t="s">
        <v>43</v>
      </c>
      <c r="AX16" s="130" t="s">
        <v>49</v>
      </c>
      <c r="AY16" s="130" t="s">
        <v>86</v>
      </c>
      <c r="AZ16" s="130" t="s">
        <v>42</v>
      </c>
      <c r="BA16" s="130" t="s">
        <v>45</v>
      </c>
      <c r="BB16" s="131" t="s">
        <v>47</v>
      </c>
      <c r="BC16" s="130" t="s">
        <v>48</v>
      </c>
      <c r="BD16" s="130" t="s">
        <v>50</v>
      </c>
      <c r="BE16" s="130" t="s">
        <v>46</v>
      </c>
      <c r="BF16" s="131" t="s">
        <v>11</v>
      </c>
      <c r="BG16" s="130" t="s">
        <v>21</v>
      </c>
      <c r="BI16" s="19" t="s">
        <v>13</v>
      </c>
      <c r="BJ16" s="20" t="s">
        <v>28</v>
      </c>
      <c r="BK16" s="20" t="s">
        <v>26</v>
      </c>
      <c r="BL16" s="20" t="s">
        <v>15</v>
      </c>
      <c r="BM16" s="20" t="s">
        <v>16</v>
      </c>
      <c r="BN16" s="20" t="s">
        <v>18</v>
      </c>
      <c r="BO16" s="20" t="s">
        <v>19</v>
      </c>
      <c r="BP16" s="21" t="s">
        <v>8</v>
      </c>
      <c r="BQ16" s="20" t="s">
        <v>17</v>
      </c>
      <c r="BR16" s="20" t="s">
        <v>32</v>
      </c>
      <c r="BS16" s="20" t="s">
        <v>33</v>
      </c>
      <c r="BT16" s="20" t="s">
        <v>34</v>
      </c>
      <c r="BU16" s="20" t="s">
        <v>35</v>
      </c>
      <c r="BV16" s="20" t="s">
        <v>31</v>
      </c>
      <c r="BW16" s="20" t="s">
        <v>18</v>
      </c>
      <c r="BX16" s="20" t="s">
        <v>37</v>
      </c>
      <c r="BY16" s="20" t="s">
        <v>40</v>
      </c>
      <c r="BZ16" s="20" t="s">
        <v>36</v>
      </c>
      <c r="CA16" s="20" t="s">
        <v>18</v>
      </c>
      <c r="CB16" s="20" t="s">
        <v>38</v>
      </c>
      <c r="CC16" s="20" t="s">
        <v>41</v>
      </c>
      <c r="CD16" s="20" t="s">
        <v>44</v>
      </c>
      <c r="CE16" s="20" t="s">
        <v>39</v>
      </c>
      <c r="CF16" s="20" t="s">
        <v>49</v>
      </c>
      <c r="CG16" s="20" t="s">
        <v>43</v>
      </c>
      <c r="CH16" s="20" t="s">
        <v>49</v>
      </c>
      <c r="CI16" s="20" t="s">
        <v>86</v>
      </c>
      <c r="CJ16" s="20" t="s">
        <v>42</v>
      </c>
      <c r="CK16" s="20" t="s">
        <v>45</v>
      </c>
      <c r="CL16" s="21" t="s">
        <v>47</v>
      </c>
      <c r="CM16" s="20" t="s">
        <v>48</v>
      </c>
      <c r="CN16" s="20" t="s">
        <v>50</v>
      </c>
      <c r="CO16" s="20" t="s">
        <v>46</v>
      </c>
      <c r="CP16" s="21" t="s">
        <v>11</v>
      </c>
      <c r="CQ16" s="20" t="s">
        <v>21</v>
      </c>
      <c r="CS16" s="88" t="s">
        <v>28</v>
      </c>
      <c r="CT16" s="88" t="s">
        <v>26</v>
      </c>
      <c r="CU16" s="88" t="s">
        <v>15</v>
      </c>
      <c r="CV16" s="88" t="s">
        <v>16</v>
      </c>
      <c r="CW16" s="88" t="s">
        <v>18</v>
      </c>
      <c r="CX16" s="88" t="s">
        <v>19</v>
      </c>
      <c r="CY16" s="89" t="s">
        <v>8</v>
      </c>
      <c r="CZ16" s="88" t="s">
        <v>52</v>
      </c>
      <c r="DA16" s="88" t="s">
        <v>51</v>
      </c>
      <c r="DB16" s="88" t="s">
        <v>45</v>
      </c>
      <c r="DC16" s="89" t="s">
        <v>47</v>
      </c>
      <c r="DD16" s="88" t="s">
        <v>48</v>
      </c>
      <c r="DE16" s="88" t="s">
        <v>50</v>
      </c>
      <c r="DF16" s="88" t="s">
        <v>46</v>
      </c>
      <c r="DG16" s="89" t="s">
        <v>11</v>
      </c>
      <c r="DH16" s="88" t="s">
        <v>21</v>
      </c>
    </row>
    <row r="17" spans="2:112" ht="51.75" customHeight="1" thickBot="1">
      <c r="B17" s="189"/>
      <c r="C17" s="79">
        <v>120</v>
      </c>
      <c r="D17" s="205">
        <f>INDEX(IKE_wyniki_TOS_preferencje,MATCH(IKE_zakup_domyslny_mc,IKE_wyniki_mc,0))</f>
        <v>1735.1222298332998</v>
      </c>
      <c r="E17" s="205">
        <f>INDEX(IKE_wyniki_TOS_I,MATCH(IKE_zakup_domyslny_mc,IKE_wyniki_mc,0))</f>
        <v>1583.4507085932999</v>
      </c>
      <c r="F17" s="205">
        <f>INDEX(IKE_wyniki_COI_preferencje,MATCH(IKE_zakup_domyslny_mc,IKE_wyniki_mc,0))</f>
        <v>1389.6876999999999</v>
      </c>
      <c r="G17" s="205">
        <f>INDEX(IKE_wyniki_COI_I,MATCH(IKE_zakup_domyslny_mc,IKE_wyniki_mc,0))</f>
        <v>1305.7086999999999</v>
      </c>
      <c r="H17" s="205">
        <f>INDEX(IKE_wyniki_EDO_preferencje,MATCH(IKE_zakup_domyslny_mc,IKE_wyniki_mc,0))</f>
        <v>1297.0917170674852</v>
      </c>
      <c r="I17" s="205">
        <f>INDEX(IKE_wyniki_EDO_I,MATCH(IKE_zakup_domyslny_mc,IKE_wyniki_mc,0))</f>
        <v>1238.1367750358768</v>
      </c>
      <c r="J17" s="206">
        <f>INDEX(J37:J181,MATCH(zakup_domyslny_mc,C37:C181,0))</f>
        <v>1382.0437553428228</v>
      </c>
      <c r="K17" s="207">
        <f>INDEX(IKE_wyniki_skumulowana_inflacja,MATCH(IKE_zakup_domyslny_mc,IKE_wyniki_mc,0))</f>
        <v>1104.6221254112045</v>
      </c>
      <c r="W17" s="18"/>
      <c r="X17" s="20"/>
      <c r="Y17" s="129"/>
      <c r="Z17" s="130"/>
      <c r="AA17" s="130"/>
      <c r="AB17" s="130"/>
      <c r="AC17" s="130"/>
      <c r="AD17" s="130"/>
      <c r="AE17" s="130"/>
      <c r="AF17" s="131"/>
      <c r="AG17" s="130"/>
      <c r="AH17" s="204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1"/>
      <c r="BC17" s="130"/>
      <c r="BD17" s="130"/>
      <c r="BE17" s="130"/>
      <c r="BF17" s="131"/>
      <c r="BG17" s="130"/>
      <c r="BI17" s="19"/>
      <c r="BJ17" s="20"/>
      <c r="BK17" s="20"/>
      <c r="BL17" s="20"/>
      <c r="BM17" s="20"/>
      <c r="BN17" s="20"/>
      <c r="BO17" s="20"/>
      <c r="BP17" s="21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1"/>
      <c r="CM17" s="20"/>
      <c r="CN17" s="20"/>
      <c r="CO17" s="20"/>
      <c r="CP17" s="21"/>
      <c r="CQ17" s="20"/>
      <c r="CS17" s="88"/>
      <c r="CT17" s="88"/>
      <c r="CU17" s="88"/>
      <c r="CV17" s="88"/>
      <c r="CW17" s="88"/>
      <c r="CX17" s="88"/>
      <c r="CY17" s="89"/>
      <c r="CZ17" s="88"/>
      <c r="DA17" s="88"/>
      <c r="DB17" s="88"/>
      <c r="DC17" s="89"/>
      <c r="DD17" s="88"/>
      <c r="DE17" s="88"/>
      <c r="DF17" s="88"/>
      <c r="DG17" s="89"/>
      <c r="DH17" s="88"/>
    </row>
    <row r="18" spans="2:112" ht="9.6" customHeight="1" thickBot="1">
      <c r="B18" s="189"/>
      <c r="C18" s="86"/>
      <c r="D18" s="86"/>
      <c r="E18" s="86"/>
      <c r="F18" s="86"/>
      <c r="G18" s="86"/>
      <c r="H18" s="86"/>
      <c r="I18" s="86"/>
      <c r="J18" s="86"/>
      <c r="K18" s="86"/>
      <c r="W18" s="1"/>
      <c r="X18" s="4"/>
      <c r="Y18" s="6"/>
      <c r="Z18" s="5"/>
      <c r="AA18" s="5"/>
      <c r="AB18" s="2"/>
      <c r="AC18" s="2"/>
      <c r="AD18" s="2"/>
      <c r="AE18" s="2"/>
      <c r="AF18" s="1"/>
      <c r="AG18" s="1"/>
      <c r="AI18" s="1">
        <v>2</v>
      </c>
      <c r="AJ18" s="1">
        <v>3</v>
      </c>
      <c r="AK18" s="1">
        <v>4</v>
      </c>
      <c r="AL18" s="1"/>
      <c r="AM18" s="1"/>
      <c r="AN18" s="1"/>
      <c r="AO18" s="1"/>
      <c r="AP18" s="1"/>
      <c r="AQ18" s="1"/>
      <c r="AR18" s="1"/>
      <c r="AS18" s="1"/>
      <c r="AT18" s="2"/>
      <c r="AU18" s="1"/>
      <c r="AV18" s="2"/>
      <c r="AW18" s="1"/>
      <c r="AX18" s="1"/>
      <c r="AY18" s="2"/>
      <c r="AZ18" s="2"/>
      <c r="BA18" s="1"/>
      <c r="BB18" s="1"/>
      <c r="BC18" s="1"/>
      <c r="BD18" s="2"/>
      <c r="BE18" s="1"/>
      <c r="BF18" s="1"/>
      <c r="BG18" s="2"/>
      <c r="BI18" s="6"/>
      <c r="BJ18" s="5"/>
      <c r="BK18" s="5"/>
      <c r="BL18" s="2"/>
      <c r="BM18" s="2"/>
      <c r="BN18" s="2"/>
      <c r="BO18" s="2"/>
      <c r="BP18" s="1"/>
      <c r="BQ18" s="1"/>
      <c r="BR18" s="1"/>
      <c r="BS18" s="1">
        <v>2</v>
      </c>
      <c r="BT18" s="1">
        <v>3</v>
      </c>
      <c r="BU18" s="1">
        <v>4</v>
      </c>
      <c r="BV18" s="1"/>
      <c r="BW18" s="1"/>
      <c r="BX18" s="1"/>
      <c r="BY18" s="1"/>
      <c r="BZ18" s="1"/>
      <c r="CA18" s="1"/>
      <c r="CB18" s="1"/>
      <c r="CC18" s="1"/>
      <c r="CD18" s="2"/>
      <c r="CE18" s="1"/>
      <c r="CF18" s="2"/>
      <c r="CG18" s="1"/>
      <c r="CH18" s="1"/>
      <c r="CI18" s="2"/>
      <c r="CJ18" s="2"/>
      <c r="CK18" s="1"/>
      <c r="CL18" s="1"/>
      <c r="CM18" s="1"/>
      <c r="CN18" s="2"/>
      <c r="CO18" s="1"/>
      <c r="CP18" s="1"/>
      <c r="CQ18" s="2"/>
      <c r="CS18" s="5"/>
      <c r="CT18" s="5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1"/>
      <c r="DG18" s="1"/>
      <c r="DH18" s="2"/>
    </row>
    <row r="19" spans="2:112" ht="81.75" customHeight="1" thickBot="1">
      <c r="B19" s="189"/>
      <c r="C19" s="229" t="s">
        <v>65</v>
      </c>
      <c r="D19" s="227"/>
      <c r="E19" s="227"/>
      <c r="F19" s="227"/>
      <c r="G19" s="227"/>
      <c r="H19" s="227"/>
      <c r="I19" s="227"/>
      <c r="J19" s="227"/>
      <c r="K19" s="228"/>
      <c r="M19" s="225" t="s">
        <v>70</v>
      </c>
      <c r="N19" s="226"/>
      <c r="O19" s="226"/>
      <c r="P19" s="227"/>
      <c r="Q19" s="227"/>
      <c r="R19" s="227"/>
      <c r="S19" s="227"/>
      <c r="T19" s="227"/>
      <c r="U19" s="228"/>
      <c r="W19" s="1">
        <v>1</v>
      </c>
      <c r="X19" s="2">
        <f t="shared" ref="X19:X50" si="0">zakup_domyslny_wartosc*IFERROR((INDEX(scenariusz_I_inflacja_skumulowana,MATCH(ROUNDDOWN(W19/12,0),scenariusz_I_rok,0))+1),1)
*(1+MOD(W19,12)*INDEX(scenariusz_I_inflacja,MATCH(ROUNDUP(W19/12,0),scenariusz_I_rok,0))/12)</f>
        <v>1000.8333333333333</v>
      </c>
      <c r="Y19" s="7"/>
      <c r="Z19" s="5">
        <f>zakup_domyslny_ilosc</f>
        <v>10</v>
      </c>
      <c r="AA19" s="2">
        <f>zakup_domyslny_wartosc</f>
        <v>1000</v>
      </c>
      <c r="AB19" s="2">
        <f>zakup_domyslny_wartosc</f>
        <v>1000</v>
      </c>
      <c r="AC19" s="2">
        <f>zakup_domyslny_wartosc</f>
        <v>1000</v>
      </c>
      <c r="AD19" s="8">
        <f t="shared" ref="AD19:AD50" si="1">IF(AND(MOD($W19,zapadalnosc_TOS)&lt;=zmiana_oprocentowania_co_ile_mc_TOS,MOD($W19,zapadalnosc_TOS)&lt;&gt;0),proc_I_okres_TOS,(marza_TOS+$Y19))</f>
        <v>6.8500000000000005E-2</v>
      </c>
      <c r="AE19" s="2">
        <f t="shared" ref="AE19:AE82" si="2">AC19*(1+AD19*IF(MOD($W19,12)&lt;&gt;0,MOD($W19,12),12)/12)</f>
        <v>1005.7083333333334</v>
      </c>
      <c r="AF19" s="2" t="str">
        <f t="shared" ref="AF19:AF50" si="3">IF(MOD($W19,zapadalnosc_TOS)=0,"tak","nie")</f>
        <v>nie</v>
      </c>
      <c r="AG19" s="2">
        <f t="shared" ref="AG19:AG50" si="4">IF(MOD($W19,zapadalnosc_TOS)=0,0,
IF(AND(MOD($W19,zapadalnosc_TOS)&lt;zapadalnosc_TOS,MOD($W19,zapadalnosc_TOS)&lt;=koszt_wczesniejszy_wykup_ochrona_TOS),
MIN(AE19-AB19,Z19*koszt_wczesniejszy_wykup_TOS),Z19*koszt_wczesniejszy_wykup_TOS))</f>
        <v>5.7083333333333712</v>
      </c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2">
        <f>IF(AND(AF19="tak",AA20&lt;&gt;""),
 AE19-AA20,
0)</f>
        <v>0</v>
      </c>
      <c r="AU19" s="6"/>
      <c r="AV19" s="2">
        <f t="shared" ref="AV19:AV29" si="5">AZ18+AT19+AU19</f>
        <v>0</v>
      </c>
      <c r="AW19" s="6"/>
      <c r="AX19" s="2">
        <f t="shared" ref="AX19:AX50" si="6">AV19-AW19*zamiana_TOS</f>
        <v>0</v>
      </c>
      <c r="AY19" s="1">
        <f t="shared" ref="AY19:AY29" si="7">ROUNDDOWN(AX19/100,0)</f>
        <v>0</v>
      </c>
      <c r="AZ19" s="2">
        <f>AX19-AY19*100</f>
        <v>0</v>
      </c>
      <c r="BA19" s="2">
        <f t="shared" ref="BA19:BA30" si="8">AE19+AN19+AR19+AZ18</f>
        <v>1005.7083333333334</v>
      </c>
      <c r="BB19" s="2">
        <f t="shared" ref="BB19:BB50" si="9">MIN(IF(MOD($W19,12)=0,INDEX(IKE_oplata_wskaznik,MATCH(ROUNDUP($W19/12,0),IKE_oplata_rok,0)),0)*BA19,200)</f>
        <v>0</v>
      </c>
      <c r="BC19" s="2">
        <f>BB19+BC18</f>
        <v>0</v>
      </c>
      <c r="BD19" s="2">
        <f t="shared" ref="BD19:BD82" si="10">BA19-BC19</f>
        <v>1005.7083333333334</v>
      </c>
      <c r="BE19" s="2">
        <f>AG19+AO19+AS19</f>
        <v>5.7083333333333712</v>
      </c>
      <c r="BF19" s="2">
        <f t="shared" ref="BF19:BF82" si="11">(BA19-BE19-zakup_domyslny_wartosc)*podatek_Belki</f>
        <v>0</v>
      </c>
      <c r="BG19" s="2">
        <f t="shared" ref="BG19:BG82" si="12">BA19-BC19-BE19-BF19</f>
        <v>1000</v>
      </c>
      <c r="BI19" s="7"/>
      <c r="BJ19" s="5">
        <f>zakup_domyslny_ilosc</f>
        <v>10</v>
      </c>
      <c r="BK19" s="2">
        <f>zakup_domyslny_wartosc</f>
        <v>1000</v>
      </c>
      <c r="BL19" s="2">
        <f>zakup_domyslny_wartosc</f>
        <v>1000</v>
      </c>
      <c r="BM19" s="2">
        <f t="shared" ref="BM19:BM50" si="13">BL19</f>
        <v>1000</v>
      </c>
      <c r="BN19" s="8">
        <f t="shared" ref="BN19:BN50" si="14">IF(AND(MOD($W19,zapadalnosc_COI)&lt;=zmiana_oprocentowania_co_ile_mc_COI,MOD($W19,zapadalnosc_COI)&lt;&gt;0),proc_I_okres_COI,(marza_COI+$BI19))</f>
        <v>7.0000000000000007E-2</v>
      </c>
      <c r="BO19" s="2">
        <f t="shared" ref="BO19:BO50" si="15">BM19*(1+BN19*IF(MOD($W19,12)&lt;&gt;0,MOD($W19,12),12)/12)</f>
        <v>1005.8333333333334</v>
      </c>
      <c r="BP19" s="2" t="str">
        <f t="shared" ref="BP19:BP50" si="16">IF(MOD($W19,zapadalnosc_COI)=0,"tak","nie")</f>
        <v>nie</v>
      </c>
      <c r="BQ19" s="2">
        <f t="shared" ref="BQ19:BQ50" si="17">IF(MOD($W19,zapadalnosc_COI)=0,0,
IF(AND(MOD($W19,zapadalnosc_COI)&lt;zapadalnosc_COI,MOD($W19,zapadalnosc_COI)&lt;=koszt_wczesniejszy_wykup_ochrona_COI),
MIN(BO19-BL19,BJ19*koszt_wczesniejszy_wykup_COI),BJ19*koszt_wczesniejszy_wykup_COI))</f>
        <v>5.8333333333333712</v>
      </c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2">
        <f t="shared" ref="CD19:CD50" si="18">IF(MOD($W19,wyplata_odsetek_COI)=0, (BO19-BL19),0)
-IF(AND(BP19="tak",BK20&lt;&gt;""),BK20-BL19,0)</f>
        <v>0</v>
      </c>
      <c r="CE19" s="6"/>
      <c r="CF19" s="2">
        <f t="shared" ref="CF19:CF29" si="19">CJ18+CD19+CE19</f>
        <v>0</v>
      </c>
      <c r="CG19" s="6"/>
      <c r="CH19" s="2">
        <f t="shared" ref="CH19:CH50" si="20">CF19-CG19*zamiana_COI</f>
        <v>0</v>
      </c>
      <c r="CI19" s="1">
        <f t="shared" ref="CI19:CI29" si="21">ROUNDDOWN(CH19/100,0)</f>
        <v>0</v>
      </c>
      <c r="CJ19" s="2">
        <f>CH19-CI19*100</f>
        <v>0</v>
      </c>
      <c r="CK19" s="2">
        <f t="shared" ref="CK19:CK30" si="22">BO19+BX19+CB19+CJ18</f>
        <v>1005.8333333333334</v>
      </c>
      <c r="CL19" s="2">
        <f t="shared" ref="CL19:CL50" si="23">MIN(IF(MOD($W19,12)=0,INDEX(IKE_oplata_wskaznik,MATCH(ROUNDUP($W19/12,0),IKE_oplata_rok,0)),0)*CK19,200)</f>
        <v>0</v>
      </c>
      <c r="CM19" s="2">
        <f>CL19+CM18</f>
        <v>0</v>
      </c>
      <c r="CN19" s="2">
        <f t="shared" ref="CN19:CN50" si="24">CK19-CM19</f>
        <v>1005.8333333333334</v>
      </c>
      <c r="CO19" s="2">
        <f>BQ19+BY19+CC19</f>
        <v>5.8333333333333712</v>
      </c>
      <c r="CP19" s="2">
        <f t="shared" ref="CP19:CP50" si="25">(CK19-CO19-zakup_domyslny_wartosc)*podatek_Belki</f>
        <v>0</v>
      </c>
      <c r="CQ19" s="2">
        <f t="shared" ref="CQ19:CQ50" si="26">CK19-CM19-CO19-CP19</f>
        <v>1000</v>
      </c>
      <c r="CS19" s="5">
        <f>zakup_domyslny_ilosc</f>
        <v>10</v>
      </c>
      <c r="CT19" s="2">
        <f>zakup_domyslny_wartosc</f>
        <v>1000</v>
      </c>
      <c r="CU19" s="2">
        <f>zakup_domyslny_wartosc</f>
        <v>1000</v>
      </c>
      <c r="CV19" s="2">
        <f>zakup_domyslny_wartosc</f>
        <v>1000</v>
      </c>
      <c r="CW19" s="8">
        <f t="shared" ref="CW19:CW50" si="27">IF(AND(MOD($W19,zapadalnosc_EDO)&lt;=12,MOD($W19,zapadalnosc_EDO)&lt;&gt;0),proc_I_okres_EDO,(marza_EDO+$BI19))</f>
        <v>7.2499999999999995E-2</v>
      </c>
      <c r="CX19" s="2">
        <f t="shared" ref="CX19:CX50" si="28">CV19*(1+CW19*IF(MOD($W19,12)&lt;&gt;0,MOD($W19,12),12)/12)</f>
        <v>1006.0416666666667</v>
      </c>
      <c r="CY19" s="2" t="str">
        <f t="shared" ref="CY19:CY50" si="29">IF(MOD($W19,zapadalnosc_EDO)=0,"tak","nie")</f>
        <v>nie</v>
      </c>
      <c r="CZ19" s="2">
        <f>IF(AND(CY19="tak",CT20&lt;&gt;""),
 CX19-CT20,
0)</f>
        <v>0</v>
      </c>
      <c r="DA19" s="2">
        <f>DA18+CZ19</f>
        <v>0</v>
      </c>
      <c r="DB19" s="2">
        <f>DA18+CX19</f>
        <v>1006.0416666666667</v>
      </c>
      <c r="DC19" s="2">
        <f t="shared" ref="DC19:DC50" si="30">MIN(IF(MOD(W19,12)=0,INDEX(IKE_oplata_wskaznik,MATCH(ROUNDUP(W19/12,0),IKE_oplata_rok,0)),0)*DB19,200)</f>
        <v>0</v>
      </c>
      <c r="DD19" s="2">
        <f>DC19+DD18</f>
        <v>0</v>
      </c>
      <c r="DE19" s="2">
        <f t="shared" ref="DE19" si="31">DB19-DD19</f>
        <v>1006.0416666666667</v>
      </c>
      <c r="DF19" s="2">
        <f t="shared" ref="DF19:DF50" si="32">IF(AND(MOD($W19,zapadalnosc_EDO)&lt;zapadalnosc_EDO,MOD($W19,zapadalnosc_EDO)&lt;&gt;0),MIN(CX19-CU19,CS19*koszt_wczesniejszy_wykup_EDO),0)</f>
        <v>6.0416666666667425</v>
      </c>
      <c r="DG19" s="2">
        <f t="shared" ref="DG19:DG50" si="33">(CX19-DF19-zakup_domyslny_wartosc)*podatek_Belki</f>
        <v>0</v>
      </c>
      <c r="DH19" s="2">
        <f>DB19-DD19-DF19-DG19</f>
        <v>1000</v>
      </c>
    </row>
    <row r="20" spans="2:112" ht="64.5" customHeight="1">
      <c r="B20" s="189"/>
      <c r="C20" s="70" t="s">
        <v>7</v>
      </c>
      <c r="D20" s="134" t="s">
        <v>118</v>
      </c>
      <c r="E20" s="190" t="s">
        <v>119</v>
      </c>
      <c r="F20" s="83" t="s">
        <v>83</v>
      </c>
      <c r="G20" s="121" t="s">
        <v>82</v>
      </c>
      <c r="H20" s="84" t="s">
        <v>85</v>
      </c>
      <c r="I20" s="87" t="s">
        <v>84</v>
      </c>
      <c r="J20" s="102" t="s">
        <v>72</v>
      </c>
      <c r="K20" s="75" t="s">
        <v>71</v>
      </c>
      <c r="M20" s="70" t="s">
        <v>7</v>
      </c>
      <c r="N20" s="134" t="s">
        <v>118</v>
      </c>
      <c r="O20" s="190" t="s">
        <v>119</v>
      </c>
      <c r="P20" s="83" t="s">
        <v>83</v>
      </c>
      <c r="Q20" s="121" t="s">
        <v>82</v>
      </c>
      <c r="R20" s="84" t="s">
        <v>85</v>
      </c>
      <c r="S20" s="87" t="s">
        <v>84</v>
      </c>
      <c r="T20" s="102" t="s">
        <v>72</v>
      </c>
      <c r="U20" s="75" t="str">
        <f>OBLIGACJE!$X$18</f>
        <v>INFLACJA</v>
      </c>
      <c r="W20" s="1">
        <f t="shared" ref="W20:W51" si="34">W19+1</f>
        <v>2</v>
      </c>
      <c r="X20" s="2">
        <f t="shared" si="0"/>
        <v>1001.6666666666667</v>
      </c>
      <c r="Y20" s="7"/>
      <c r="Z20" s="5">
        <f t="shared" ref="Z20:Z51" si="35">IF(AF19="tak",
ROUNDDOWN(AE19/zamiana_TOS,0),
Z19)</f>
        <v>10</v>
      </c>
      <c r="AA20" s="2">
        <f t="shared" ref="AA20:AA51" si="36">IF(AF19="tak",
Z20*zamiana_TOS,
AA19)</f>
        <v>1000</v>
      </c>
      <c r="AB20" s="2">
        <f t="shared" ref="AB20:AB83" si="37">IF(AF19="tak",
Z20*100,
AB19)</f>
        <v>1000</v>
      </c>
      <c r="AC20" s="2">
        <f t="shared" ref="AC20:AC51" si="38">IF(AF19="tak",
 AB20,
IF(MOD($W20,kapitalizacja_odsetek_mc_TOS)&lt;&gt;1,AC19,AE19))</f>
        <v>1000</v>
      </c>
      <c r="AD20" s="8">
        <f t="shared" si="1"/>
        <v>6.8500000000000005E-2</v>
      </c>
      <c r="AE20" s="2">
        <f t="shared" si="2"/>
        <v>1011.4166666666666</v>
      </c>
      <c r="AF20" s="2" t="str">
        <f t="shared" si="3"/>
        <v>nie</v>
      </c>
      <c r="AG20" s="2">
        <f t="shared" si="4"/>
        <v>7</v>
      </c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2">
        <f t="shared" ref="AT20:AT83" si="39">IF(AND(AF20="tak",AA21&lt;&gt;""),
 AE20-AA21,
0)</f>
        <v>0</v>
      </c>
      <c r="AU20" s="6"/>
      <c r="AV20" s="2">
        <f t="shared" si="5"/>
        <v>0</v>
      </c>
      <c r="AW20" s="6"/>
      <c r="AX20" s="2">
        <f t="shared" si="6"/>
        <v>0</v>
      </c>
      <c r="AY20" s="1">
        <f t="shared" si="7"/>
        <v>0</v>
      </c>
      <c r="AZ20" s="2">
        <f t="shared" ref="AZ20:AZ83" si="40">AX20-AY20*100</f>
        <v>0</v>
      </c>
      <c r="BA20" s="2">
        <f t="shared" si="8"/>
        <v>1011.4166666666666</v>
      </c>
      <c r="BB20" s="2">
        <f t="shared" si="9"/>
        <v>0</v>
      </c>
      <c r="BC20" s="2">
        <f t="shared" ref="BC20:BC83" si="41">BB20+BC19</f>
        <v>0</v>
      </c>
      <c r="BD20" s="2">
        <f t="shared" si="10"/>
        <v>1011.4166666666666</v>
      </c>
      <c r="BE20" s="2">
        <f t="shared" ref="BE20:BE83" si="42">AG20+AO20+AS20</f>
        <v>7</v>
      </c>
      <c r="BF20" s="2">
        <f t="shared" si="11"/>
        <v>0.83916666666665951</v>
      </c>
      <c r="BG20" s="2">
        <f t="shared" si="12"/>
        <v>1003.5775</v>
      </c>
      <c r="BI20" s="7"/>
      <c r="BJ20" s="5">
        <f t="shared" ref="BJ20:BJ51" si="43">IF(BP19="tak",
ROUNDDOWN(BO19/zamiana_COI,0),
BJ19)</f>
        <v>10</v>
      </c>
      <c r="BK20" s="2">
        <f t="shared" ref="BK20:BK51" si="44">IF(BP19="tak",
BJ20*zamiana_COI,
BK19)</f>
        <v>1000</v>
      </c>
      <c r="BL20" s="2">
        <f t="shared" ref="BL20:BL51" si="45">IF(BP19="tak",
BJ20*100,
BL19)</f>
        <v>1000</v>
      </c>
      <c r="BM20" s="2">
        <f t="shared" si="13"/>
        <v>1000</v>
      </c>
      <c r="BN20" s="8">
        <f t="shared" si="14"/>
        <v>7.0000000000000007E-2</v>
      </c>
      <c r="BO20" s="2">
        <f t="shared" si="15"/>
        <v>1011.6666666666667</v>
      </c>
      <c r="BP20" s="2" t="str">
        <f t="shared" si="16"/>
        <v>nie</v>
      </c>
      <c r="BQ20" s="2">
        <f t="shared" si="17"/>
        <v>7</v>
      </c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2">
        <f t="shared" si="18"/>
        <v>0</v>
      </c>
      <c r="CE20" s="6"/>
      <c r="CF20" s="2">
        <f t="shared" si="19"/>
        <v>0</v>
      </c>
      <c r="CG20" s="6"/>
      <c r="CH20" s="2">
        <f t="shared" si="20"/>
        <v>0</v>
      </c>
      <c r="CI20" s="1">
        <f t="shared" si="21"/>
        <v>0</v>
      </c>
      <c r="CJ20" s="2">
        <f t="shared" ref="CJ20:CJ31" si="46">CH20-CI20*100</f>
        <v>0</v>
      </c>
      <c r="CK20" s="2">
        <f t="shared" si="22"/>
        <v>1011.6666666666667</v>
      </c>
      <c r="CL20" s="2">
        <f t="shared" si="23"/>
        <v>0</v>
      </c>
      <c r="CM20" s="2">
        <f t="shared" ref="CM20:CM83" si="47">CL20+CM19</f>
        <v>0</v>
      </c>
      <c r="CN20" s="2">
        <f t="shared" si="24"/>
        <v>1011.6666666666667</v>
      </c>
      <c r="CO20" s="2">
        <f t="shared" ref="CO20:CO83" si="48">BQ20+BY20+CC20</f>
        <v>7</v>
      </c>
      <c r="CP20" s="2">
        <f t="shared" si="25"/>
        <v>0.88666666666668104</v>
      </c>
      <c r="CQ20" s="2">
        <f t="shared" si="26"/>
        <v>1003.7800000000001</v>
      </c>
      <c r="CS20" s="5">
        <f t="shared" ref="CS20:CS51" si="49">IF(CY19="tak",
ROUNDDOWN(CX19/zamiana_EDO,0),
CS19)</f>
        <v>10</v>
      </c>
      <c r="CT20" s="2">
        <f t="shared" ref="CT20:CT51" si="50">IF(CY19="tak",
CS20*zamiana_EDO,
CT19)</f>
        <v>1000</v>
      </c>
      <c r="CU20" s="2">
        <f t="shared" ref="CU20:CU51" si="51">IF(CY19="tak",
CS20*100,
CU19)</f>
        <v>1000</v>
      </c>
      <c r="CV20" s="2">
        <f t="shared" ref="CV20:CV51" si="52">IF(CY19="tak",
 CU20,
IF(MOD($W20,kapitalizacja_odsetek_mc_EDO)&lt;&gt;1,CV19,CX19))</f>
        <v>1000</v>
      </c>
      <c r="CW20" s="8">
        <f t="shared" si="27"/>
        <v>7.2499999999999995E-2</v>
      </c>
      <c r="CX20" s="2">
        <f t="shared" si="28"/>
        <v>1012.0833333333333</v>
      </c>
      <c r="CY20" s="2" t="str">
        <f t="shared" si="29"/>
        <v>nie</v>
      </c>
      <c r="CZ20" s="2">
        <f t="shared" ref="CZ20:CZ83" si="53">IF(AND(CY20="tak",CT21&lt;&gt;""),
 CX20-CT21,
0)</f>
        <v>0</v>
      </c>
      <c r="DA20" s="2">
        <f t="shared" ref="DA20:DA83" si="54">DA19+CZ20</f>
        <v>0</v>
      </c>
      <c r="DB20" s="2">
        <f t="shared" ref="DB20:DB83" si="55">DA19+CX20</f>
        <v>1012.0833333333333</v>
      </c>
      <c r="DC20" s="2">
        <f t="shared" si="30"/>
        <v>0</v>
      </c>
      <c r="DD20" s="2">
        <f t="shared" ref="DD20:DD83" si="56">DC20+DD19</f>
        <v>0</v>
      </c>
      <c r="DE20" s="2">
        <f t="shared" ref="DE20:DE83" si="57">DB20-DD20</f>
        <v>1012.0833333333333</v>
      </c>
      <c r="DF20" s="2">
        <f t="shared" si="32"/>
        <v>12.083333333333258</v>
      </c>
      <c r="DG20" s="2">
        <f t="shared" si="33"/>
        <v>0</v>
      </c>
      <c r="DH20" s="2">
        <f t="shared" ref="DH20:DH83" si="58">DB20-DD20-DF20-DG20</f>
        <v>1000</v>
      </c>
    </row>
    <row r="21" spans="2:112">
      <c r="C21" s="92">
        <v>0</v>
      </c>
      <c r="D21" s="2">
        <f t="shared" ref="D21:K21" si="59">zakup_domyslny_wartosc</f>
        <v>1000</v>
      </c>
      <c r="E21" s="2">
        <f t="shared" si="59"/>
        <v>1000</v>
      </c>
      <c r="F21" s="2">
        <f t="shared" si="59"/>
        <v>1000</v>
      </c>
      <c r="G21" s="2">
        <f t="shared" si="59"/>
        <v>1000</v>
      </c>
      <c r="H21" s="2">
        <f t="shared" si="59"/>
        <v>1000</v>
      </c>
      <c r="I21" s="2">
        <f t="shared" si="59"/>
        <v>1000</v>
      </c>
      <c r="J21" s="98">
        <f t="shared" si="59"/>
        <v>1000</v>
      </c>
      <c r="K21" s="85">
        <f t="shared" si="59"/>
        <v>1000</v>
      </c>
      <c r="M21" s="92">
        <v>0</v>
      </c>
      <c r="N21" s="41">
        <f t="shared" ref="N21:N33" si="60">D21/zakup_domyslny_wartosc-1</f>
        <v>0</v>
      </c>
      <c r="O21" s="41">
        <f t="shared" ref="O21:O33" si="61">E21/zakup_domyslny_wartosc-1</f>
        <v>0</v>
      </c>
      <c r="P21" s="41">
        <f t="shared" ref="P21:P33" si="62">F21/zakup_domyslny_wartosc-1</f>
        <v>0</v>
      </c>
      <c r="Q21" s="41">
        <f t="shared" ref="Q21:Q33" si="63">G21/zakup_domyslny_wartosc-1</f>
        <v>0</v>
      </c>
      <c r="R21" s="41">
        <f t="shared" ref="R21:R33" si="64">H21/zakup_domyslny_wartosc-1</f>
        <v>0</v>
      </c>
      <c r="S21" s="41">
        <f t="shared" ref="S21:S33" si="65">I21/zakup_domyslny_wartosc-1</f>
        <v>0</v>
      </c>
      <c r="T21" s="41">
        <f t="shared" ref="T21:T33" si="66">J21/zakup_domyslny_wartosc-1</f>
        <v>0</v>
      </c>
      <c r="U21" s="43">
        <f t="shared" ref="U21:U33" si="67">K21/zakup_domyslny_wartosc-1</f>
        <v>0</v>
      </c>
      <c r="W21" s="1">
        <f t="shared" si="34"/>
        <v>3</v>
      </c>
      <c r="X21" s="2">
        <f t="shared" si="0"/>
        <v>1002.5</v>
      </c>
      <c r="Y21" s="7"/>
      <c r="Z21" s="5">
        <f t="shared" si="35"/>
        <v>10</v>
      </c>
      <c r="AA21" s="2">
        <f t="shared" si="36"/>
        <v>1000</v>
      </c>
      <c r="AB21" s="2">
        <f t="shared" si="37"/>
        <v>1000</v>
      </c>
      <c r="AC21" s="2">
        <f t="shared" si="38"/>
        <v>1000</v>
      </c>
      <c r="AD21" s="8">
        <f t="shared" si="1"/>
        <v>6.8500000000000005E-2</v>
      </c>
      <c r="AE21" s="2">
        <f t="shared" si="2"/>
        <v>1017.125</v>
      </c>
      <c r="AF21" s="2" t="str">
        <f t="shared" si="3"/>
        <v>nie</v>
      </c>
      <c r="AG21" s="2">
        <f t="shared" si="4"/>
        <v>7</v>
      </c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2">
        <f t="shared" si="39"/>
        <v>0</v>
      </c>
      <c r="AU21" s="6"/>
      <c r="AV21" s="2">
        <f t="shared" si="5"/>
        <v>0</v>
      </c>
      <c r="AW21" s="6"/>
      <c r="AX21" s="2">
        <f t="shared" si="6"/>
        <v>0</v>
      </c>
      <c r="AY21" s="1">
        <f t="shared" si="7"/>
        <v>0</v>
      </c>
      <c r="AZ21" s="2">
        <f t="shared" si="40"/>
        <v>0</v>
      </c>
      <c r="BA21" s="2">
        <f t="shared" si="8"/>
        <v>1017.125</v>
      </c>
      <c r="BB21" s="2">
        <f t="shared" si="9"/>
        <v>0</v>
      </c>
      <c r="BC21" s="2">
        <f t="shared" si="41"/>
        <v>0</v>
      </c>
      <c r="BD21" s="2">
        <f t="shared" si="10"/>
        <v>1017.125</v>
      </c>
      <c r="BE21" s="2">
        <f t="shared" si="42"/>
        <v>7</v>
      </c>
      <c r="BF21" s="2">
        <f t="shared" si="11"/>
        <v>1.9237500000000001</v>
      </c>
      <c r="BG21" s="2">
        <f t="shared" si="12"/>
        <v>1008.20125</v>
      </c>
      <c r="BI21" s="7"/>
      <c r="BJ21" s="5">
        <f t="shared" si="43"/>
        <v>10</v>
      </c>
      <c r="BK21" s="2">
        <f t="shared" si="44"/>
        <v>1000</v>
      </c>
      <c r="BL21" s="2">
        <f t="shared" si="45"/>
        <v>1000</v>
      </c>
      <c r="BM21" s="2">
        <f t="shared" si="13"/>
        <v>1000</v>
      </c>
      <c r="BN21" s="8">
        <f t="shared" si="14"/>
        <v>7.0000000000000007E-2</v>
      </c>
      <c r="BO21" s="2">
        <f t="shared" si="15"/>
        <v>1017.5000000000001</v>
      </c>
      <c r="BP21" s="2" t="str">
        <f t="shared" si="16"/>
        <v>nie</v>
      </c>
      <c r="BQ21" s="2">
        <f t="shared" si="17"/>
        <v>7</v>
      </c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2">
        <f t="shared" si="18"/>
        <v>0</v>
      </c>
      <c r="CE21" s="6"/>
      <c r="CF21" s="2">
        <f t="shared" si="19"/>
        <v>0</v>
      </c>
      <c r="CG21" s="6"/>
      <c r="CH21" s="2">
        <f t="shared" si="20"/>
        <v>0</v>
      </c>
      <c r="CI21" s="1">
        <f t="shared" si="21"/>
        <v>0</v>
      </c>
      <c r="CJ21" s="2">
        <f t="shared" si="46"/>
        <v>0</v>
      </c>
      <c r="CK21" s="2">
        <f t="shared" si="22"/>
        <v>1017.5000000000001</v>
      </c>
      <c r="CL21" s="2">
        <f t="shared" si="23"/>
        <v>0</v>
      </c>
      <c r="CM21" s="2">
        <f t="shared" si="47"/>
        <v>0</v>
      </c>
      <c r="CN21" s="2">
        <f t="shared" si="24"/>
        <v>1017.5000000000001</v>
      </c>
      <c r="CO21" s="2">
        <f t="shared" si="48"/>
        <v>7</v>
      </c>
      <c r="CP21" s="2">
        <f t="shared" si="25"/>
        <v>1.9950000000000216</v>
      </c>
      <c r="CQ21" s="2">
        <f t="shared" si="26"/>
        <v>1008.5050000000001</v>
      </c>
      <c r="CS21" s="5">
        <f t="shared" si="49"/>
        <v>10</v>
      </c>
      <c r="CT21" s="2">
        <f t="shared" si="50"/>
        <v>1000</v>
      </c>
      <c r="CU21" s="2">
        <f t="shared" si="51"/>
        <v>1000</v>
      </c>
      <c r="CV21" s="2">
        <f t="shared" si="52"/>
        <v>1000</v>
      </c>
      <c r="CW21" s="8">
        <f t="shared" si="27"/>
        <v>7.2499999999999995E-2</v>
      </c>
      <c r="CX21" s="2">
        <f t="shared" si="28"/>
        <v>1018.125</v>
      </c>
      <c r="CY21" s="2" t="str">
        <f t="shared" si="29"/>
        <v>nie</v>
      </c>
      <c r="CZ21" s="2">
        <f t="shared" si="53"/>
        <v>0</v>
      </c>
      <c r="DA21" s="2">
        <f t="shared" si="54"/>
        <v>0</v>
      </c>
      <c r="DB21" s="2">
        <f t="shared" si="55"/>
        <v>1018.125</v>
      </c>
      <c r="DC21" s="2">
        <f t="shared" si="30"/>
        <v>0</v>
      </c>
      <c r="DD21" s="2">
        <f t="shared" si="56"/>
        <v>0</v>
      </c>
      <c r="DE21" s="2">
        <f t="shared" si="57"/>
        <v>1018.125</v>
      </c>
      <c r="DF21" s="2">
        <f t="shared" si="32"/>
        <v>18.125</v>
      </c>
      <c r="DG21" s="2">
        <f t="shared" si="33"/>
        <v>0</v>
      </c>
      <c r="DH21" s="2">
        <f t="shared" si="58"/>
        <v>1000</v>
      </c>
    </row>
    <row r="22" spans="2:112">
      <c r="C22" s="37">
        <v>1</v>
      </c>
      <c r="D22" s="2">
        <f t="shared" ref="D22:D33" si="68">INDEX(IKE_wyniki_TOS_preferencje,MATCH(C22*12,IKE_wyniki_mc,0))</f>
        <v>1068.5</v>
      </c>
      <c r="E22" s="2">
        <f t="shared" ref="E22:E33" si="69">INDEX(IKE_wyniki_TOS_I,MATCH(C22*12,IKE_wyniki_mc,0))</f>
        <v>1049.8150000000001</v>
      </c>
      <c r="F22" s="2">
        <f t="shared" ref="F22:F33" si="70">INDEX(IKE_wyniki_COI_preferencje,MATCH(C22*12,IKE_wyniki_mc,0))</f>
        <v>1070</v>
      </c>
      <c r="G22" s="2">
        <f t="shared" ref="G22:G33" si="71">INDEX(IKE_wyniki_COI_I,MATCH(C22*12,IKE_wyniki_mc,0))</f>
        <v>1051.03</v>
      </c>
      <c r="H22" s="2">
        <f t="shared" ref="H22:H33" si="72">INDEX(IKE_wyniki_EDO_preferencje,MATCH(C22*12,IKE_wyniki_mc,0))</f>
        <v>1072.5</v>
      </c>
      <c r="I22" s="2">
        <f t="shared" ref="I22:I33" si="73">INDEX(IKE_wyniki_EDO_I,MATCH(C22*12,IKE_wyniki_mc,0))</f>
        <v>1042.5250000000001</v>
      </c>
      <c r="J22" s="98">
        <f t="shared" ref="J22:J33" si="74">FV(INDEX(scenariusz_I_konto,MATCH(C22,scenariusz_I_rok,0))/12*(1-podatek_Belki),12,0,-J21,1)</f>
        <v>1032.8854966803315</v>
      </c>
      <c r="K22" s="85">
        <f t="shared" ref="K22:K33" si="75">INDEX(IKE_wyniki_skumulowana_inflacja,MATCH(C22*12,IKE_wyniki_mc,0))</f>
        <v>1010</v>
      </c>
      <c r="M22" s="37">
        <v>1</v>
      </c>
      <c r="N22" s="41">
        <f t="shared" si="60"/>
        <v>6.8500000000000005E-2</v>
      </c>
      <c r="O22" s="41">
        <f t="shared" si="61"/>
        <v>4.9815000000000165E-2</v>
      </c>
      <c r="P22" s="41">
        <f t="shared" si="62"/>
        <v>7.0000000000000062E-2</v>
      </c>
      <c r="Q22" s="41">
        <f t="shared" si="63"/>
        <v>5.1029999999999909E-2</v>
      </c>
      <c r="R22" s="41">
        <f t="shared" si="64"/>
        <v>7.2500000000000009E-2</v>
      </c>
      <c r="S22" s="42">
        <f t="shared" si="65"/>
        <v>4.2525000000000146E-2</v>
      </c>
      <c r="T22" s="41">
        <f t="shared" si="66"/>
        <v>3.2885496680331361E-2</v>
      </c>
      <c r="U22" s="43">
        <f t="shared" si="67"/>
        <v>1.0000000000000009E-2</v>
      </c>
      <c r="W22" s="1">
        <f t="shared" si="34"/>
        <v>4</v>
      </c>
      <c r="X22" s="2">
        <f t="shared" si="0"/>
        <v>1003.3333333333334</v>
      </c>
      <c r="Y22" s="7"/>
      <c r="Z22" s="5">
        <f t="shared" si="35"/>
        <v>10</v>
      </c>
      <c r="AA22" s="2">
        <f t="shared" si="36"/>
        <v>1000</v>
      </c>
      <c r="AB22" s="2">
        <f t="shared" si="37"/>
        <v>1000</v>
      </c>
      <c r="AC22" s="2">
        <f t="shared" si="38"/>
        <v>1000</v>
      </c>
      <c r="AD22" s="8">
        <f t="shared" si="1"/>
        <v>6.8500000000000005E-2</v>
      </c>
      <c r="AE22" s="2">
        <f t="shared" si="2"/>
        <v>1022.8333333333333</v>
      </c>
      <c r="AF22" s="2" t="str">
        <f t="shared" si="3"/>
        <v>nie</v>
      </c>
      <c r="AG22" s="2">
        <f t="shared" si="4"/>
        <v>7</v>
      </c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2">
        <f t="shared" si="39"/>
        <v>0</v>
      </c>
      <c r="AU22" s="6"/>
      <c r="AV22" s="2">
        <f t="shared" si="5"/>
        <v>0</v>
      </c>
      <c r="AW22" s="6"/>
      <c r="AX22" s="2">
        <f t="shared" si="6"/>
        <v>0</v>
      </c>
      <c r="AY22" s="1">
        <f t="shared" si="7"/>
        <v>0</v>
      </c>
      <c r="AZ22" s="2">
        <f t="shared" si="40"/>
        <v>0</v>
      </c>
      <c r="BA22" s="2">
        <f t="shared" si="8"/>
        <v>1022.8333333333333</v>
      </c>
      <c r="BB22" s="2">
        <f t="shared" si="9"/>
        <v>0</v>
      </c>
      <c r="BC22" s="2">
        <f t="shared" si="41"/>
        <v>0</v>
      </c>
      <c r="BD22" s="2">
        <f t="shared" si="10"/>
        <v>1022.8333333333333</v>
      </c>
      <c r="BE22" s="2">
        <f t="shared" si="42"/>
        <v>7</v>
      </c>
      <c r="BF22" s="2">
        <f t="shared" si="11"/>
        <v>3.0083333333333191</v>
      </c>
      <c r="BG22" s="2">
        <f t="shared" si="12"/>
        <v>1012.8249999999999</v>
      </c>
      <c r="BI22" s="7"/>
      <c r="BJ22" s="5">
        <f t="shared" si="43"/>
        <v>10</v>
      </c>
      <c r="BK22" s="2">
        <f t="shared" si="44"/>
        <v>1000</v>
      </c>
      <c r="BL22" s="2">
        <f t="shared" si="45"/>
        <v>1000</v>
      </c>
      <c r="BM22" s="2">
        <f t="shared" si="13"/>
        <v>1000</v>
      </c>
      <c r="BN22" s="8">
        <f t="shared" si="14"/>
        <v>7.0000000000000007E-2</v>
      </c>
      <c r="BO22" s="2">
        <f t="shared" si="15"/>
        <v>1023.3333333333335</v>
      </c>
      <c r="BP22" s="2" t="str">
        <f t="shared" si="16"/>
        <v>nie</v>
      </c>
      <c r="BQ22" s="2">
        <f t="shared" si="17"/>
        <v>7</v>
      </c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2">
        <f t="shared" si="18"/>
        <v>0</v>
      </c>
      <c r="CE22" s="6"/>
      <c r="CF22" s="2">
        <f t="shared" si="19"/>
        <v>0</v>
      </c>
      <c r="CG22" s="6"/>
      <c r="CH22" s="2">
        <f t="shared" si="20"/>
        <v>0</v>
      </c>
      <c r="CI22" s="1">
        <f t="shared" si="21"/>
        <v>0</v>
      </c>
      <c r="CJ22" s="2">
        <f t="shared" si="46"/>
        <v>0</v>
      </c>
      <c r="CK22" s="2">
        <f t="shared" si="22"/>
        <v>1023.3333333333335</v>
      </c>
      <c r="CL22" s="2">
        <f t="shared" si="23"/>
        <v>0</v>
      </c>
      <c r="CM22" s="2">
        <f t="shared" si="47"/>
        <v>0</v>
      </c>
      <c r="CN22" s="2">
        <f t="shared" si="24"/>
        <v>1023.3333333333335</v>
      </c>
      <c r="CO22" s="2">
        <f t="shared" si="48"/>
        <v>7</v>
      </c>
      <c r="CP22" s="2">
        <f t="shared" si="25"/>
        <v>3.1033333333333624</v>
      </c>
      <c r="CQ22" s="2">
        <f t="shared" si="26"/>
        <v>1013.2300000000001</v>
      </c>
      <c r="CS22" s="5">
        <f t="shared" si="49"/>
        <v>10</v>
      </c>
      <c r="CT22" s="2">
        <f t="shared" si="50"/>
        <v>1000</v>
      </c>
      <c r="CU22" s="2">
        <f t="shared" si="51"/>
        <v>1000</v>
      </c>
      <c r="CV22" s="2">
        <f t="shared" si="52"/>
        <v>1000</v>
      </c>
      <c r="CW22" s="8">
        <f t="shared" si="27"/>
        <v>7.2499999999999995E-2</v>
      </c>
      <c r="CX22" s="2">
        <f t="shared" si="28"/>
        <v>1024.1666666666667</v>
      </c>
      <c r="CY22" s="2" t="str">
        <f t="shared" si="29"/>
        <v>nie</v>
      </c>
      <c r="CZ22" s="2">
        <f t="shared" si="53"/>
        <v>0</v>
      </c>
      <c r="DA22" s="2">
        <f t="shared" si="54"/>
        <v>0</v>
      </c>
      <c r="DB22" s="2">
        <f t="shared" si="55"/>
        <v>1024.1666666666667</v>
      </c>
      <c r="DC22" s="2">
        <f t="shared" si="30"/>
        <v>0</v>
      </c>
      <c r="DD22" s="2">
        <f t="shared" si="56"/>
        <v>0</v>
      </c>
      <c r="DE22" s="2">
        <f t="shared" si="57"/>
        <v>1024.1666666666667</v>
      </c>
      <c r="DF22" s="2">
        <f t="shared" si="32"/>
        <v>20</v>
      </c>
      <c r="DG22" s="2">
        <f t="shared" si="33"/>
        <v>0.79166666666668106</v>
      </c>
      <c r="DH22" s="2">
        <f t="shared" si="58"/>
        <v>1003.3750000000001</v>
      </c>
    </row>
    <row r="23" spans="2:112">
      <c r="C23" s="37">
        <v>2</v>
      </c>
      <c r="D23" s="2">
        <f t="shared" si="68"/>
        <v>1139.8655424000001</v>
      </c>
      <c r="E23" s="2">
        <f t="shared" si="69"/>
        <v>1107.2740149000001</v>
      </c>
      <c r="F23" s="2">
        <f t="shared" si="70"/>
        <v>1088.2560000000001</v>
      </c>
      <c r="G23" s="2">
        <f t="shared" si="71"/>
        <v>1065.4860000000001</v>
      </c>
      <c r="H23" s="2">
        <f t="shared" si="72"/>
        <v>1094.87664</v>
      </c>
      <c r="I23" s="2">
        <f t="shared" si="73"/>
        <v>1060.3167025</v>
      </c>
      <c r="J23" s="98">
        <f t="shared" si="74"/>
        <v>1066.8524492525751</v>
      </c>
      <c r="K23" s="85">
        <f t="shared" si="75"/>
        <v>1020.1</v>
      </c>
      <c r="M23" s="37">
        <v>2</v>
      </c>
      <c r="N23" s="41">
        <f t="shared" si="60"/>
        <v>0.13986554240000015</v>
      </c>
      <c r="O23" s="41">
        <f t="shared" si="61"/>
        <v>0.10727401490000021</v>
      </c>
      <c r="P23" s="41">
        <f t="shared" si="62"/>
        <v>8.8256000000000112E-2</v>
      </c>
      <c r="Q23" s="41">
        <f t="shared" si="63"/>
        <v>6.5486000000000155E-2</v>
      </c>
      <c r="R23" s="41">
        <f t="shared" si="64"/>
        <v>9.4876639999999846E-2</v>
      </c>
      <c r="S23" s="42">
        <f t="shared" si="65"/>
        <v>6.0316702499999986E-2</v>
      </c>
      <c r="T23" s="99">
        <f t="shared" si="66"/>
        <v>6.6852449252575052E-2</v>
      </c>
      <c r="U23" s="43">
        <f t="shared" si="67"/>
        <v>2.0100000000000007E-2</v>
      </c>
      <c r="W23" s="1">
        <f t="shared" si="34"/>
        <v>5</v>
      </c>
      <c r="X23" s="2">
        <f t="shared" si="0"/>
        <v>1004.1666666666666</v>
      </c>
      <c r="Y23" s="7"/>
      <c r="Z23" s="5">
        <f t="shared" si="35"/>
        <v>10</v>
      </c>
      <c r="AA23" s="2">
        <f t="shared" si="36"/>
        <v>1000</v>
      </c>
      <c r="AB23" s="2">
        <f t="shared" si="37"/>
        <v>1000</v>
      </c>
      <c r="AC23" s="2">
        <f t="shared" si="38"/>
        <v>1000</v>
      </c>
      <c r="AD23" s="8">
        <f t="shared" si="1"/>
        <v>6.8500000000000005E-2</v>
      </c>
      <c r="AE23" s="2">
        <f t="shared" si="2"/>
        <v>1028.5416666666667</v>
      </c>
      <c r="AF23" s="2" t="str">
        <f t="shared" si="3"/>
        <v>nie</v>
      </c>
      <c r="AG23" s="2">
        <f t="shared" si="4"/>
        <v>7</v>
      </c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2">
        <f t="shared" si="39"/>
        <v>0</v>
      </c>
      <c r="AU23" s="6"/>
      <c r="AV23" s="2">
        <f t="shared" si="5"/>
        <v>0</v>
      </c>
      <c r="AW23" s="6"/>
      <c r="AX23" s="2">
        <f t="shared" si="6"/>
        <v>0</v>
      </c>
      <c r="AY23" s="1">
        <f t="shared" si="7"/>
        <v>0</v>
      </c>
      <c r="AZ23" s="2">
        <f t="shared" si="40"/>
        <v>0</v>
      </c>
      <c r="BA23" s="2">
        <f t="shared" si="8"/>
        <v>1028.5416666666667</v>
      </c>
      <c r="BB23" s="2">
        <f t="shared" si="9"/>
        <v>0</v>
      </c>
      <c r="BC23" s="2">
        <f t="shared" si="41"/>
        <v>0</v>
      </c>
      <c r="BD23" s="2">
        <f t="shared" si="10"/>
        <v>1028.5416666666667</v>
      </c>
      <c r="BE23" s="2">
        <f t="shared" si="42"/>
        <v>7</v>
      </c>
      <c r="BF23" s="2">
        <f t="shared" si="11"/>
        <v>4.0929166666666807</v>
      </c>
      <c r="BG23" s="2">
        <f t="shared" si="12"/>
        <v>1017.44875</v>
      </c>
      <c r="BI23" s="7"/>
      <c r="BJ23" s="5">
        <f t="shared" si="43"/>
        <v>10</v>
      </c>
      <c r="BK23" s="2">
        <f t="shared" si="44"/>
        <v>1000</v>
      </c>
      <c r="BL23" s="2">
        <f t="shared" si="45"/>
        <v>1000</v>
      </c>
      <c r="BM23" s="2">
        <f t="shared" si="13"/>
        <v>1000</v>
      </c>
      <c r="BN23" s="8">
        <f t="shared" si="14"/>
        <v>7.0000000000000007E-2</v>
      </c>
      <c r="BO23" s="2">
        <f t="shared" si="15"/>
        <v>1029.1666666666665</v>
      </c>
      <c r="BP23" s="2" t="str">
        <f t="shared" si="16"/>
        <v>nie</v>
      </c>
      <c r="BQ23" s="2">
        <f t="shared" si="17"/>
        <v>7</v>
      </c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2">
        <f t="shared" si="18"/>
        <v>0</v>
      </c>
      <c r="CE23" s="6"/>
      <c r="CF23" s="2">
        <f t="shared" si="19"/>
        <v>0</v>
      </c>
      <c r="CG23" s="6"/>
      <c r="CH23" s="2">
        <f t="shared" si="20"/>
        <v>0</v>
      </c>
      <c r="CI23" s="1">
        <f t="shared" si="21"/>
        <v>0</v>
      </c>
      <c r="CJ23" s="2">
        <f t="shared" si="46"/>
        <v>0</v>
      </c>
      <c r="CK23" s="2">
        <f t="shared" si="22"/>
        <v>1029.1666666666665</v>
      </c>
      <c r="CL23" s="2">
        <f t="shared" si="23"/>
        <v>0</v>
      </c>
      <c r="CM23" s="2">
        <f t="shared" si="47"/>
        <v>0</v>
      </c>
      <c r="CN23" s="2">
        <f t="shared" si="24"/>
        <v>1029.1666666666665</v>
      </c>
      <c r="CO23" s="2">
        <f t="shared" si="48"/>
        <v>7</v>
      </c>
      <c r="CP23" s="2">
        <f t="shared" si="25"/>
        <v>4.2116666666666376</v>
      </c>
      <c r="CQ23" s="2">
        <f t="shared" si="26"/>
        <v>1017.9549999999999</v>
      </c>
      <c r="CS23" s="5">
        <f t="shared" si="49"/>
        <v>10</v>
      </c>
      <c r="CT23" s="2">
        <f t="shared" si="50"/>
        <v>1000</v>
      </c>
      <c r="CU23" s="2">
        <f t="shared" si="51"/>
        <v>1000</v>
      </c>
      <c r="CV23" s="2">
        <f t="shared" si="52"/>
        <v>1000</v>
      </c>
      <c r="CW23" s="8">
        <f t="shared" si="27"/>
        <v>7.2499999999999995E-2</v>
      </c>
      <c r="CX23" s="2">
        <f t="shared" si="28"/>
        <v>1030.2083333333335</v>
      </c>
      <c r="CY23" s="2" t="str">
        <f t="shared" si="29"/>
        <v>nie</v>
      </c>
      <c r="CZ23" s="2">
        <f t="shared" si="53"/>
        <v>0</v>
      </c>
      <c r="DA23" s="2">
        <f t="shared" si="54"/>
        <v>0</v>
      </c>
      <c r="DB23" s="2">
        <f t="shared" si="55"/>
        <v>1030.2083333333335</v>
      </c>
      <c r="DC23" s="2">
        <f t="shared" si="30"/>
        <v>0</v>
      </c>
      <c r="DD23" s="2">
        <f t="shared" si="56"/>
        <v>0</v>
      </c>
      <c r="DE23" s="2">
        <f t="shared" si="57"/>
        <v>1030.2083333333335</v>
      </c>
      <c r="DF23" s="2">
        <f t="shared" si="32"/>
        <v>20</v>
      </c>
      <c r="DG23" s="2">
        <f t="shared" si="33"/>
        <v>1.9395833333333621</v>
      </c>
      <c r="DH23" s="2">
        <f t="shared" si="58"/>
        <v>1008.2687500000001</v>
      </c>
    </row>
    <row r="24" spans="2:112">
      <c r="C24" s="37">
        <v>3</v>
      </c>
      <c r="D24" s="2">
        <f t="shared" si="68"/>
        <v>1183.75219249</v>
      </c>
      <c r="E24" s="2">
        <f t="shared" si="69"/>
        <v>1148.1538038900001</v>
      </c>
      <c r="F24" s="2">
        <f t="shared" si="70"/>
        <v>1106.5909999999999</v>
      </c>
      <c r="G24" s="2">
        <f t="shared" si="71"/>
        <v>1080.021</v>
      </c>
      <c r="H24" s="2">
        <f t="shared" si="72"/>
        <v>1117.8688849453122</v>
      </c>
      <c r="I24" s="2">
        <f t="shared" si="73"/>
        <v>1078.6208488515622</v>
      </c>
      <c r="J24" s="98">
        <f t="shared" si="74"/>
        <v>1101.9364219308743</v>
      </c>
      <c r="K24" s="85">
        <f t="shared" si="75"/>
        <v>1030.3009999999999</v>
      </c>
      <c r="M24" s="37">
        <v>3</v>
      </c>
      <c r="N24" s="41">
        <f t="shared" si="60"/>
        <v>0.18375219249000008</v>
      </c>
      <c r="O24" s="41">
        <f t="shared" si="61"/>
        <v>0.1481538038900001</v>
      </c>
      <c r="P24" s="41">
        <f t="shared" si="62"/>
        <v>0.10659099999999988</v>
      </c>
      <c r="Q24" s="41">
        <f t="shared" si="63"/>
        <v>8.0020999999999898E-2</v>
      </c>
      <c r="R24" s="41">
        <f t="shared" si="64"/>
        <v>0.11786888494531222</v>
      </c>
      <c r="S24" s="42">
        <f t="shared" si="65"/>
        <v>7.8620848851562286E-2</v>
      </c>
      <c r="T24" s="99">
        <f t="shared" si="66"/>
        <v>0.10193642193087427</v>
      </c>
      <c r="U24" s="43">
        <f t="shared" si="67"/>
        <v>3.0300999999999911E-2</v>
      </c>
      <c r="W24" s="1">
        <f t="shared" si="34"/>
        <v>6</v>
      </c>
      <c r="X24" s="2">
        <f t="shared" si="0"/>
        <v>1004.9999999999999</v>
      </c>
      <c r="Y24" s="7"/>
      <c r="Z24" s="5">
        <f t="shared" si="35"/>
        <v>10</v>
      </c>
      <c r="AA24" s="2">
        <f t="shared" si="36"/>
        <v>1000</v>
      </c>
      <c r="AB24" s="2">
        <f t="shared" si="37"/>
        <v>1000</v>
      </c>
      <c r="AC24" s="2">
        <f t="shared" si="38"/>
        <v>1000</v>
      </c>
      <c r="AD24" s="8">
        <f t="shared" si="1"/>
        <v>6.8500000000000005E-2</v>
      </c>
      <c r="AE24" s="2">
        <f t="shared" si="2"/>
        <v>1034.25</v>
      </c>
      <c r="AF24" s="2" t="str">
        <f t="shared" si="3"/>
        <v>nie</v>
      </c>
      <c r="AG24" s="2">
        <f t="shared" si="4"/>
        <v>7</v>
      </c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2">
        <f t="shared" si="39"/>
        <v>0</v>
      </c>
      <c r="AU24" s="6"/>
      <c r="AV24" s="2">
        <f t="shared" si="5"/>
        <v>0</v>
      </c>
      <c r="AW24" s="6"/>
      <c r="AX24" s="2">
        <f t="shared" si="6"/>
        <v>0</v>
      </c>
      <c r="AY24" s="1">
        <f t="shared" si="7"/>
        <v>0</v>
      </c>
      <c r="AZ24" s="2">
        <f t="shared" si="40"/>
        <v>0</v>
      </c>
      <c r="BA24" s="2">
        <f t="shared" si="8"/>
        <v>1034.25</v>
      </c>
      <c r="BB24" s="2">
        <f t="shared" si="9"/>
        <v>0</v>
      </c>
      <c r="BC24" s="2">
        <f t="shared" si="41"/>
        <v>0</v>
      </c>
      <c r="BD24" s="2">
        <f t="shared" si="10"/>
        <v>1034.25</v>
      </c>
      <c r="BE24" s="2">
        <f t="shared" si="42"/>
        <v>7</v>
      </c>
      <c r="BF24" s="2">
        <f t="shared" si="11"/>
        <v>5.1775000000000002</v>
      </c>
      <c r="BG24" s="2">
        <f t="shared" si="12"/>
        <v>1022.0725</v>
      </c>
      <c r="BI24" s="7"/>
      <c r="BJ24" s="5">
        <f t="shared" si="43"/>
        <v>10</v>
      </c>
      <c r="BK24" s="2">
        <f t="shared" si="44"/>
        <v>1000</v>
      </c>
      <c r="BL24" s="2">
        <f t="shared" si="45"/>
        <v>1000</v>
      </c>
      <c r="BM24" s="2">
        <f t="shared" si="13"/>
        <v>1000</v>
      </c>
      <c r="BN24" s="8">
        <f t="shared" si="14"/>
        <v>7.0000000000000007E-2</v>
      </c>
      <c r="BO24" s="2">
        <f t="shared" si="15"/>
        <v>1035</v>
      </c>
      <c r="BP24" s="2" t="str">
        <f t="shared" si="16"/>
        <v>nie</v>
      </c>
      <c r="BQ24" s="2">
        <f t="shared" si="17"/>
        <v>7</v>
      </c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2">
        <f t="shared" si="18"/>
        <v>0</v>
      </c>
      <c r="CE24" s="6"/>
      <c r="CF24" s="2">
        <f t="shared" si="19"/>
        <v>0</v>
      </c>
      <c r="CG24" s="6"/>
      <c r="CH24" s="2">
        <f t="shared" si="20"/>
        <v>0</v>
      </c>
      <c r="CI24" s="1">
        <f t="shared" si="21"/>
        <v>0</v>
      </c>
      <c r="CJ24" s="2">
        <f t="shared" si="46"/>
        <v>0</v>
      </c>
      <c r="CK24" s="2">
        <f t="shared" si="22"/>
        <v>1035</v>
      </c>
      <c r="CL24" s="2">
        <f t="shared" si="23"/>
        <v>0</v>
      </c>
      <c r="CM24" s="2">
        <f t="shared" si="47"/>
        <v>0</v>
      </c>
      <c r="CN24" s="2">
        <f t="shared" si="24"/>
        <v>1035</v>
      </c>
      <c r="CO24" s="2">
        <f t="shared" si="48"/>
        <v>7</v>
      </c>
      <c r="CP24" s="2">
        <f t="shared" si="25"/>
        <v>5.32</v>
      </c>
      <c r="CQ24" s="2">
        <f t="shared" si="26"/>
        <v>1022.68</v>
      </c>
      <c r="CS24" s="5">
        <f t="shared" si="49"/>
        <v>10</v>
      </c>
      <c r="CT24" s="2">
        <f t="shared" si="50"/>
        <v>1000</v>
      </c>
      <c r="CU24" s="2">
        <f t="shared" si="51"/>
        <v>1000</v>
      </c>
      <c r="CV24" s="2">
        <f t="shared" si="52"/>
        <v>1000</v>
      </c>
      <c r="CW24" s="8">
        <f t="shared" si="27"/>
        <v>7.2499999999999995E-2</v>
      </c>
      <c r="CX24" s="2">
        <f t="shared" si="28"/>
        <v>1036.25</v>
      </c>
      <c r="CY24" s="2" t="str">
        <f t="shared" si="29"/>
        <v>nie</v>
      </c>
      <c r="CZ24" s="2">
        <f t="shared" si="53"/>
        <v>0</v>
      </c>
      <c r="DA24" s="2">
        <f t="shared" si="54"/>
        <v>0</v>
      </c>
      <c r="DB24" s="2">
        <f t="shared" si="55"/>
        <v>1036.25</v>
      </c>
      <c r="DC24" s="2">
        <f t="shared" si="30"/>
        <v>0</v>
      </c>
      <c r="DD24" s="2">
        <f t="shared" si="56"/>
        <v>0</v>
      </c>
      <c r="DE24" s="2">
        <f t="shared" si="57"/>
        <v>1036.25</v>
      </c>
      <c r="DF24" s="2">
        <f t="shared" si="32"/>
        <v>20</v>
      </c>
      <c r="DG24" s="2">
        <f t="shared" si="33"/>
        <v>3.0874999999999999</v>
      </c>
      <c r="DH24" s="2">
        <f t="shared" si="58"/>
        <v>1013.1625</v>
      </c>
    </row>
    <row r="25" spans="2:112">
      <c r="C25" s="37">
        <v>4</v>
      </c>
      <c r="D25" s="2">
        <f t="shared" si="68"/>
        <v>1258.432858574</v>
      </c>
      <c r="E25" s="2">
        <f t="shared" si="69"/>
        <v>1202.071969974</v>
      </c>
      <c r="F25" s="2">
        <f t="shared" si="70"/>
        <v>1131.9992</v>
      </c>
      <c r="G25" s="2">
        <f t="shared" si="71"/>
        <v>1105.4022</v>
      </c>
      <c r="H25" s="2">
        <f t="shared" si="72"/>
        <v>1141.4931088844762</v>
      </c>
      <c r="I25" s="2">
        <f t="shared" si="73"/>
        <v>1097.451491978617</v>
      </c>
      <c r="J25" s="98">
        <f t="shared" si="74"/>
        <v>1138.1741484762185</v>
      </c>
      <c r="K25" s="85">
        <f t="shared" si="75"/>
        <v>1040.60401</v>
      </c>
      <c r="M25" s="37">
        <v>4</v>
      </c>
      <c r="N25" s="41">
        <f t="shared" si="60"/>
        <v>0.25843285857399989</v>
      </c>
      <c r="O25" s="41">
        <f t="shared" si="61"/>
        <v>0.20207196997400012</v>
      </c>
      <c r="P25" s="41">
        <f t="shared" si="62"/>
        <v>0.13199919999999987</v>
      </c>
      <c r="Q25" s="41">
        <f t="shared" si="63"/>
        <v>0.10540219999999989</v>
      </c>
      <c r="R25" s="41">
        <f t="shared" si="64"/>
        <v>0.14149310888447619</v>
      </c>
      <c r="S25" s="42">
        <f t="shared" si="65"/>
        <v>9.7451491978616911E-2</v>
      </c>
      <c r="T25" s="99">
        <f t="shared" si="66"/>
        <v>0.13817414847621845</v>
      </c>
      <c r="U25" s="43">
        <f t="shared" si="67"/>
        <v>4.0604010000000024E-2</v>
      </c>
      <c r="W25" s="1">
        <f t="shared" si="34"/>
        <v>7</v>
      </c>
      <c r="X25" s="2">
        <f t="shared" si="0"/>
        <v>1005.8333333333334</v>
      </c>
      <c r="Y25" s="8">
        <f t="shared" ref="Y25:Y56" si="76">MAX(INDEX(scenariusz_I_WIBOR6M,MATCH(ROUNDUP(W25/12,0),scenariusz_I_rok,0)),0)</f>
        <v>0.04</v>
      </c>
      <c r="Z25" s="5">
        <f t="shared" si="35"/>
        <v>10</v>
      </c>
      <c r="AA25" s="2">
        <f t="shared" si="36"/>
        <v>1000</v>
      </c>
      <c r="AB25" s="2">
        <f t="shared" si="37"/>
        <v>1000</v>
      </c>
      <c r="AC25" s="2">
        <f t="shared" si="38"/>
        <v>1000</v>
      </c>
      <c r="AD25" s="8">
        <f t="shared" si="1"/>
        <v>6.8500000000000005E-2</v>
      </c>
      <c r="AE25" s="2">
        <f t="shared" si="2"/>
        <v>1039.9583333333333</v>
      </c>
      <c r="AF25" s="2" t="str">
        <f t="shared" si="3"/>
        <v>nie</v>
      </c>
      <c r="AG25" s="2">
        <f t="shared" si="4"/>
        <v>7</v>
      </c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2">
        <f t="shared" si="39"/>
        <v>0</v>
      </c>
      <c r="AU25" s="6"/>
      <c r="AV25" s="2">
        <f t="shared" si="5"/>
        <v>0</v>
      </c>
      <c r="AW25" s="6"/>
      <c r="AX25" s="2">
        <f t="shared" si="6"/>
        <v>0</v>
      </c>
      <c r="AY25" s="1">
        <f t="shared" si="7"/>
        <v>0</v>
      </c>
      <c r="AZ25" s="2">
        <f t="shared" si="40"/>
        <v>0</v>
      </c>
      <c r="BA25" s="2">
        <f t="shared" si="8"/>
        <v>1039.9583333333333</v>
      </c>
      <c r="BB25" s="2">
        <f t="shared" si="9"/>
        <v>0</v>
      </c>
      <c r="BC25" s="2">
        <f t="shared" si="41"/>
        <v>0</v>
      </c>
      <c r="BD25" s="2">
        <f t="shared" si="10"/>
        <v>1039.9583333333333</v>
      </c>
      <c r="BE25" s="2">
        <f t="shared" si="42"/>
        <v>7</v>
      </c>
      <c r="BF25" s="2">
        <f t="shared" si="11"/>
        <v>6.2620833333333188</v>
      </c>
      <c r="BG25" s="2">
        <f t="shared" si="12"/>
        <v>1026.69625</v>
      </c>
      <c r="BI25" s="7"/>
      <c r="BJ25" s="5">
        <f t="shared" si="43"/>
        <v>10</v>
      </c>
      <c r="BK25" s="2">
        <f t="shared" si="44"/>
        <v>1000</v>
      </c>
      <c r="BL25" s="2">
        <f t="shared" si="45"/>
        <v>1000</v>
      </c>
      <c r="BM25" s="2">
        <f t="shared" si="13"/>
        <v>1000</v>
      </c>
      <c r="BN25" s="8">
        <f t="shared" si="14"/>
        <v>7.0000000000000007E-2</v>
      </c>
      <c r="BO25" s="2">
        <f t="shared" si="15"/>
        <v>1040.8333333333333</v>
      </c>
      <c r="BP25" s="2" t="str">
        <f t="shared" si="16"/>
        <v>nie</v>
      </c>
      <c r="BQ25" s="2">
        <f t="shared" si="17"/>
        <v>7</v>
      </c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2">
        <f t="shared" si="18"/>
        <v>0</v>
      </c>
      <c r="CE25" s="6"/>
      <c r="CF25" s="2">
        <f t="shared" si="19"/>
        <v>0</v>
      </c>
      <c r="CG25" s="6"/>
      <c r="CH25" s="2">
        <f t="shared" si="20"/>
        <v>0</v>
      </c>
      <c r="CI25" s="1">
        <f t="shared" si="21"/>
        <v>0</v>
      </c>
      <c r="CJ25" s="2">
        <f t="shared" si="46"/>
        <v>0</v>
      </c>
      <c r="CK25" s="2">
        <f t="shared" si="22"/>
        <v>1040.8333333333333</v>
      </c>
      <c r="CL25" s="2">
        <f t="shared" si="23"/>
        <v>0</v>
      </c>
      <c r="CM25" s="2">
        <f t="shared" si="47"/>
        <v>0</v>
      </c>
      <c r="CN25" s="2">
        <f t="shared" si="24"/>
        <v>1040.8333333333333</v>
      </c>
      <c r="CO25" s="2">
        <f t="shared" si="48"/>
        <v>7</v>
      </c>
      <c r="CP25" s="2">
        <f t="shared" si="25"/>
        <v>6.4283333333333186</v>
      </c>
      <c r="CQ25" s="2">
        <f t="shared" si="26"/>
        <v>1027.405</v>
      </c>
      <c r="CS25" s="5">
        <f t="shared" si="49"/>
        <v>10</v>
      </c>
      <c r="CT25" s="2">
        <f t="shared" si="50"/>
        <v>1000</v>
      </c>
      <c r="CU25" s="2">
        <f t="shared" si="51"/>
        <v>1000</v>
      </c>
      <c r="CV25" s="2">
        <f t="shared" si="52"/>
        <v>1000</v>
      </c>
      <c r="CW25" s="8">
        <f t="shared" si="27"/>
        <v>7.2499999999999995E-2</v>
      </c>
      <c r="CX25" s="2">
        <f t="shared" si="28"/>
        <v>1042.2916666666665</v>
      </c>
      <c r="CY25" s="2" t="str">
        <f t="shared" si="29"/>
        <v>nie</v>
      </c>
      <c r="CZ25" s="2">
        <f t="shared" si="53"/>
        <v>0</v>
      </c>
      <c r="DA25" s="2">
        <f t="shared" si="54"/>
        <v>0</v>
      </c>
      <c r="DB25" s="2">
        <f t="shared" si="55"/>
        <v>1042.2916666666665</v>
      </c>
      <c r="DC25" s="2">
        <f t="shared" si="30"/>
        <v>0</v>
      </c>
      <c r="DD25" s="2">
        <f t="shared" si="56"/>
        <v>0</v>
      </c>
      <c r="DE25" s="2">
        <f t="shared" si="57"/>
        <v>1042.2916666666665</v>
      </c>
      <c r="DF25" s="2">
        <f t="shared" si="32"/>
        <v>20</v>
      </c>
      <c r="DG25" s="2">
        <f t="shared" si="33"/>
        <v>4.2354166666666382</v>
      </c>
      <c r="DH25" s="2">
        <f t="shared" si="58"/>
        <v>1018.0562499999999</v>
      </c>
    </row>
    <row r="26" spans="2:112" ht="14.45" customHeight="1">
      <c r="C26" s="37">
        <v>5</v>
      </c>
      <c r="D26" s="2">
        <f t="shared" si="68"/>
        <v>1337.1967157344998</v>
      </c>
      <c r="E26" s="2">
        <f t="shared" si="69"/>
        <v>1265.5386468844997</v>
      </c>
      <c r="F26" s="2">
        <f t="shared" si="70"/>
        <v>1203.4262000000001</v>
      </c>
      <c r="G26" s="2">
        <f t="shared" si="71"/>
        <v>1157.2892000000002</v>
      </c>
      <c r="H26" s="2">
        <f t="shared" si="72"/>
        <v>1165.7661110482115</v>
      </c>
      <c r="I26" s="2">
        <f t="shared" si="73"/>
        <v>1116.8230577619704</v>
      </c>
      <c r="J26" s="98">
        <f t="shared" si="74"/>
        <v>1175.6035706575724</v>
      </c>
      <c r="K26" s="85">
        <f t="shared" si="75"/>
        <v>1051.0100500999999</v>
      </c>
      <c r="M26" s="37">
        <v>5</v>
      </c>
      <c r="N26" s="41">
        <f t="shared" si="60"/>
        <v>0.33719671573449972</v>
      </c>
      <c r="O26" s="41">
        <f t="shared" si="61"/>
        <v>0.2655386468844998</v>
      </c>
      <c r="P26" s="41">
        <f t="shared" si="62"/>
        <v>0.2034262</v>
      </c>
      <c r="Q26" s="41">
        <f t="shared" si="63"/>
        <v>0.15728920000000013</v>
      </c>
      <c r="R26" s="41">
        <f t="shared" si="64"/>
        <v>0.1657661110482116</v>
      </c>
      <c r="S26" s="42">
        <f t="shared" si="65"/>
        <v>0.11682305776197044</v>
      </c>
      <c r="T26" s="99">
        <f t="shared" si="66"/>
        <v>0.17560357065757248</v>
      </c>
      <c r="U26" s="43">
        <f t="shared" si="67"/>
        <v>5.1010050099999926E-2</v>
      </c>
      <c r="W26" s="1">
        <f t="shared" si="34"/>
        <v>8</v>
      </c>
      <c r="X26" s="2">
        <f t="shared" si="0"/>
        <v>1006.6666666666666</v>
      </c>
      <c r="Y26" s="8">
        <f t="shared" si="76"/>
        <v>0.04</v>
      </c>
      <c r="Z26" s="5">
        <f t="shared" si="35"/>
        <v>10</v>
      </c>
      <c r="AA26" s="2">
        <f t="shared" si="36"/>
        <v>1000</v>
      </c>
      <c r="AB26" s="2">
        <f t="shared" si="37"/>
        <v>1000</v>
      </c>
      <c r="AC26" s="2">
        <f t="shared" si="38"/>
        <v>1000</v>
      </c>
      <c r="AD26" s="8">
        <f t="shared" si="1"/>
        <v>6.8500000000000005E-2</v>
      </c>
      <c r="AE26" s="2">
        <f t="shared" si="2"/>
        <v>1045.6666666666667</v>
      </c>
      <c r="AF26" s="2" t="str">
        <f t="shared" si="3"/>
        <v>nie</v>
      </c>
      <c r="AG26" s="2">
        <f t="shared" si="4"/>
        <v>7</v>
      </c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2">
        <f t="shared" si="39"/>
        <v>0</v>
      </c>
      <c r="AU26" s="6"/>
      <c r="AV26" s="2">
        <f t="shared" si="5"/>
        <v>0</v>
      </c>
      <c r="AW26" s="6"/>
      <c r="AX26" s="2">
        <f t="shared" si="6"/>
        <v>0</v>
      </c>
      <c r="AY26" s="1">
        <f t="shared" si="7"/>
        <v>0</v>
      </c>
      <c r="AZ26" s="2">
        <f t="shared" si="40"/>
        <v>0</v>
      </c>
      <c r="BA26" s="2">
        <f t="shared" si="8"/>
        <v>1045.6666666666667</v>
      </c>
      <c r="BB26" s="2">
        <f t="shared" si="9"/>
        <v>0</v>
      </c>
      <c r="BC26" s="2">
        <f t="shared" si="41"/>
        <v>0</v>
      </c>
      <c r="BD26" s="2">
        <f t="shared" si="10"/>
        <v>1045.6666666666667</v>
      </c>
      <c r="BE26" s="2">
        <f t="shared" si="42"/>
        <v>7</v>
      </c>
      <c r="BF26" s="2">
        <f t="shared" si="11"/>
        <v>7.3466666666666809</v>
      </c>
      <c r="BG26" s="2">
        <f t="shared" si="12"/>
        <v>1031.3200000000002</v>
      </c>
      <c r="BI26" s="7"/>
      <c r="BJ26" s="5">
        <f t="shared" si="43"/>
        <v>10</v>
      </c>
      <c r="BK26" s="2">
        <f t="shared" si="44"/>
        <v>1000</v>
      </c>
      <c r="BL26" s="2">
        <f t="shared" si="45"/>
        <v>1000</v>
      </c>
      <c r="BM26" s="2">
        <f t="shared" si="13"/>
        <v>1000</v>
      </c>
      <c r="BN26" s="8">
        <f t="shared" si="14"/>
        <v>7.0000000000000007E-2</v>
      </c>
      <c r="BO26" s="2">
        <f t="shared" si="15"/>
        <v>1046.6666666666667</v>
      </c>
      <c r="BP26" s="2" t="str">
        <f t="shared" si="16"/>
        <v>nie</v>
      </c>
      <c r="BQ26" s="2">
        <f t="shared" si="17"/>
        <v>7</v>
      </c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2">
        <f t="shared" si="18"/>
        <v>0</v>
      </c>
      <c r="CE26" s="6"/>
      <c r="CF26" s="2">
        <f t="shared" si="19"/>
        <v>0</v>
      </c>
      <c r="CG26" s="6"/>
      <c r="CH26" s="2">
        <f t="shared" si="20"/>
        <v>0</v>
      </c>
      <c r="CI26" s="1">
        <f t="shared" si="21"/>
        <v>0</v>
      </c>
      <c r="CJ26" s="2">
        <f t="shared" si="46"/>
        <v>0</v>
      </c>
      <c r="CK26" s="2">
        <f t="shared" si="22"/>
        <v>1046.6666666666667</v>
      </c>
      <c r="CL26" s="2">
        <f t="shared" si="23"/>
        <v>0</v>
      </c>
      <c r="CM26" s="2">
        <f t="shared" si="47"/>
        <v>0</v>
      </c>
      <c r="CN26" s="2">
        <f t="shared" si="24"/>
        <v>1046.6666666666667</v>
      </c>
      <c r="CO26" s="2">
        <f t="shared" si="48"/>
        <v>7</v>
      </c>
      <c r="CP26" s="2">
        <f t="shared" si="25"/>
        <v>7.5366666666666813</v>
      </c>
      <c r="CQ26" s="2">
        <f t="shared" si="26"/>
        <v>1032.1300000000001</v>
      </c>
      <c r="CS26" s="5">
        <f t="shared" si="49"/>
        <v>10</v>
      </c>
      <c r="CT26" s="2">
        <f t="shared" si="50"/>
        <v>1000</v>
      </c>
      <c r="CU26" s="2">
        <f t="shared" si="51"/>
        <v>1000</v>
      </c>
      <c r="CV26" s="2">
        <f t="shared" si="52"/>
        <v>1000</v>
      </c>
      <c r="CW26" s="8">
        <f t="shared" si="27"/>
        <v>7.2499999999999995E-2</v>
      </c>
      <c r="CX26" s="2">
        <f t="shared" si="28"/>
        <v>1048.3333333333333</v>
      </c>
      <c r="CY26" s="2" t="str">
        <f t="shared" si="29"/>
        <v>nie</v>
      </c>
      <c r="CZ26" s="2">
        <f t="shared" si="53"/>
        <v>0</v>
      </c>
      <c r="DA26" s="2">
        <f t="shared" si="54"/>
        <v>0</v>
      </c>
      <c r="DB26" s="2">
        <f t="shared" si="55"/>
        <v>1048.3333333333333</v>
      </c>
      <c r="DC26" s="2">
        <f t="shared" si="30"/>
        <v>0</v>
      </c>
      <c r="DD26" s="2">
        <f t="shared" si="56"/>
        <v>0</v>
      </c>
      <c r="DE26" s="2">
        <f t="shared" si="57"/>
        <v>1048.3333333333333</v>
      </c>
      <c r="DF26" s="2">
        <f t="shared" si="32"/>
        <v>20</v>
      </c>
      <c r="DG26" s="2">
        <f t="shared" si="33"/>
        <v>5.3833333333333186</v>
      </c>
      <c r="DH26" s="2">
        <f t="shared" si="58"/>
        <v>1022.9499999999999</v>
      </c>
    </row>
    <row r="27" spans="2:112" ht="15" customHeight="1">
      <c r="C27" s="37">
        <v>6</v>
      </c>
      <c r="D27" s="2">
        <f t="shared" si="68"/>
        <v>1385.7577076856999</v>
      </c>
      <c r="E27" s="2">
        <f t="shared" si="69"/>
        <v>1310.7920916256999</v>
      </c>
      <c r="F27" s="2">
        <f t="shared" si="70"/>
        <v>1230.9394</v>
      </c>
      <c r="G27" s="2">
        <f t="shared" si="71"/>
        <v>1178.7253999999998</v>
      </c>
      <c r="H27" s="2">
        <f t="shared" si="72"/>
        <v>1190.7051266932549</v>
      </c>
      <c r="I27" s="2">
        <f t="shared" si="73"/>
        <v>1136.7503547080732</v>
      </c>
      <c r="J27" s="98">
        <f t="shared" si="74"/>
        <v>1214.2638779778179</v>
      </c>
      <c r="K27" s="85">
        <f t="shared" si="75"/>
        <v>1061.5201506009998</v>
      </c>
      <c r="M27" s="37">
        <v>6</v>
      </c>
      <c r="N27" s="41">
        <f t="shared" si="60"/>
        <v>0.38575770768569995</v>
      </c>
      <c r="O27" s="41">
        <f t="shared" si="61"/>
        <v>0.31079209162569987</v>
      </c>
      <c r="P27" s="41">
        <f t="shared" si="62"/>
        <v>0.23093940000000002</v>
      </c>
      <c r="Q27" s="41">
        <f t="shared" si="63"/>
        <v>0.17872539999999981</v>
      </c>
      <c r="R27" s="41">
        <f t="shared" si="64"/>
        <v>0.1907051266932549</v>
      </c>
      <c r="S27" s="42">
        <f t="shared" si="65"/>
        <v>0.13675035470807329</v>
      </c>
      <c r="T27" s="99">
        <f t="shared" si="66"/>
        <v>0.21426387797781787</v>
      </c>
      <c r="U27" s="43">
        <f t="shared" si="67"/>
        <v>6.1520150600999912E-2</v>
      </c>
      <c r="W27" s="1">
        <f t="shared" si="34"/>
        <v>9</v>
      </c>
      <c r="X27" s="2">
        <f t="shared" si="0"/>
        <v>1007.5000000000001</v>
      </c>
      <c r="Y27" s="8">
        <f t="shared" si="76"/>
        <v>0.04</v>
      </c>
      <c r="Z27" s="5">
        <f t="shared" si="35"/>
        <v>10</v>
      </c>
      <c r="AA27" s="2">
        <f t="shared" si="36"/>
        <v>1000</v>
      </c>
      <c r="AB27" s="2">
        <f t="shared" si="37"/>
        <v>1000</v>
      </c>
      <c r="AC27" s="2">
        <f t="shared" si="38"/>
        <v>1000</v>
      </c>
      <c r="AD27" s="8">
        <f t="shared" si="1"/>
        <v>6.8500000000000005E-2</v>
      </c>
      <c r="AE27" s="2">
        <f t="shared" si="2"/>
        <v>1051.375</v>
      </c>
      <c r="AF27" s="2" t="str">
        <f t="shared" si="3"/>
        <v>nie</v>
      </c>
      <c r="AG27" s="2">
        <f t="shared" si="4"/>
        <v>7</v>
      </c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2">
        <f t="shared" si="39"/>
        <v>0</v>
      </c>
      <c r="AU27" s="6"/>
      <c r="AV27" s="2">
        <f t="shared" si="5"/>
        <v>0</v>
      </c>
      <c r="AW27" s="6"/>
      <c r="AX27" s="2">
        <f t="shared" si="6"/>
        <v>0</v>
      </c>
      <c r="AY27" s="1">
        <f t="shared" si="7"/>
        <v>0</v>
      </c>
      <c r="AZ27" s="2">
        <f t="shared" si="40"/>
        <v>0</v>
      </c>
      <c r="BA27" s="2">
        <f t="shared" si="8"/>
        <v>1051.375</v>
      </c>
      <c r="BB27" s="2">
        <f t="shared" si="9"/>
        <v>0</v>
      </c>
      <c r="BC27" s="2">
        <f t="shared" si="41"/>
        <v>0</v>
      </c>
      <c r="BD27" s="2">
        <f t="shared" si="10"/>
        <v>1051.375</v>
      </c>
      <c r="BE27" s="2">
        <f t="shared" si="42"/>
        <v>7</v>
      </c>
      <c r="BF27" s="2">
        <f t="shared" si="11"/>
        <v>8.4312500000000004</v>
      </c>
      <c r="BG27" s="2">
        <f t="shared" si="12"/>
        <v>1035.9437499999999</v>
      </c>
      <c r="BI27" s="7"/>
      <c r="BJ27" s="5">
        <f t="shared" si="43"/>
        <v>10</v>
      </c>
      <c r="BK27" s="2">
        <f t="shared" si="44"/>
        <v>1000</v>
      </c>
      <c r="BL27" s="2">
        <f t="shared" si="45"/>
        <v>1000</v>
      </c>
      <c r="BM27" s="2">
        <f t="shared" si="13"/>
        <v>1000</v>
      </c>
      <c r="BN27" s="8">
        <f t="shared" si="14"/>
        <v>7.0000000000000007E-2</v>
      </c>
      <c r="BO27" s="2">
        <f t="shared" si="15"/>
        <v>1052.5</v>
      </c>
      <c r="BP27" s="2" t="str">
        <f t="shared" si="16"/>
        <v>nie</v>
      </c>
      <c r="BQ27" s="2">
        <f t="shared" si="17"/>
        <v>7</v>
      </c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2">
        <f t="shared" si="18"/>
        <v>0</v>
      </c>
      <c r="CE27" s="6"/>
      <c r="CF27" s="2">
        <f t="shared" si="19"/>
        <v>0</v>
      </c>
      <c r="CG27" s="6"/>
      <c r="CH27" s="2">
        <f t="shared" si="20"/>
        <v>0</v>
      </c>
      <c r="CI27" s="1">
        <f t="shared" si="21"/>
        <v>0</v>
      </c>
      <c r="CJ27" s="2">
        <f t="shared" si="46"/>
        <v>0</v>
      </c>
      <c r="CK27" s="2">
        <f t="shared" si="22"/>
        <v>1052.5</v>
      </c>
      <c r="CL27" s="2">
        <f t="shared" si="23"/>
        <v>0</v>
      </c>
      <c r="CM27" s="2">
        <f t="shared" si="47"/>
        <v>0</v>
      </c>
      <c r="CN27" s="2">
        <f t="shared" si="24"/>
        <v>1052.5</v>
      </c>
      <c r="CO27" s="2">
        <f t="shared" si="48"/>
        <v>7</v>
      </c>
      <c r="CP27" s="2">
        <f t="shared" si="25"/>
        <v>8.6449999999999996</v>
      </c>
      <c r="CQ27" s="2">
        <f t="shared" si="26"/>
        <v>1036.855</v>
      </c>
      <c r="CS27" s="5">
        <f t="shared" si="49"/>
        <v>10</v>
      </c>
      <c r="CT27" s="2">
        <f t="shared" si="50"/>
        <v>1000</v>
      </c>
      <c r="CU27" s="2">
        <f t="shared" si="51"/>
        <v>1000</v>
      </c>
      <c r="CV27" s="2">
        <f t="shared" si="52"/>
        <v>1000</v>
      </c>
      <c r="CW27" s="8">
        <f t="shared" si="27"/>
        <v>7.2499999999999995E-2</v>
      </c>
      <c r="CX27" s="2">
        <f t="shared" si="28"/>
        <v>1054.375</v>
      </c>
      <c r="CY27" s="2" t="str">
        <f t="shared" si="29"/>
        <v>nie</v>
      </c>
      <c r="CZ27" s="2">
        <f t="shared" si="53"/>
        <v>0</v>
      </c>
      <c r="DA27" s="2">
        <f t="shared" si="54"/>
        <v>0</v>
      </c>
      <c r="DB27" s="2">
        <f t="shared" si="55"/>
        <v>1054.375</v>
      </c>
      <c r="DC27" s="2">
        <f t="shared" si="30"/>
        <v>0</v>
      </c>
      <c r="DD27" s="2">
        <f t="shared" si="56"/>
        <v>0</v>
      </c>
      <c r="DE27" s="2">
        <f t="shared" si="57"/>
        <v>1054.375</v>
      </c>
      <c r="DF27" s="2">
        <f t="shared" si="32"/>
        <v>20</v>
      </c>
      <c r="DG27" s="2">
        <f t="shared" si="33"/>
        <v>6.53125</v>
      </c>
      <c r="DH27" s="2">
        <f t="shared" si="58"/>
        <v>1027.84375</v>
      </c>
    </row>
    <row r="28" spans="2:112">
      <c r="C28" s="37">
        <v>7</v>
      </c>
      <c r="D28" s="2">
        <f t="shared" si="68"/>
        <v>1474.4743112242998</v>
      </c>
      <c r="E28" s="2">
        <f t="shared" si="69"/>
        <v>1374.9711951642998</v>
      </c>
      <c r="F28" s="2">
        <f t="shared" si="70"/>
        <v>1253.5500999999999</v>
      </c>
      <c r="G28" s="2">
        <f t="shared" si="71"/>
        <v>1196.7760999999998</v>
      </c>
      <c r="H28" s="2">
        <f t="shared" si="72"/>
        <v>1216.3278382189192</v>
      </c>
      <c r="I28" s="2">
        <f t="shared" si="73"/>
        <v>1157.248583864071</v>
      </c>
      <c r="J28" s="98">
        <f t="shared" si="74"/>
        <v>1254.1955487061039</v>
      </c>
      <c r="K28" s="85">
        <f t="shared" si="75"/>
        <v>1072.1353521070098</v>
      </c>
      <c r="M28" s="37">
        <v>7</v>
      </c>
      <c r="N28" s="41">
        <f t="shared" si="60"/>
        <v>0.47447431122429973</v>
      </c>
      <c r="O28" s="41">
        <f t="shared" si="61"/>
        <v>0.37497119516429978</v>
      </c>
      <c r="P28" s="41">
        <f t="shared" si="62"/>
        <v>0.2535501</v>
      </c>
      <c r="Q28" s="41">
        <f t="shared" si="63"/>
        <v>0.1967760999999999</v>
      </c>
      <c r="R28" s="41">
        <f t="shared" si="64"/>
        <v>0.2163278382189191</v>
      </c>
      <c r="S28" s="42">
        <f t="shared" si="65"/>
        <v>0.15724858386407092</v>
      </c>
      <c r="T28" s="99">
        <f t="shared" si="66"/>
        <v>0.25419554870610384</v>
      </c>
      <c r="U28" s="43">
        <f t="shared" si="67"/>
        <v>7.2135352107009831E-2</v>
      </c>
      <c r="W28" s="1">
        <f t="shared" si="34"/>
        <v>10</v>
      </c>
      <c r="X28" s="2">
        <f t="shared" si="0"/>
        <v>1008.3333333333333</v>
      </c>
      <c r="Y28" s="8">
        <f t="shared" si="76"/>
        <v>0.04</v>
      </c>
      <c r="Z28" s="5">
        <f t="shared" si="35"/>
        <v>10</v>
      </c>
      <c r="AA28" s="2">
        <f t="shared" si="36"/>
        <v>1000</v>
      </c>
      <c r="AB28" s="2">
        <f t="shared" si="37"/>
        <v>1000</v>
      </c>
      <c r="AC28" s="2">
        <f t="shared" si="38"/>
        <v>1000</v>
      </c>
      <c r="AD28" s="8">
        <f t="shared" si="1"/>
        <v>6.8500000000000005E-2</v>
      </c>
      <c r="AE28" s="2">
        <f t="shared" si="2"/>
        <v>1057.0833333333335</v>
      </c>
      <c r="AF28" s="2" t="str">
        <f t="shared" si="3"/>
        <v>nie</v>
      </c>
      <c r="AG28" s="2">
        <f t="shared" si="4"/>
        <v>7</v>
      </c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2">
        <f t="shared" si="39"/>
        <v>0</v>
      </c>
      <c r="AU28" s="6"/>
      <c r="AV28" s="2">
        <f t="shared" si="5"/>
        <v>0</v>
      </c>
      <c r="AW28" s="6"/>
      <c r="AX28" s="2">
        <f t="shared" si="6"/>
        <v>0</v>
      </c>
      <c r="AY28" s="1">
        <f t="shared" si="7"/>
        <v>0</v>
      </c>
      <c r="AZ28" s="2">
        <f t="shared" si="40"/>
        <v>0</v>
      </c>
      <c r="BA28" s="2">
        <f t="shared" si="8"/>
        <v>1057.0833333333335</v>
      </c>
      <c r="BB28" s="2">
        <f t="shared" si="9"/>
        <v>0</v>
      </c>
      <c r="BC28" s="2">
        <f t="shared" si="41"/>
        <v>0</v>
      </c>
      <c r="BD28" s="2">
        <f t="shared" si="10"/>
        <v>1057.0833333333335</v>
      </c>
      <c r="BE28" s="2">
        <f t="shared" si="42"/>
        <v>7</v>
      </c>
      <c r="BF28" s="2">
        <f t="shared" si="11"/>
        <v>9.5158333333333616</v>
      </c>
      <c r="BG28" s="2">
        <f t="shared" si="12"/>
        <v>1040.5675000000001</v>
      </c>
      <c r="BI28" s="7"/>
      <c r="BJ28" s="5">
        <f t="shared" si="43"/>
        <v>10</v>
      </c>
      <c r="BK28" s="2">
        <f t="shared" si="44"/>
        <v>1000</v>
      </c>
      <c r="BL28" s="2">
        <f t="shared" si="45"/>
        <v>1000</v>
      </c>
      <c r="BM28" s="2">
        <f t="shared" si="13"/>
        <v>1000</v>
      </c>
      <c r="BN28" s="8">
        <f t="shared" si="14"/>
        <v>7.0000000000000007E-2</v>
      </c>
      <c r="BO28" s="2">
        <f t="shared" si="15"/>
        <v>1058.3333333333333</v>
      </c>
      <c r="BP28" s="2" t="str">
        <f t="shared" si="16"/>
        <v>nie</v>
      </c>
      <c r="BQ28" s="2">
        <f t="shared" si="17"/>
        <v>7</v>
      </c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2">
        <f t="shared" si="18"/>
        <v>0</v>
      </c>
      <c r="CE28" s="6"/>
      <c r="CF28" s="2">
        <f t="shared" si="19"/>
        <v>0</v>
      </c>
      <c r="CG28" s="6"/>
      <c r="CH28" s="2">
        <f t="shared" si="20"/>
        <v>0</v>
      </c>
      <c r="CI28" s="1">
        <f t="shared" si="21"/>
        <v>0</v>
      </c>
      <c r="CJ28" s="2">
        <f t="shared" si="46"/>
        <v>0</v>
      </c>
      <c r="CK28" s="2">
        <f t="shared" si="22"/>
        <v>1058.3333333333333</v>
      </c>
      <c r="CL28" s="2">
        <f t="shared" si="23"/>
        <v>0</v>
      </c>
      <c r="CM28" s="2">
        <f t="shared" si="47"/>
        <v>0</v>
      </c>
      <c r="CN28" s="2">
        <f t="shared" si="24"/>
        <v>1058.3333333333333</v>
      </c>
      <c r="CO28" s="2">
        <f t="shared" si="48"/>
        <v>7</v>
      </c>
      <c r="CP28" s="2">
        <f t="shared" si="25"/>
        <v>9.7533333333333196</v>
      </c>
      <c r="CQ28" s="2">
        <f t="shared" si="26"/>
        <v>1041.58</v>
      </c>
      <c r="CS28" s="5">
        <f t="shared" si="49"/>
        <v>10</v>
      </c>
      <c r="CT28" s="2">
        <f t="shared" si="50"/>
        <v>1000</v>
      </c>
      <c r="CU28" s="2">
        <f t="shared" si="51"/>
        <v>1000</v>
      </c>
      <c r="CV28" s="2">
        <f t="shared" si="52"/>
        <v>1000</v>
      </c>
      <c r="CW28" s="8">
        <f t="shared" si="27"/>
        <v>7.2499999999999995E-2</v>
      </c>
      <c r="CX28" s="2">
        <f t="shared" si="28"/>
        <v>1060.4166666666665</v>
      </c>
      <c r="CY28" s="2" t="str">
        <f t="shared" si="29"/>
        <v>nie</v>
      </c>
      <c r="CZ28" s="2">
        <f t="shared" si="53"/>
        <v>0</v>
      </c>
      <c r="DA28" s="2">
        <f t="shared" si="54"/>
        <v>0</v>
      </c>
      <c r="DB28" s="2">
        <f t="shared" si="55"/>
        <v>1060.4166666666665</v>
      </c>
      <c r="DC28" s="2">
        <f t="shared" si="30"/>
        <v>0</v>
      </c>
      <c r="DD28" s="2">
        <f t="shared" si="56"/>
        <v>0</v>
      </c>
      <c r="DE28" s="2">
        <f t="shared" si="57"/>
        <v>1060.4166666666665</v>
      </c>
      <c r="DF28" s="2">
        <f t="shared" si="32"/>
        <v>20</v>
      </c>
      <c r="DG28" s="2">
        <f t="shared" si="33"/>
        <v>7.6791666666666378</v>
      </c>
      <c r="DH28" s="2">
        <f t="shared" si="58"/>
        <v>1032.7375</v>
      </c>
    </row>
    <row r="29" spans="2:112">
      <c r="C29" s="37">
        <v>8</v>
      </c>
      <c r="D29" s="2">
        <f t="shared" si="68"/>
        <v>1568.0441804252998</v>
      </c>
      <c r="E29" s="2">
        <f t="shared" si="69"/>
        <v>1450.4625786152999</v>
      </c>
      <c r="F29" s="2">
        <f t="shared" si="70"/>
        <v>1281.3579999999999</v>
      </c>
      <c r="G29" s="2">
        <f t="shared" si="71"/>
        <v>1224.7249999999999</v>
      </c>
      <c r="H29" s="2">
        <f t="shared" si="72"/>
        <v>1242.6523865631625</v>
      </c>
      <c r="I29" s="2">
        <f t="shared" si="73"/>
        <v>1178.3333489853303</v>
      </c>
      <c r="J29" s="98">
        <f t="shared" si="74"/>
        <v>1295.440392259565</v>
      </c>
      <c r="K29" s="85">
        <f t="shared" si="75"/>
        <v>1082.8567056280799</v>
      </c>
      <c r="M29" s="37">
        <v>8</v>
      </c>
      <c r="N29" s="41">
        <f t="shared" si="60"/>
        <v>0.56804418042529981</v>
      </c>
      <c r="O29" s="41">
        <f t="shared" si="61"/>
        <v>0.45046257861529981</v>
      </c>
      <c r="P29" s="41">
        <f t="shared" si="62"/>
        <v>0.281358</v>
      </c>
      <c r="Q29" s="41">
        <f t="shared" si="63"/>
        <v>0.22472499999999984</v>
      </c>
      <c r="R29" s="41">
        <f t="shared" si="64"/>
        <v>0.24265238656316246</v>
      </c>
      <c r="S29" s="42">
        <f t="shared" si="65"/>
        <v>0.17833334898533026</v>
      </c>
      <c r="T29" s="99">
        <f t="shared" si="66"/>
        <v>0.29544039225956498</v>
      </c>
      <c r="U29" s="43">
        <f t="shared" si="67"/>
        <v>8.2856705628080007E-2</v>
      </c>
      <c r="W29" s="1">
        <f t="shared" si="34"/>
        <v>11</v>
      </c>
      <c r="X29" s="2">
        <f t="shared" si="0"/>
        <v>1009.1666666666667</v>
      </c>
      <c r="Y29" s="8">
        <f t="shared" si="76"/>
        <v>0.04</v>
      </c>
      <c r="Z29" s="5">
        <f t="shared" si="35"/>
        <v>10</v>
      </c>
      <c r="AA29" s="2">
        <f t="shared" si="36"/>
        <v>1000</v>
      </c>
      <c r="AB29" s="2">
        <f t="shared" si="37"/>
        <v>1000</v>
      </c>
      <c r="AC29" s="2">
        <f t="shared" si="38"/>
        <v>1000</v>
      </c>
      <c r="AD29" s="8">
        <f t="shared" si="1"/>
        <v>6.8500000000000005E-2</v>
      </c>
      <c r="AE29" s="2">
        <f t="shared" si="2"/>
        <v>1062.7916666666665</v>
      </c>
      <c r="AF29" s="2" t="str">
        <f t="shared" si="3"/>
        <v>nie</v>
      </c>
      <c r="AG29" s="2">
        <f t="shared" si="4"/>
        <v>7</v>
      </c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2">
        <f t="shared" si="39"/>
        <v>0</v>
      </c>
      <c r="AU29" s="6"/>
      <c r="AV29" s="2">
        <f t="shared" si="5"/>
        <v>0</v>
      </c>
      <c r="AW29" s="6"/>
      <c r="AX29" s="2">
        <f t="shared" si="6"/>
        <v>0</v>
      </c>
      <c r="AY29" s="1">
        <f t="shared" si="7"/>
        <v>0</v>
      </c>
      <c r="AZ29" s="2">
        <f t="shared" si="40"/>
        <v>0</v>
      </c>
      <c r="BA29" s="2">
        <f t="shared" si="8"/>
        <v>1062.7916666666665</v>
      </c>
      <c r="BB29" s="2">
        <f t="shared" si="9"/>
        <v>0</v>
      </c>
      <c r="BC29" s="2">
        <f t="shared" si="41"/>
        <v>0</v>
      </c>
      <c r="BD29" s="2">
        <f t="shared" si="10"/>
        <v>1062.7916666666665</v>
      </c>
      <c r="BE29" s="2">
        <f t="shared" si="42"/>
        <v>7</v>
      </c>
      <c r="BF29" s="2">
        <f t="shared" si="11"/>
        <v>10.600416666666638</v>
      </c>
      <c r="BG29" s="2">
        <f t="shared" si="12"/>
        <v>1045.1912499999999</v>
      </c>
      <c r="BI29" s="7"/>
      <c r="BJ29" s="5">
        <f t="shared" si="43"/>
        <v>10</v>
      </c>
      <c r="BK29" s="2">
        <f t="shared" si="44"/>
        <v>1000</v>
      </c>
      <c r="BL29" s="2">
        <f t="shared" si="45"/>
        <v>1000</v>
      </c>
      <c r="BM29" s="2">
        <f t="shared" si="13"/>
        <v>1000</v>
      </c>
      <c r="BN29" s="8">
        <f t="shared" si="14"/>
        <v>7.0000000000000007E-2</v>
      </c>
      <c r="BO29" s="2">
        <f t="shared" si="15"/>
        <v>1064.1666666666667</v>
      </c>
      <c r="BP29" s="2" t="str">
        <f t="shared" si="16"/>
        <v>nie</v>
      </c>
      <c r="BQ29" s="2">
        <f t="shared" si="17"/>
        <v>7</v>
      </c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2">
        <f t="shared" si="18"/>
        <v>0</v>
      </c>
      <c r="CE29" s="6"/>
      <c r="CF29" s="2">
        <f t="shared" si="19"/>
        <v>0</v>
      </c>
      <c r="CG29" s="6"/>
      <c r="CH29" s="2">
        <f t="shared" si="20"/>
        <v>0</v>
      </c>
      <c r="CI29" s="1">
        <f t="shared" si="21"/>
        <v>0</v>
      </c>
      <c r="CJ29" s="2">
        <f t="shared" si="46"/>
        <v>0</v>
      </c>
      <c r="CK29" s="2">
        <f t="shared" si="22"/>
        <v>1064.1666666666667</v>
      </c>
      <c r="CL29" s="2">
        <f t="shared" si="23"/>
        <v>0</v>
      </c>
      <c r="CM29" s="2">
        <f t="shared" si="47"/>
        <v>0</v>
      </c>
      <c r="CN29" s="2">
        <f t="shared" si="24"/>
        <v>1064.1666666666667</v>
      </c>
      <c r="CO29" s="2">
        <f t="shared" si="48"/>
        <v>7</v>
      </c>
      <c r="CP29" s="2">
        <f t="shared" si="25"/>
        <v>10.861666666666681</v>
      </c>
      <c r="CQ29" s="2">
        <f t="shared" si="26"/>
        <v>1046.3050000000001</v>
      </c>
      <c r="CS29" s="5">
        <f t="shared" si="49"/>
        <v>10</v>
      </c>
      <c r="CT29" s="2">
        <f t="shared" si="50"/>
        <v>1000</v>
      </c>
      <c r="CU29" s="2">
        <f t="shared" si="51"/>
        <v>1000</v>
      </c>
      <c r="CV29" s="2">
        <f t="shared" si="52"/>
        <v>1000</v>
      </c>
      <c r="CW29" s="8">
        <f t="shared" si="27"/>
        <v>7.2499999999999995E-2</v>
      </c>
      <c r="CX29" s="2">
        <f t="shared" si="28"/>
        <v>1066.4583333333333</v>
      </c>
      <c r="CY29" s="2" t="str">
        <f t="shared" si="29"/>
        <v>nie</v>
      </c>
      <c r="CZ29" s="2">
        <f t="shared" si="53"/>
        <v>0</v>
      </c>
      <c r="DA29" s="2">
        <f t="shared" si="54"/>
        <v>0</v>
      </c>
      <c r="DB29" s="2">
        <f t="shared" si="55"/>
        <v>1066.4583333333333</v>
      </c>
      <c r="DC29" s="2">
        <f t="shared" si="30"/>
        <v>0</v>
      </c>
      <c r="DD29" s="2">
        <f t="shared" si="56"/>
        <v>0</v>
      </c>
      <c r="DE29" s="2">
        <f t="shared" si="57"/>
        <v>1066.4583333333333</v>
      </c>
      <c r="DF29" s="2">
        <f t="shared" si="32"/>
        <v>20</v>
      </c>
      <c r="DG29" s="2">
        <f t="shared" si="33"/>
        <v>8.8270833333333183</v>
      </c>
      <c r="DH29" s="2">
        <f t="shared" si="58"/>
        <v>1037.6312499999999</v>
      </c>
    </row>
    <row r="30" spans="2:112">
      <c r="C30" s="37">
        <v>9</v>
      </c>
      <c r="D30" s="2">
        <f t="shared" si="68"/>
        <v>1625.7727536292998</v>
      </c>
      <c r="E30" s="2">
        <f t="shared" si="69"/>
        <v>1504.2822323892999</v>
      </c>
      <c r="F30" s="2">
        <f t="shared" si="70"/>
        <v>1354.9909</v>
      </c>
      <c r="G30" s="2">
        <f t="shared" si="71"/>
        <v>1278.4378999999999</v>
      </c>
      <c r="H30" s="2">
        <f t="shared" si="72"/>
        <v>1269.5692372451515</v>
      </c>
      <c r="I30" s="2">
        <f t="shared" si="73"/>
        <v>1199.8925213218181</v>
      </c>
      <c r="J30" s="98">
        <f t="shared" si="74"/>
        <v>1338.0415929787844</v>
      </c>
      <c r="K30" s="85">
        <f t="shared" si="75"/>
        <v>1093.6852726843608</v>
      </c>
      <c r="M30" s="37">
        <v>9</v>
      </c>
      <c r="N30" s="41">
        <f t="shared" si="60"/>
        <v>0.62577275362929985</v>
      </c>
      <c r="O30" s="41">
        <f t="shared" si="61"/>
        <v>0.50428223238929992</v>
      </c>
      <c r="P30" s="41">
        <f t="shared" si="62"/>
        <v>0.3549909</v>
      </c>
      <c r="Q30" s="41">
        <f t="shared" si="63"/>
        <v>0.2784378999999999</v>
      </c>
      <c r="R30" s="41">
        <f t="shared" si="64"/>
        <v>0.26956923724515147</v>
      </c>
      <c r="S30" s="42">
        <f t="shared" si="65"/>
        <v>0.19989252132181812</v>
      </c>
      <c r="T30" s="99">
        <f t="shared" si="66"/>
        <v>0.33804159297878433</v>
      </c>
      <c r="U30" s="43">
        <f t="shared" si="67"/>
        <v>9.3685272684360887E-2</v>
      </c>
      <c r="W30" s="1">
        <f t="shared" si="34"/>
        <v>12</v>
      </c>
      <c r="X30" s="2">
        <f t="shared" si="0"/>
        <v>1010</v>
      </c>
      <c r="Y30" s="8">
        <f t="shared" si="76"/>
        <v>0.04</v>
      </c>
      <c r="Z30" s="5">
        <f t="shared" si="35"/>
        <v>10</v>
      </c>
      <c r="AA30" s="2">
        <f t="shared" si="36"/>
        <v>1000</v>
      </c>
      <c r="AB30" s="2">
        <f t="shared" si="37"/>
        <v>1000</v>
      </c>
      <c r="AC30" s="2">
        <f t="shared" si="38"/>
        <v>1000</v>
      </c>
      <c r="AD30" s="8">
        <f t="shared" si="1"/>
        <v>6.8500000000000005E-2</v>
      </c>
      <c r="AE30" s="2">
        <f t="shared" si="2"/>
        <v>1068.5</v>
      </c>
      <c r="AF30" s="2" t="str">
        <f t="shared" si="3"/>
        <v>nie</v>
      </c>
      <c r="AG30" s="2">
        <f t="shared" si="4"/>
        <v>7</v>
      </c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2">
        <f t="shared" si="39"/>
        <v>0</v>
      </c>
      <c r="AU30" s="6"/>
      <c r="AV30" s="2">
        <f>AZ29+AT30+AU30</f>
        <v>0</v>
      </c>
      <c r="AW30" s="1">
        <f t="shared" ref="AW30:AW61" si="77">IF(AT30&lt;&gt;0,MIN(IF(AK30&lt;&gt;"",AK30,0),ROUNDDOWN(AV30/zamiana_TOS,0)),0)</f>
        <v>0</v>
      </c>
      <c r="AX30" s="2">
        <f t="shared" si="6"/>
        <v>0</v>
      </c>
      <c r="AY30" s="1">
        <f>ROUNDDOWN(AX30/100,0)</f>
        <v>0</v>
      </c>
      <c r="AZ30" s="2">
        <f t="shared" si="40"/>
        <v>0</v>
      </c>
      <c r="BA30" s="2">
        <f t="shared" si="8"/>
        <v>1068.5</v>
      </c>
      <c r="BB30" s="2">
        <f t="shared" si="9"/>
        <v>0</v>
      </c>
      <c r="BC30" s="2">
        <f t="shared" si="41"/>
        <v>0</v>
      </c>
      <c r="BD30" s="2">
        <f t="shared" si="10"/>
        <v>1068.5</v>
      </c>
      <c r="BE30" s="2">
        <f t="shared" si="42"/>
        <v>7</v>
      </c>
      <c r="BF30" s="2">
        <f t="shared" si="11"/>
        <v>11.685</v>
      </c>
      <c r="BG30" s="2">
        <f t="shared" si="12"/>
        <v>1049.8150000000001</v>
      </c>
      <c r="BI30" s="7"/>
      <c r="BJ30" s="5">
        <f t="shared" si="43"/>
        <v>10</v>
      </c>
      <c r="BK30" s="2">
        <f t="shared" si="44"/>
        <v>1000</v>
      </c>
      <c r="BL30" s="2">
        <f t="shared" si="45"/>
        <v>1000</v>
      </c>
      <c r="BM30" s="2">
        <f t="shared" si="13"/>
        <v>1000</v>
      </c>
      <c r="BN30" s="8">
        <f t="shared" si="14"/>
        <v>7.0000000000000007E-2</v>
      </c>
      <c r="BO30" s="2">
        <f t="shared" si="15"/>
        <v>1070</v>
      </c>
      <c r="BP30" s="2" t="str">
        <f t="shared" si="16"/>
        <v>nie</v>
      </c>
      <c r="BQ30" s="2">
        <f t="shared" si="17"/>
        <v>7</v>
      </c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2">
        <f t="shared" si="18"/>
        <v>70</v>
      </c>
      <c r="CE30" s="6"/>
      <c r="CF30" s="2">
        <f>CJ29+CD30+CE30</f>
        <v>70</v>
      </c>
      <c r="CG30" s="1">
        <f t="shared" ref="CG30:CG61" si="78">IF(CD30&lt;&gt;0,MIN(IF(BU30&lt;&gt;"",BU30,0),ROUNDDOWN(CF30/zamiana_COI,0)),0)</f>
        <v>0</v>
      </c>
      <c r="CH30" s="2">
        <f t="shared" si="20"/>
        <v>70</v>
      </c>
      <c r="CI30" s="1">
        <f>ROUNDDOWN(CH30/100,0)</f>
        <v>0</v>
      </c>
      <c r="CJ30" s="2">
        <f t="shared" si="46"/>
        <v>70</v>
      </c>
      <c r="CK30" s="2">
        <f t="shared" si="22"/>
        <v>1070</v>
      </c>
      <c r="CL30" s="2">
        <f t="shared" si="23"/>
        <v>0</v>
      </c>
      <c r="CM30" s="2">
        <f t="shared" si="47"/>
        <v>0</v>
      </c>
      <c r="CN30" s="2">
        <f t="shared" si="24"/>
        <v>1070</v>
      </c>
      <c r="CO30" s="2">
        <f t="shared" si="48"/>
        <v>7</v>
      </c>
      <c r="CP30" s="2">
        <f t="shared" si="25"/>
        <v>11.97</v>
      </c>
      <c r="CQ30" s="2">
        <f t="shared" si="26"/>
        <v>1051.03</v>
      </c>
      <c r="CS30" s="5">
        <f t="shared" si="49"/>
        <v>10</v>
      </c>
      <c r="CT30" s="2">
        <f t="shared" si="50"/>
        <v>1000</v>
      </c>
      <c r="CU30" s="2">
        <f t="shared" si="51"/>
        <v>1000</v>
      </c>
      <c r="CV30" s="2">
        <f t="shared" si="52"/>
        <v>1000</v>
      </c>
      <c r="CW30" s="8">
        <f t="shared" si="27"/>
        <v>7.2499999999999995E-2</v>
      </c>
      <c r="CX30" s="2">
        <f t="shared" si="28"/>
        <v>1072.5</v>
      </c>
      <c r="CY30" s="2" t="str">
        <f t="shared" si="29"/>
        <v>nie</v>
      </c>
      <c r="CZ30" s="2">
        <f t="shared" si="53"/>
        <v>0</v>
      </c>
      <c r="DA30" s="2">
        <f t="shared" si="54"/>
        <v>0</v>
      </c>
      <c r="DB30" s="2">
        <f t="shared" si="55"/>
        <v>1072.5</v>
      </c>
      <c r="DC30" s="2">
        <f t="shared" si="30"/>
        <v>0</v>
      </c>
      <c r="DD30" s="2">
        <f t="shared" si="56"/>
        <v>0</v>
      </c>
      <c r="DE30" s="2">
        <f t="shared" si="57"/>
        <v>1072.5</v>
      </c>
      <c r="DF30" s="2">
        <f t="shared" si="32"/>
        <v>20</v>
      </c>
      <c r="DG30" s="2">
        <f t="shared" si="33"/>
        <v>9.9749999999999996</v>
      </c>
      <c r="DH30" s="2">
        <f t="shared" si="58"/>
        <v>1042.5250000000001</v>
      </c>
    </row>
    <row r="31" spans="2:112">
      <c r="C31" s="37">
        <v>10</v>
      </c>
      <c r="D31" s="2">
        <f t="shared" si="68"/>
        <v>1735.1222298332998</v>
      </c>
      <c r="E31" s="2">
        <f t="shared" si="69"/>
        <v>1583.4507085932999</v>
      </c>
      <c r="F31" s="2">
        <f t="shared" si="70"/>
        <v>1389.6876999999999</v>
      </c>
      <c r="G31" s="2">
        <f t="shared" si="71"/>
        <v>1305.7086999999999</v>
      </c>
      <c r="H31" s="2">
        <f t="shared" si="72"/>
        <v>1297.0917170674852</v>
      </c>
      <c r="I31" s="2">
        <f t="shared" si="73"/>
        <v>1238.1367750358768</v>
      </c>
      <c r="J31" s="98">
        <f t="shared" si="74"/>
        <v>1382.0437553428337</v>
      </c>
      <c r="K31" s="85">
        <f t="shared" si="75"/>
        <v>1104.6221254112045</v>
      </c>
      <c r="M31" s="37">
        <v>10</v>
      </c>
      <c r="N31" s="41">
        <f t="shared" si="60"/>
        <v>0.73512222983329978</v>
      </c>
      <c r="O31" s="41">
        <f t="shared" si="61"/>
        <v>0.58345070859329984</v>
      </c>
      <c r="P31" s="41">
        <f t="shared" si="62"/>
        <v>0.38968769999999986</v>
      </c>
      <c r="Q31" s="41">
        <f t="shared" si="63"/>
        <v>0.30570869999999983</v>
      </c>
      <c r="R31" s="41">
        <f t="shared" si="64"/>
        <v>0.29709171706748516</v>
      </c>
      <c r="S31" s="42">
        <f t="shared" si="65"/>
        <v>0.23813677503587671</v>
      </c>
      <c r="T31" s="99">
        <f t="shared" si="66"/>
        <v>0.38204375534283375</v>
      </c>
      <c r="U31" s="43">
        <f t="shared" si="67"/>
        <v>0.10462212541120453</v>
      </c>
      <c r="W31" s="1">
        <f t="shared" si="34"/>
        <v>13</v>
      </c>
      <c r="X31" s="2">
        <f t="shared" si="0"/>
        <v>1010.8416666666666</v>
      </c>
      <c r="Y31" s="8">
        <f t="shared" si="76"/>
        <v>0.04</v>
      </c>
      <c r="Z31" s="5">
        <f t="shared" si="35"/>
        <v>10</v>
      </c>
      <c r="AA31" s="2">
        <f t="shared" si="36"/>
        <v>1000</v>
      </c>
      <c r="AB31" s="2">
        <f t="shared" si="37"/>
        <v>1000</v>
      </c>
      <c r="AC31" s="2">
        <f t="shared" si="38"/>
        <v>1068.5</v>
      </c>
      <c r="AD31" s="8">
        <f t="shared" si="1"/>
        <v>6.8500000000000005E-2</v>
      </c>
      <c r="AE31" s="2">
        <f t="shared" si="2"/>
        <v>1074.5993541666667</v>
      </c>
      <c r="AF31" s="2" t="str">
        <f t="shared" si="3"/>
        <v>nie</v>
      </c>
      <c r="AG31" s="2">
        <f t="shared" si="4"/>
        <v>7</v>
      </c>
      <c r="AH31" s="1">
        <f t="shared" ref="AH31:AH94" si="79">IF(AT30&lt;&gt;0,AW30+AY30,AH30)</f>
        <v>0</v>
      </c>
      <c r="AI31" s="6"/>
      <c r="AJ31" s="6"/>
      <c r="AK31" s="6"/>
      <c r="AL31" s="2">
        <f>AH31*100</f>
        <v>0</v>
      </c>
      <c r="AM31" s="8">
        <f t="shared" ref="AM31:AM62" si="80">proc_I_okres_TOS</f>
        <v>6.8500000000000005E-2</v>
      </c>
      <c r="AN31" s="2">
        <f>AL31*(1+AM31*IF(MOD($W31,12)&lt;&gt;0,MOD($W31,12),12)/12)</f>
        <v>0</v>
      </c>
      <c r="AO31" s="2">
        <f t="shared" ref="AO31:AO62" si="81">MIN(AH31*koszt_wczesniejszy_wykup_TOS,AN31-AL31)</f>
        <v>0</v>
      </c>
      <c r="AP31" s="6"/>
      <c r="AQ31" s="6"/>
      <c r="AR31" s="6"/>
      <c r="AS31" s="6"/>
      <c r="AT31" s="2">
        <f t="shared" si="39"/>
        <v>0</v>
      </c>
      <c r="AU31" s="2">
        <f>IF(MOD($W31,12)=0,AN31-AL31+AR31-AP31+AK31*100,0)</f>
        <v>0</v>
      </c>
      <c r="AV31" s="2">
        <f t="shared" ref="AV31:AV94" si="82">AZ30+AT31+AU31</f>
        <v>0</v>
      </c>
      <c r="AW31" s="1">
        <f t="shared" si="77"/>
        <v>0</v>
      </c>
      <c r="AX31" s="2">
        <f t="shared" si="6"/>
        <v>0</v>
      </c>
      <c r="AY31" s="1">
        <f t="shared" ref="AY31:AY94" si="83">ROUNDDOWN(AX31/100,0)</f>
        <v>0</v>
      </c>
      <c r="AZ31" s="2">
        <f t="shared" si="40"/>
        <v>0</v>
      </c>
      <c r="BA31" s="2">
        <f>AE31+AN31+AR31+AZ30</f>
        <v>1074.5993541666667</v>
      </c>
      <c r="BB31" s="2">
        <f t="shared" si="9"/>
        <v>0</v>
      </c>
      <c r="BC31" s="2">
        <f t="shared" si="41"/>
        <v>0</v>
      </c>
      <c r="BD31" s="2">
        <f t="shared" si="10"/>
        <v>1074.5993541666667</v>
      </c>
      <c r="BE31" s="2">
        <f t="shared" si="42"/>
        <v>7</v>
      </c>
      <c r="BF31" s="2">
        <f t="shared" si="11"/>
        <v>12.843877291666669</v>
      </c>
      <c r="BG31" s="2">
        <f t="shared" si="12"/>
        <v>1054.7554768750001</v>
      </c>
      <c r="BI31" s="8">
        <f t="shared" ref="BI31:BI62" si="84">MAX(INDEX(scenariusz_I_inflacja,MATCH(ROUNDUP(W31/12,0)-1,scenariusz_I_rok,0)),0)</f>
        <v>0.01</v>
      </c>
      <c r="BJ31" s="5">
        <f t="shared" si="43"/>
        <v>10</v>
      </c>
      <c r="BK31" s="2">
        <f t="shared" si="44"/>
        <v>1000</v>
      </c>
      <c r="BL31" s="2">
        <f t="shared" si="45"/>
        <v>1000</v>
      </c>
      <c r="BM31" s="2">
        <f t="shared" si="13"/>
        <v>1000</v>
      </c>
      <c r="BN31" s="8">
        <f t="shared" si="14"/>
        <v>0.02</v>
      </c>
      <c r="BO31" s="2">
        <f t="shared" si="15"/>
        <v>1001.6666666666667</v>
      </c>
      <c r="BP31" s="2" t="str">
        <f t="shared" si="16"/>
        <v>nie</v>
      </c>
      <c r="BQ31" s="2">
        <f t="shared" si="17"/>
        <v>7</v>
      </c>
      <c r="BR31" s="1">
        <f t="shared" ref="BR31:BR62" si="85">IF(CD30&lt;&gt;0,CG30+CI30,BR30)</f>
        <v>0</v>
      </c>
      <c r="BS31" s="6"/>
      <c r="BT31" s="6"/>
      <c r="BU31" s="6"/>
      <c r="BV31" s="2">
        <f>BR31*100</f>
        <v>0</v>
      </c>
      <c r="BW31" s="8">
        <f t="shared" ref="BW31:BW62" si="86">proc_I_okres_COI</f>
        <v>7.0000000000000007E-2</v>
      </c>
      <c r="BX31" s="2">
        <f>BV31*(1+BW31*IF(MOD($W31,12)&lt;&gt;0,MOD($W31,12),12)/12)</f>
        <v>0</v>
      </c>
      <c r="BY31" s="2">
        <f t="shared" ref="BY31:BY62" si="87">MIN(BR31*koszt_wczesniejszy_wykup_COI,BX31-BV31)</f>
        <v>0</v>
      </c>
      <c r="BZ31" s="6"/>
      <c r="CA31" s="6"/>
      <c r="CB31" s="6"/>
      <c r="CC31" s="6"/>
      <c r="CD31" s="2">
        <f t="shared" si="18"/>
        <v>0</v>
      </c>
      <c r="CE31" s="2">
        <f>IF(MOD($W31,12)=0,BX31-BV31+CB31-BZ31+BU31*100,0)</f>
        <v>0</v>
      </c>
      <c r="CF31" s="2">
        <f t="shared" ref="CF31" si="88">CJ30+CD31+CE31</f>
        <v>70</v>
      </c>
      <c r="CG31" s="1">
        <f t="shared" si="78"/>
        <v>0</v>
      </c>
      <c r="CH31" s="2">
        <f t="shared" si="20"/>
        <v>70</v>
      </c>
      <c r="CI31" s="1">
        <f t="shared" ref="CI31:CI94" si="89">ROUNDDOWN(CH31/100,0)</f>
        <v>0</v>
      </c>
      <c r="CJ31" s="2">
        <f t="shared" si="46"/>
        <v>70</v>
      </c>
      <c r="CK31" s="2">
        <f>BO31+BX31+CB31+CJ30</f>
        <v>1071.6666666666667</v>
      </c>
      <c r="CL31" s="2">
        <f t="shared" si="23"/>
        <v>0</v>
      </c>
      <c r="CM31" s="2">
        <f t="shared" si="47"/>
        <v>0</v>
      </c>
      <c r="CN31" s="2">
        <f t="shared" si="24"/>
        <v>1071.6666666666667</v>
      </c>
      <c r="CO31" s="2">
        <f t="shared" si="48"/>
        <v>7</v>
      </c>
      <c r="CP31" s="2">
        <f t="shared" si="25"/>
        <v>12.286666666666681</v>
      </c>
      <c r="CQ31" s="2">
        <f t="shared" si="26"/>
        <v>1052.3800000000001</v>
      </c>
      <c r="CS31" s="5">
        <f t="shared" si="49"/>
        <v>10</v>
      </c>
      <c r="CT31" s="2">
        <f t="shared" si="50"/>
        <v>1000</v>
      </c>
      <c r="CU31" s="2">
        <f t="shared" si="51"/>
        <v>1000</v>
      </c>
      <c r="CV31" s="2">
        <f t="shared" si="52"/>
        <v>1072.5</v>
      </c>
      <c r="CW31" s="8">
        <f t="shared" si="27"/>
        <v>2.2499999999999999E-2</v>
      </c>
      <c r="CX31" s="2">
        <f t="shared" si="28"/>
        <v>1074.5109375000002</v>
      </c>
      <c r="CY31" s="2" t="str">
        <f t="shared" si="29"/>
        <v>nie</v>
      </c>
      <c r="CZ31" s="2">
        <f t="shared" si="53"/>
        <v>0</v>
      </c>
      <c r="DA31" s="2">
        <f t="shared" si="54"/>
        <v>0</v>
      </c>
      <c r="DB31" s="2">
        <f t="shared" si="55"/>
        <v>1074.5109375000002</v>
      </c>
      <c r="DC31" s="2">
        <f t="shared" si="30"/>
        <v>0</v>
      </c>
      <c r="DD31" s="2">
        <f t="shared" si="56"/>
        <v>0</v>
      </c>
      <c r="DE31" s="2">
        <f t="shared" si="57"/>
        <v>1074.5109375000002</v>
      </c>
      <c r="DF31" s="2">
        <f t="shared" si="32"/>
        <v>20</v>
      </c>
      <c r="DG31" s="2">
        <f t="shared" si="33"/>
        <v>10.357078125000035</v>
      </c>
      <c r="DH31" s="2">
        <f t="shared" si="58"/>
        <v>1044.1538593750001</v>
      </c>
    </row>
    <row r="32" spans="2:112" ht="15.75" customHeight="1">
      <c r="C32" s="37">
        <v>11</v>
      </c>
      <c r="D32" s="2">
        <f t="shared" si="68"/>
        <v>1953.7894426622997</v>
      </c>
      <c r="E32" s="2">
        <f t="shared" si="69"/>
        <v>1759.6296301722996</v>
      </c>
      <c r="F32" s="2">
        <f t="shared" si="70"/>
        <v>1421.2515000000001</v>
      </c>
      <c r="G32" s="2">
        <f t="shared" si="71"/>
        <v>1330.4355</v>
      </c>
      <c r="H32" s="2">
        <f t="shared" si="72"/>
        <v>1391.2358778988978</v>
      </c>
      <c r="I32" s="2">
        <f t="shared" si="73"/>
        <v>1295.2683778988978</v>
      </c>
      <c r="J32" s="98">
        <f t="shared" si="74"/>
        <v>1427.4929506712335</v>
      </c>
      <c r="K32" s="85">
        <f t="shared" si="75"/>
        <v>1115.6683466653164</v>
      </c>
      <c r="M32" s="37">
        <v>11</v>
      </c>
      <c r="N32" s="41">
        <f t="shared" si="60"/>
        <v>0.9537894426622997</v>
      </c>
      <c r="O32" s="41">
        <f t="shared" si="61"/>
        <v>0.75962963017229956</v>
      </c>
      <c r="P32" s="41">
        <f t="shared" si="62"/>
        <v>0.42125150000000011</v>
      </c>
      <c r="Q32" s="41">
        <f t="shared" si="63"/>
        <v>0.3304355000000001</v>
      </c>
      <c r="R32" s="41">
        <f t="shared" si="64"/>
        <v>0.3912358778988978</v>
      </c>
      <c r="S32" s="42">
        <f t="shared" si="65"/>
        <v>0.29526837789889782</v>
      </c>
      <c r="T32" s="99">
        <f t="shared" si="66"/>
        <v>0.4274929506712335</v>
      </c>
      <c r="U32" s="43">
        <f t="shared" si="67"/>
        <v>0.11566834666531656</v>
      </c>
      <c r="W32" s="1">
        <f t="shared" si="34"/>
        <v>14</v>
      </c>
      <c r="X32" s="2">
        <f t="shared" si="0"/>
        <v>1011.6833333333334</v>
      </c>
      <c r="Y32" s="8">
        <f t="shared" si="76"/>
        <v>0.04</v>
      </c>
      <c r="Z32" s="5">
        <f t="shared" si="35"/>
        <v>10</v>
      </c>
      <c r="AA32" s="2">
        <f t="shared" si="36"/>
        <v>1000</v>
      </c>
      <c r="AB32" s="2">
        <f t="shared" si="37"/>
        <v>1000</v>
      </c>
      <c r="AC32" s="2">
        <f t="shared" si="38"/>
        <v>1068.5</v>
      </c>
      <c r="AD32" s="8">
        <f t="shared" si="1"/>
        <v>6.8500000000000005E-2</v>
      </c>
      <c r="AE32" s="2">
        <f t="shared" si="2"/>
        <v>1080.6987083333333</v>
      </c>
      <c r="AF32" s="2" t="str">
        <f t="shared" si="3"/>
        <v>nie</v>
      </c>
      <c r="AG32" s="2">
        <f t="shared" si="4"/>
        <v>7</v>
      </c>
      <c r="AH32" s="1">
        <f t="shared" si="79"/>
        <v>0</v>
      </c>
      <c r="AI32" s="6"/>
      <c r="AJ32" s="6"/>
      <c r="AK32" s="6"/>
      <c r="AL32" s="2">
        <f t="shared" ref="AL32:AL95" si="90">AH32*100</f>
        <v>0</v>
      </c>
      <c r="AM32" s="8">
        <f t="shared" si="80"/>
        <v>6.8500000000000005E-2</v>
      </c>
      <c r="AN32" s="2">
        <f t="shared" ref="AN32:AN95" si="91">AL32*(1+AM32*IF(MOD($W32,12)&lt;&gt;0,MOD($W32,12),12)/12)</f>
        <v>0</v>
      </c>
      <c r="AO32" s="2">
        <f t="shared" si="81"/>
        <v>0</v>
      </c>
      <c r="AP32" s="6"/>
      <c r="AQ32" s="6"/>
      <c r="AR32" s="6"/>
      <c r="AS32" s="6"/>
      <c r="AT32" s="2">
        <f t="shared" si="39"/>
        <v>0</v>
      </c>
      <c r="AU32" s="2">
        <f t="shared" ref="AU32:AU95" si="92">IF(MOD($W32,12)=0,AN32-AL32+AR32-AP32+AK32*100,0)</f>
        <v>0</v>
      </c>
      <c r="AV32" s="2">
        <f t="shared" si="82"/>
        <v>0</v>
      </c>
      <c r="AW32" s="1">
        <f t="shared" si="77"/>
        <v>0</v>
      </c>
      <c r="AX32" s="2">
        <f t="shared" si="6"/>
        <v>0</v>
      </c>
      <c r="AY32" s="1">
        <f t="shared" si="83"/>
        <v>0</v>
      </c>
      <c r="AZ32" s="2">
        <f t="shared" si="40"/>
        <v>0</v>
      </c>
      <c r="BA32" s="2">
        <f t="shared" ref="BA32:BA95" si="93">AE32+AN32+AR32+AZ31</f>
        <v>1080.6987083333333</v>
      </c>
      <c r="BB32" s="2">
        <f t="shared" si="9"/>
        <v>0</v>
      </c>
      <c r="BC32" s="2">
        <f t="shared" si="41"/>
        <v>0</v>
      </c>
      <c r="BD32" s="2">
        <f t="shared" si="10"/>
        <v>1080.6987083333333</v>
      </c>
      <c r="BE32" s="2">
        <f t="shared" si="42"/>
        <v>7</v>
      </c>
      <c r="BF32" s="2">
        <f t="shared" si="11"/>
        <v>14.002754583333335</v>
      </c>
      <c r="BG32" s="2">
        <f t="shared" si="12"/>
        <v>1059.6959537499999</v>
      </c>
      <c r="BI32" s="8">
        <f t="shared" si="84"/>
        <v>0.01</v>
      </c>
      <c r="BJ32" s="5">
        <f t="shared" si="43"/>
        <v>10</v>
      </c>
      <c r="BK32" s="2">
        <f t="shared" si="44"/>
        <v>1000</v>
      </c>
      <c r="BL32" s="2">
        <f t="shared" si="45"/>
        <v>1000</v>
      </c>
      <c r="BM32" s="2">
        <f t="shared" si="13"/>
        <v>1000</v>
      </c>
      <c r="BN32" s="8">
        <f t="shared" si="14"/>
        <v>0.02</v>
      </c>
      <c r="BO32" s="2">
        <f t="shared" si="15"/>
        <v>1003.3333333333334</v>
      </c>
      <c r="BP32" s="2" t="str">
        <f t="shared" si="16"/>
        <v>nie</v>
      </c>
      <c r="BQ32" s="2">
        <f t="shared" si="17"/>
        <v>7</v>
      </c>
      <c r="BR32" s="1">
        <f t="shared" si="85"/>
        <v>0</v>
      </c>
      <c r="BS32" s="6"/>
      <c r="BT32" s="6"/>
      <c r="BU32" s="6"/>
      <c r="BV32" s="2">
        <f t="shared" ref="BV32:BV95" si="94">BR32*100</f>
        <v>0</v>
      </c>
      <c r="BW32" s="8">
        <f t="shared" si="86"/>
        <v>7.0000000000000007E-2</v>
      </c>
      <c r="BX32" s="2">
        <f t="shared" ref="BX32:BX95" si="95">BV32*(1+BW32*IF(MOD($W32,12)&lt;&gt;0,MOD($W32,12),12)/12)</f>
        <v>0</v>
      </c>
      <c r="BY32" s="2">
        <f t="shared" si="87"/>
        <v>0</v>
      </c>
      <c r="BZ32" s="6"/>
      <c r="CA32" s="6"/>
      <c r="CB32" s="6"/>
      <c r="CC32" s="6"/>
      <c r="CD32" s="2">
        <f t="shared" si="18"/>
        <v>0</v>
      </c>
      <c r="CE32" s="2">
        <f t="shared" ref="CE32:CE95" si="96">IF(MOD($W32,12)=0,BX32-BV32+CB32-BZ32+BU32*100,0)</f>
        <v>0</v>
      </c>
      <c r="CF32" s="2">
        <f t="shared" ref="CF32:CF95" si="97">CJ31+CD32+CE32</f>
        <v>70</v>
      </c>
      <c r="CG32" s="1">
        <f t="shared" si="78"/>
        <v>0</v>
      </c>
      <c r="CH32" s="2">
        <f t="shared" si="20"/>
        <v>70</v>
      </c>
      <c r="CI32" s="1">
        <f t="shared" si="89"/>
        <v>0</v>
      </c>
      <c r="CJ32" s="2">
        <f t="shared" ref="CJ32:CJ95" si="98">CH32-CI32*100</f>
        <v>70</v>
      </c>
      <c r="CK32" s="2">
        <f t="shared" ref="CK32:CK95" si="99">BO32+BX32+CB32+CJ31</f>
        <v>1073.3333333333335</v>
      </c>
      <c r="CL32" s="2">
        <f t="shared" si="23"/>
        <v>0</v>
      </c>
      <c r="CM32" s="2">
        <f t="shared" si="47"/>
        <v>0</v>
      </c>
      <c r="CN32" s="2">
        <f t="shared" si="24"/>
        <v>1073.3333333333335</v>
      </c>
      <c r="CO32" s="2">
        <f t="shared" si="48"/>
        <v>7</v>
      </c>
      <c r="CP32" s="2">
        <f t="shared" si="25"/>
        <v>12.603333333333362</v>
      </c>
      <c r="CQ32" s="2">
        <f t="shared" si="26"/>
        <v>1053.73</v>
      </c>
      <c r="CS32" s="5">
        <f t="shared" si="49"/>
        <v>10</v>
      </c>
      <c r="CT32" s="2">
        <f t="shared" si="50"/>
        <v>1000</v>
      </c>
      <c r="CU32" s="2">
        <f t="shared" si="51"/>
        <v>1000</v>
      </c>
      <c r="CV32" s="2">
        <f t="shared" si="52"/>
        <v>1072.5</v>
      </c>
      <c r="CW32" s="8">
        <f t="shared" si="27"/>
        <v>2.2499999999999999E-2</v>
      </c>
      <c r="CX32" s="2">
        <f t="shared" si="28"/>
        <v>1076.5218749999999</v>
      </c>
      <c r="CY32" s="2" t="str">
        <f t="shared" si="29"/>
        <v>nie</v>
      </c>
      <c r="CZ32" s="2">
        <f t="shared" si="53"/>
        <v>0</v>
      </c>
      <c r="DA32" s="2">
        <f t="shared" si="54"/>
        <v>0</v>
      </c>
      <c r="DB32" s="2">
        <f t="shared" si="55"/>
        <v>1076.5218749999999</v>
      </c>
      <c r="DC32" s="2">
        <f t="shared" si="30"/>
        <v>0</v>
      </c>
      <c r="DD32" s="2">
        <f t="shared" si="56"/>
        <v>0</v>
      </c>
      <c r="DE32" s="2">
        <f t="shared" si="57"/>
        <v>1076.5218749999999</v>
      </c>
      <c r="DF32" s="2">
        <f t="shared" si="32"/>
        <v>20</v>
      </c>
      <c r="DG32" s="2">
        <f t="shared" si="33"/>
        <v>10.739156249999983</v>
      </c>
      <c r="DH32" s="2">
        <f t="shared" si="58"/>
        <v>1045.78271875</v>
      </c>
    </row>
    <row r="33" spans="2:112" ht="15" customHeight="1" thickBot="1">
      <c r="C33" s="105">
        <v>12</v>
      </c>
      <c r="D33" s="135">
        <f t="shared" si="68"/>
        <v>2134.9864639562998</v>
      </c>
      <c r="E33" s="135">
        <f t="shared" si="69"/>
        <v>1913.9278598162998</v>
      </c>
      <c r="F33" s="135">
        <f t="shared" si="70"/>
        <v>1452.8822</v>
      </c>
      <c r="G33" s="135">
        <f t="shared" si="71"/>
        <v>1361.4472000000001</v>
      </c>
      <c r="H33" s="135">
        <f t="shared" si="72"/>
        <v>1421.1692931053103</v>
      </c>
      <c r="I33" s="135">
        <f t="shared" si="73"/>
        <v>1319.2413743553102</v>
      </c>
      <c r="J33" s="106">
        <f t="shared" si="74"/>
        <v>1474.4367653617292</v>
      </c>
      <c r="K33" s="136">
        <f t="shared" si="75"/>
        <v>1126.8250301319697</v>
      </c>
      <c r="M33" s="49">
        <v>12</v>
      </c>
      <c r="N33" s="50">
        <f t="shared" si="60"/>
        <v>1.1349864639562997</v>
      </c>
      <c r="O33" s="50">
        <f t="shared" si="61"/>
        <v>0.91392785981629987</v>
      </c>
      <c r="P33" s="50">
        <f t="shared" si="62"/>
        <v>0.4528821999999999</v>
      </c>
      <c r="Q33" s="50">
        <f t="shared" si="63"/>
        <v>0.36144719999999997</v>
      </c>
      <c r="R33" s="50">
        <f t="shared" si="64"/>
        <v>0.42116929310531037</v>
      </c>
      <c r="S33" s="51">
        <f t="shared" si="65"/>
        <v>0.31924137435531019</v>
      </c>
      <c r="T33" s="100">
        <f t="shared" si="66"/>
        <v>0.47443676536172918</v>
      </c>
      <c r="U33" s="52">
        <f t="shared" si="67"/>
        <v>0.12682503013196977</v>
      </c>
      <c r="W33" s="1">
        <f t="shared" si="34"/>
        <v>15</v>
      </c>
      <c r="X33" s="2">
        <f t="shared" si="0"/>
        <v>1012.525</v>
      </c>
      <c r="Y33" s="8">
        <f t="shared" si="76"/>
        <v>0.04</v>
      </c>
      <c r="Z33" s="5">
        <f t="shared" si="35"/>
        <v>10</v>
      </c>
      <c r="AA33" s="2">
        <f t="shared" si="36"/>
        <v>1000</v>
      </c>
      <c r="AB33" s="2">
        <f t="shared" si="37"/>
        <v>1000</v>
      </c>
      <c r="AC33" s="2">
        <f t="shared" si="38"/>
        <v>1068.5</v>
      </c>
      <c r="AD33" s="8">
        <f t="shared" si="1"/>
        <v>6.8500000000000005E-2</v>
      </c>
      <c r="AE33" s="2">
        <f t="shared" si="2"/>
        <v>1086.7980625</v>
      </c>
      <c r="AF33" s="2" t="str">
        <f t="shared" si="3"/>
        <v>nie</v>
      </c>
      <c r="AG33" s="2">
        <f t="shared" si="4"/>
        <v>7</v>
      </c>
      <c r="AH33" s="1">
        <f t="shared" si="79"/>
        <v>0</v>
      </c>
      <c r="AI33" s="6"/>
      <c r="AJ33" s="6"/>
      <c r="AK33" s="6"/>
      <c r="AL33" s="2">
        <f t="shared" si="90"/>
        <v>0</v>
      </c>
      <c r="AM33" s="8">
        <f t="shared" si="80"/>
        <v>6.8500000000000005E-2</v>
      </c>
      <c r="AN33" s="2">
        <f t="shared" si="91"/>
        <v>0</v>
      </c>
      <c r="AO33" s="2">
        <f t="shared" si="81"/>
        <v>0</v>
      </c>
      <c r="AP33" s="6"/>
      <c r="AQ33" s="6"/>
      <c r="AR33" s="6"/>
      <c r="AS33" s="6"/>
      <c r="AT33" s="2">
        <f t="shared" si="39"/>
        <v>0</v>
      </c>
      <c r="AU33" s="2">
        <f t="shared" si="92"/>
        <v>0</v>
      </c>
      <c r="AV33" s="2">
        <f t="shared" si="82"/>
        <v>0</v>
      </c>
      <c r="AW33" s="1">
        <f t="shared" si="77"/>
        <v>0</v>
      </c>
      <c r="AX33" s="2">
        <f t="shared" si="6"/>
        <v>0</v>
      </c>
      <c r="AY33" s="1">
        <f t="shared" si="83"/>
        <v>0</v>
      </c>
      <c r="AZ33" s="2">
        <f t="shared" si="40"/>
        <v>0</v>
      </c>
      <c r="BA33" s="2">
        <f t="shared" si="93"/>
        <v>1086.7980625</v>
      </c>
      <c r="BB33" s="2">
        <f t="shared" si="9"/>
        <v>0</v>
      </c>
      <c r="BC33" s="2">
        <f t="shared" si="41"/>
        <v>0</v>
      </c>
      <c r="BD33" s="2">
        <f t="shared" si="10"/>
        <v>1086.7980625</v>
      </c>
      <c r="BE33" s="2">
        <f t="shared" si="42"/>
        <v>7</v>
      </c>
      <c r="BF33" s="2">
        <f t="shared" si="11"/>
        <v>15.161631875000003</v>
      </c>
      <c r="BG33" s="2">
        <f t="shared" si="12"/>
        <v>1064.636430625</v>
      </c>
      <c r="BI33" s="8">
        <f t="shared" si="84"/>
        <v>0.01</v>
      </c>
      <c r="BJ33" s="5">
        <f t="shared" si="43"/>
        <v>10</v>
      </c>
      <c r="BK33" s="2">
        <f t="shared" si="44"/>
        <v>1000</v>
      </c>
      <c r="BL33" s="2">
        <f t="shared" si="45"/>
        <v>1000</v>
      </c>
      <c r="BM33" s="2">
        <f t="shared" si="13"/>
        <v>1000</v>
      </c>
      <c r="BN33" s="8">
        <f t="shared" si="14"/>
        <v>0.02</v>
      </c>
      <c r="BO33" s="2">
        <f t="shared" si="15"/>
        <v>1004.9999999999999</v>
      </c>
      <c r="BP33" s="2" t="str">
        <f t="shared" si="16"/>
        <v>nie</v>
      </c>
      <c r="BQ33" s="2">
        <f t="shared" si="17"/>
        <v>7</v>
      </c>
      <c r="BR33" s="1">
        <f t="shared" si="85"/>
        <v>0</v>
      </c>
      <c r="BS33" s="6"/>
      <c r="BT33" s="6"/>
      <c r="BU33" s="6"/>
      <c r="BV33" s="2">
        <f t="shared" si="94"/>
        <v>0</v>
      </c>
      <c r="BW33" s="8">
        <f t="shared" si="86"/>
        <v>7.0000000000000007E-2</v>
      </c>
      <c r="BX33" s="2">
        <f t="shared" si="95"/>
        <v>0</v>
      </c>
      <c r="BY33" s="2">
        <f t="shared" si="87"/>
        <v>0</v>
      </c>
      <c r="BZ33" s="6"/>
      <c r="CA33" s="6"/>
      <c r="CB33" s="6"/>
      <c r="CC33" s="6"/>
      <c r="CD33" s="2">
        <f t="shared" si="18"/>
        <v>0</v>
      </c>
      <c r="CE33" s="2">
        <f t="shared" si="96"/>
        <v>0</v>
      </c>
      <c r="CF33" s="2">
        <f t="shared" si="97"/>
        <v>70</v>
      </c>
      <c r="CG33" s="1">
        <f t="shared" si="78"/>
        <v>0</v>
      </c>
      <c r="CH33" s="2">
        <f t="shared" si="20"/>
        <v>70</v>
      </c>
      <c r="CI33" s="1">
        <f t="shared" si="89"/>
        <v>0</v>
      </c>
      <c r="CJ33" s="2">
        <f t="shared" si="98"/>
        <v>70</v>
      </c>
      <c r="CK33" s="2">
        <f t="shared" si="99"/>
        <v>1075</v>
      </c>
      <c r="CL33" s="2">
        <f t="shared" si="23"/>
        <v>0</v>
      </c>
      <c r="CM33" s="2">
        <f t="shared" si="47"/>
        <v>0</v>
      </c>
      <c r="CN33" s="2">
        <f t="shared" si="24"/>
        <v>1075</v>
      </c>
      <c r="CO33" s="2">
        <f t="shared" si="48"/>
        <v>7</v>
      </c>
      <c r="CP33" s="2">
        <f t="shared" si="25"/>
        <v>12.92</v>
      </c>
      <c r="CQ33" s="2">
        <f t="shared" si="26"/>
        <v>1055.08</v>
      </c>
      <c r="CS33" s="5">
        <f t="shared" si="49"/>
        <v>10</v>
      </c>
      <c r="CT33" s="2">
        <f t="shared" si="50"/>
        <v>1000</v>
      </c>
      <c r="CU33" s="2">
        <f t="shared" si="51"/>
        <v>1000</v>
      </c>
      <c r="CV33" s="2">
        <f t="shared" si="52"/>
        <v>1072.5</v>
      </c>
      <c r="CW33" s="8">
        <f t="shared" si="27"/>
        <v>2.2499999999999999E-2</v>
      </c>
      <c r="CX33" s="2">
        <f t="shared" si="28"/>
        <v>1078.5328125000001</v>
      </c>
      <c r="CY33" s="2" t="str">
        <f t="shared" si="29"/>
        <v>nie</v>
      </c>
      <c r="CZ33" s="2">
        <f t="shared" si="53"/>
        <v>0</v>
      </c>
      <c r="DA33" s="2">
        <f t="shared" si="54"/>
        <v>0</v>
      </c>
      <c r="DB33" s="2">
        <f t="shared" si="55"/>
        <v>1078.5328125000001</v>
      </c>
      <c r="DC33" s="2">
        <f t="shared" si="30"/>
        <v>0</v>
      </c>
      <c r="DD33" s="2">
        <f t="shared" si="56"/>
        <v>0</v>
      </c>
      <c r="DE33" s="2">
        <f t="shared" si="57"/>
        <v>1078.5328125000001</v>
      </c>
      <c r="DF33" s="2">
        <f t="shared" si="32"/>
        <v>20</v>
      </c>
      <c r="DG33" s="2">
        <f t="shared" si="33"/>
        <v>11.121234375000018</v>
      </c>
      <c r="DH33" s="2">
        <f t="shared" si="58"/>
        <v>1047.411578125</v>
      </c>
    </row>
    <row r="34" spans="2:112" ht="23.45" customHeight="1" thickBot="1">
      <c r="M34" s="90">
        <f>zakup_domyslny_mc</f>
        <v>120</v>
      </c>
      <c r="N34" s="81">
        <f t="shared" ref="N34:U34" si="100">D17/zakup_domyslny_wartosc-1</f>
        <v>0.73512222983329978</v>
      </c>
      <c r="O34" s="81">
        <f t="shared" si="100"/>
        <v>0.58345070859329984</v>
      </c>
      <c r="P34" s="81">
        <f t="shared" si="100"/>
        <v>0.38968769999999986</v>
      </c>
      <c r="Q34" s="81">
        <f t="shared" si="100"/>
        <v>0.30570869999999983</v>
      </c>
      <c r="R34" s="81">
        <f t="shared" si="100"/>
        <v>0.29709171706748516</v>
      </c>
      <c r="S34" s="81">
        <f t="shared" si="100"/>
        <v>0.23813677503587671</v>
      </c>
      <c r="T34" s="81">
        <f t="shared" si="100"/>
        <v>0.38204375534282287</v>
      </c>
      <c r="U34" s="82">
        <f t="shared" si="100"/>
        <v>0.10462212541120453</v>
      </c>
      <c r="W34" s="1">
        <f t="shared" si="34"/>
        <v>16</v>
      </c>
      <c r="X34" s="2">
        <f t="shared" si="0"/>
        <v>1013.3666666666668</v>
      </c>
      <c r="Y34" s="8">
        <f t="shared" si="76"/>
        <v>0.04</v>
      </c>
      <c r="Z34" s="5">
        <f t="shared" si="35"/>
        <v>10</v>
      </c>
      <c r="AA34" s="2">
        <f t="shared" si="36"/>
        <v>1000</v>
      </c>
      <c r="AB34" s="2">
        <f t="shared" si="37"/>
        <v>1000</v>
      </c>
      <c r="AC34" s="2">
        <f t="shared" si="38"/>
        <v>1068.5</v>
      </c>
      <c r="AD34" s="8">
        <f t="shared" si="1"/>
        <v>6.8500000000000005E-2</v>
      </c>
      <c r="AE34" s="2">
        <f t="shared" si="2"/>
        <v>1092.8974166666667</v>
      </c>
      <c r="AF34" s="2" t="str">
        <f t="shared" si="3"/>
        <v>nie</v>
      </c>
      <c r="AG34" s="2">
        <f t="shared" si="4"/>
        <v>7</v>
      </c>
      <c r="AH34" s="1">
        <f t="shared" si="79"/>
        <v>0</v>
      </c>
      <c r="AI34" s="6"/>
      <c r="AJ34" s="6"/>
      <c r="AK34" s="6"/>
      <c r="AL34" s="2">
        <f t="shared" si="90"/>
        <v>0</v>
      </c>
      <c r="AM34" s="8">
        <f t="shared" si="80"/>
        <v>6.8500000000000005E-2</v>
      </c>
      <c r="AN34" s="2">
        <f t="shared" si="91"/>
        <v>0</v>
      </c>
      <c r="AO34" s="2">
        <f t="shared" si="81"/>
        <v>0</v>
      </c>
      <c r="AP34" s="6"/>
      <c r="AQ34" s="6"/>
      <c r="AR34" s="6"/>
      <c r="AS34" s="6"/>
      <c r="AT34" s="2">
        <f t="shared" si="39"/>
        <v>0</v>
      </c>
      <c r="AU34" s="2">
        <f t="shared" si="92"/>
        <v>0</v>
      </c>
      <c r="AV34" s="2">
        <f t="shared" si="82"/>
        <v>0</v>
      </c>
      <c r="AW34" s="1">
        <f t="shared" si="77"/>
        <v>0</v>
      </c>
      <c r="AX34" s="2">
        <f t="shared" si="6"/>
        <v>0</v>
      </c>
      <c r="AY34" s="1">
        <f t="shared" si="83"/>
        <v>0</v>
      </c>
      <c r="AZ34" s="2">
        <f t="shared" si="40"/>
        <v>0</v>
      </c>
      <c r="BA34" s="2">
        <f t="shared" si="93"/>
        <v>1092.8974166666667</v>
      </c>
      <c r="BB34" s="2">
        <f t="shared" si="9"/>
        <v>0</v>
      </c>
      <c r="BC34" s="2">
        <f t="shared" si="41"/>
        <v>0</v>
      </c>
      <c r="BD34" s="2">
        <f t="shared" si="10"/>
        <v>1092.8974166666667</v>
      </c>
      <c r="BE34" s="2">
        <f t="shared" si="42"/>
        <v>7</v>
      </c>
      <c r="BF34" s="2">
        <f t="shared" si="11"/>
        <v>16.320509166666671</v>
      </c>
      <c r="BG34" s="2">
        <f t="shared" si="12"/>
        <v>1069.5769075000001</v>
      </c>
      <c r="BI34" s="8">
        <f t="shared" si="84"/>
        <v>0.01</v>
      </c>
      <c r="BJ34" s="5">
        <f t="shared" si="43"/>
        <v>10</v>
      </c>
      <c r="BK34" s="2">
        <f t="shared" si="44"/>
        <v>1000</v>
      </c>
      <c r="BL34" s="2">
        <f t="shared" si="45"/>
        <v>1000</v>
      </c>
      <c r="BM34" s="2">
        <f t="shared" si="13"/>
        <v>1000</v>
      </c>
      <c r="BN34" s="8">
        <f t="shared" si="14"/>
        <v>0.02</v>
      </c>
      <c r="BO34" s="2">
        <f t="shared" si="15"/>
        <v>1006.6666666666666</v>
      </c>
      <c r="BP34" s="2" t="str">
        <f t="shared" si="16"/>
        <v>nie</v>
      </c>
      <c r="BQ34" s="2">
        <f t="shared" si="17"/>
        <v>7</v>
      </c>
      <c r="BR34" s="1">
        <f t="shared" si="85"/>
        <v>0</v>
      </c>
      <c r="BS34" s="6"/>
      <c r="BT34" s="6"/>
      <c r="BU34" s="6"/>
      <c r="BV34" s="2">
        <f t="shared" si="94"/>
        <v>0</v>
      </c>
      <c r="BW34" s="8">
        <f t="shared" si="86"/>
        <v>7.0000000000000007E-2</v>
      </c>
      <c r="BX34" s="2">
        <f t="shared" si="95"/>
        <v>0</v>
      </c>
      <c r="BY34" s="2">
        <f t="shared" si="87"/>
        <v>0</v>
      </c>
      <c r="BZ34" s="6"/>
      <c r="CA34" s="6"/>
      <c r="CB34" s="6"/>
      <c r="CC34" s="6"/>
      <c r="CD34" s="2">
        <f t="shared" si="18"/>
        <v>0</v>
      </c>
      <c r="CE34" s="2">
        <f t="shared" si="96"/>
        <v>0</v>
      </c>
      <c r="CF34" s="2">
        <f t="shared" si="97"/>
        <v>70</v>
      </c>
      <c r="CG34" s="1">
        <f t="shared" si="78"/>
        <v>0</v>
      </c>
      <c r="CH34" s="2">
        <f t="shared" si="20"/>
        <v>70</v>
      </c>
      <c r="CI34" s="1">
        <f t="shared" si="89"/>
        <v>0</v>
      </c>
      <c r="CJ34" s="2">
        <f t="shared" si="98"/>
        <v>70</v>
      </c>
      <c r="CK34" s="2">
        <f t="shared" si="99"/>
        <v>1076.6666666666665</v>
      </c>
      <c r="CL34" s="2">
        <f t="shared" si="23"/>
        <v>0</v>
      </c>
      <c r="CM34" s="2">
        <f t="shared" si="47"/>
        <v>0</v>
      </c>
      <c r="CN34" s="2">
        <f t="shared" si="24"/>
        <v>1076.6666666666665</v>
      </c>
      <c r="CO34" s="2">
        <f t="shared" si="48"/>
        <v>7</v>
      </c>
      <c r="CP34" s="2">
        <f t="shared" si="25"/>
        <v>13.236666666666638</v>
      </c>
      <c r="CQ34" s="2">
        <f t="shared" si="26"/>
        <v>1056.4299999999998</v>
      </c>
      <c r="CS34" s="5">
        <f t="shared" si="49"/>
        <v>10</v>
      </c>
      <c r="CT34" s="2">
        <f t="shared" si="50"/>
        <v>1000</v>
      </c>
      <c r="CU34" s="2">
        <f t="shared" si="51"/>
        <v>1000</v>
      </c>
      <c r="CV34" s="2">
        <f t="shared" si="52"/>
        <v>1072.5</v>
      </c>
      <c r="CW34" s="8">
        <f t="shared" si="27"/>
        <v>2.2499999999999999E-2</v>
      </c>
      <c r="CX34" s="2">
        <f t="shared" si="28"/>
        <v>1080.54375</v>
      </c>
      <c r="CY34" s="2" t="str">
        <f t="shared" si="29"/>
        <v>nie</v>
      </c>
      <c r="CZ34" s="2">
        <f t="shared" si="53"/>
        <v>0</v>
      </c>
      <c r="DA34" s="2">
        <f t="shared" si="54"/>
        <v>0</v>
      </c>
      <c r="DB34" s="2">
        <f t="shared" si="55"/>
        <v>1080.54375</v>
      </c>
      <c r="DC34" s="2">
        <f t="shared" si="30"/>
        <v>0</v>
      </c>
      <c r="DD34" s="2">
        <f t="shared" si="56"/>
        <v>0</v>
      </c>
      <c r="DE34" s="2">
        <f t="shared" si="57"/>
        <v>1080.54375</v>
      </c>
      <c r="DF34" s="2">
        <f t="shared" si="32"/>
        <v>20</v>
      </c>
      <c r="DG34" s="2">
        <f t="shared" si="33"/>
        <v>11.503312500000009</v>
      </c>
      <c r="DH34" s="2">
        <f t="shared" si="58"/>
        <v>1049.0404375000001</v>
      </c>
    </row>
    <row r="35" spans="2:112">
      <c r="W35" s="1">
        <f t="shared" si="34"/>
        <v>17</v>
      </c>
      <c r="X35" s="2">
        <f t="shared" si="0"/>
        <v>1014.2083333333334</v>
      </c>
      <c r="Y35" s="8">
        <f t="shared" si="76"/>
        <v>0.04</v>
      </c>
      <c r="Z35" s="5">
        <f t="shared" si="35"/>
        <v>10</v>
      </c>
      <c r="AA35" s="2">
        <f t="shared" si="36"/>
        <v>1000</v>
      </c>
      <c r="AB35" s="2">
        <f t="shared" si="37"/>
        <v>1000</v>
      </c>
      <c r="AC35" s="2">
        <f t="shared" si="38"/>
        <v>1068.5</v>
      </c>
      <c r="AD35" s="8">
        <f t="shared" si="1"/>
        <v>6.8500000000000005E-2</v>
      </c>
      <c r="AE35" s="2">
        <f t="shared" si="2"/>
        <v>1098.9967708333334</v>
      </c>
      <c r="AF35" s="2" t="str">
        <f t="shared" si="3"/>
        <v>nie</v>
      </c>
      <c r="AG35" s="2">
        <f t="shared" si="4"/>
        <v>7</v>
      </c>
      <c r="AH35" s="1">
        <f t="shared" si="79"/>
        <v>0</v>
      </c>
      <c r="AI35" s="6"/>
      <c r="AJ35" s="6"/>
      <c r="AK35" s="6"/>
      <c r="AL35" s="2">
        <f t="shared" si="90"/>
        <v>0</v>
      </c>
      <c r="AM35" s="8">
        <f t="shared" si="80"/>
        <v>6.8500000000000005E-2</v>
      </c>
      <c r="AN35" s="2">
        <f t="shared" si="91"/>
        <v>0</v>
      </c>
      <c r="AO35" s="2">
        <f t="shared" si="81"/>
        <v>0</v>
      </c>
      <c r="AP35" s="6"/>
      <c r="AQ35" s="6"/>
      <c r="AR35" s="6"/>
      <c r="AS35" s="6"/>
      <c r="AT35" s="2">
        <f t="shared" si="39"/>
        <v>0</v>
      </c>
      <c r="AU35" s="2">
        <f t="shared" si="92"/>
        <v>0</v>
      </c>
      <c r="AV35" s="2">
        <f t="shared" si="82"/>
        <v>0</v>
      </c>
      <c r="AW35" s="1">
        <f t="shared" si="77"/>
        <v>0</v>
      </c>
      <c r="AX35" s="2">
        <f t="shared" si="6"/>
        <v>0</v>
      </c>
      <c r="AY35" s="1">
        <f t="shared" si="83"/>
        <v>0</v>
      </c>
      <c r="AZ35" s="2">
        <f t="shared" si="40"/>
        <v>0</v>
      </c>
      <c r="BA35" s="2">
        <f t="shared" si="93"/>
        <v>1098.9967708333334</v>
      </c>
      <c r="BB35" s="2">
        <f t="shared" si="9"/>
        <v>0</v>
      </c>
      <c r="BC35" s="2">
        <f t="shared" si="41"/>
        <v>0</v>
      </c>
      <c r="BD35" s="2">
        <f t="shared" si="10"/>
        <v>1098.9967708333334</v>
      </c>
      <c r="BE35" s="2">
        <f t="shared" si="42"/>
        <v>7</v>
      </c>
      <c r="BF35" s="2">
        <f t="shared" si="11"/>
        <v>17.479386458333337</v>
      </c>
      <c r="BG35" s="2">
        <f t="shared" si="12"/>
        <v>1074.5173843750001</v>
      </c>
      <c r="BI35" s="8">
        <f t="shared" si="84"/>
        <v>0.01</v>
      </c>
      <c r="BJ35" s="5">
        <f t="shared" si="43"/>
        <v>10</v>
      </c>
      <c r="BK35" s="2">
        <f t="shared" si="44"/>
        <v>1000</v>
      </c>
      <c r="BL35" s="2">
        <f t="shared" si="45"/>
        <v>1000</v>
      </c>
      <c r="BM35" s="2">
        <f t="shared" si="13"/>
        <v>1000</v>
      </c>
      <c r="BN35" s="8">
        <f t="shared" si="14"/>
        <v>0.02</v>
      </c>
      <c r="BO35" s="2">
        <f t="shared" si="15"/>
        <v>1008.3333333333333</v>
      </c>
      <c r="BP35" s="2" t="str">
        <f t="shared" si="16"/>
        <v>nie</v>
      </c>
      <c r="BQ35" s="2">
        <f t="shared" si="17"/>
        <v>7</v>
      </c>
      <c r="BR35" s="1">
        <f t="shared" si="85"/>
        <v>0</v>
      </c>
      <c r="BS35" s="6"/>
      <c r="BT35" s="6"/>
      <c r="BU35" s="6"/>
      <c r="BV35" s="2">
        <f t="shared" si="94"/>
        <v>0</v>
      </c>
      <c r="BW35" s="8">
        <f t="shared" si="86"/>
        <v>7.0000000000000007E-2</v>
      </c>
      <c r="BX35" s="2">
        <f t="shared" si="95"/>
        <v>0</v>
      </c>
      <c r="BY35" s="2">
        <f t="shared" si="87"/>
        <v>0</v>
      </c>
      <c r="BZ35" s="6"/>
      <c r="CA35" s="6"/>
      <c r="CB35" s="6"/>
      <c r="CC35" s="6"/>
      <c r="CD35" s="2">
        <f t="shared" si="18"/>
        <v>0</v>
      </c>
      <c r="CE35" s="2">
        <f t="shared" si="96"/>
        <v>0</v>
      </c>
      <c r="CF35" s="2">
        <f t="shared" si="97"/>
        <v>70</v>
      </c>
      <c r="CG35" s="1">
        <f t="shared" si="78"/>
        <v>0</v>
      </c>
      <c r="CH35" s="2">
        <f t="shared" si="20"/>
        <v>70</v>
      </c>
      <c r="CI35" s="1">
        <f t="shared" si="89"/>
        <v>0</v>
      </c>
      <c r="CJ35" s="2">
        <f t="shared" si="98"/>
        <v>70</v>
      </c>
      <c r="CK35" s="2">
        <f t="shared" si="99"/>
        <v>1078.3333333333333</v>
      </c>
      <c r="CL35" s="2">
        <f t="shared" si="23"/>
        <v>0</v>
      </c>
      <c r="CM35" s="2">
        <f t="shared" si="47"/>
        <v>0</v>
      </c>
      <c r="CN35" s="2">
        <f t="shared" si="24"/>
        <v>1078.3333333333333</v>
      </c>
      <c r="CO35" s="2">
        <f t="shared" si="48"/>
        <v>7</v>
      </c>
      <c r="CP35" s="2">
        <f t="shared" si="25"/>
        <v>13.553333333333319</v>
      </c>
      <c r="CQ35" s="2">
        <f t="shared" si="26"/>
        <v>1057.78</v>
      </c>
      <c r="CS35" s="5">
        <f t="shared" si="49"/>
        <v>10</v>
      </c>
      <c r="CT35" s="2">
        <f t="shared" si="50"/>
        <v>1000</v>
      </c>
      <c r="CU35" s="2">
        <f t="shared" si="51"/>
        <v>1000</v>
      </c>
      <c r="CV35" s="2">
        <f t="shared" si="52"/>
        <v>1072.5</v>
      </c>
      <c r="CW35" s="8">
        <f t="shared" si="27"/>
        <v>2.2499999999999999E-2</v>
      </c>
      <c r="CX35" s="2">
        <f t="shared" si="28"/>
        <v>1082.5546875</v>
      </c>
      <c r="CY35" s="2" t="str">
        <f t="shared" si="29"/>
        <v>nie</v>
      </c>
      <c r="CZ35" s="2">
        <f t="shared" si="53"/>
        <v>0</v>
      </c>
      <c r="DA35" s="2">
        <f t="shared" si="54"/>
        <v>0</v>
      </c>
      <c r="DB35" s="2">
        <f t="shared" si="55"/>
        <v>1082.5546875</v>
      </c>
      <c r="DC35" s="2">
        <f t="shared" si="30"/>
        <v>0</v>
      </c>
      <c r="DD35" s="2">
        <f t="shared" si="56"/>
        <v>0</v>
      </c>
      <c r="DE35" s="2">
        <f t="shared" si="57"/>
        <v>1082.5546875</v>
      </c>
      <c r="DF35" s="2">
        <f t="shared" si="32"/>
        <v>20</v>
      </c>
      <c r="DG35" s="2">
        <f t="shared" si="33"/>
        <v>11.885390624999999</v>
      </c>
      <c r="DH35" s="2">
        <f t="shared" si="58"/>
        <v>1050.6692968750001</v>
      </c>
    </row>
    <row r="36" spans="2:112" ht="30">
      <c r="C36" s="9" t="s">
        <v>14</v>
      </c>
      <c r="D36" s="132" t="s">
        <v>120</v>
      </c>
      <c r="E36" s="133" t="s">
        <v>121</v>
      </c>
      <c r="F36" s="13" t="s">
        <v>53</v>
      </c>
      <c r="G36" s="12" t="s">
        <v>0</v>
      </c>
      <c r="H36" s="13" t="s">
        <v>54</v>
      </c>
      <c r="I36" s="12" t="s">
        <v>1</v>
      </c>
      <c r="J36" s="12" t="s">
        <v>69</v>
      </c>
      <c r="K36" s="13" t="s">
        <v>55</v>
      </c>
      <c r="W36" s="1">
        <f t="shared" si="34"/>
        <v>18</v>
      </c>
      <c r="X36" s="2">
        <f t="shared" si="0"/>
        <v>1015.0499999999998</v>
      </c>
      <c r="Y36" s="8">
        <f t="shared" si="76"/>
        <v>0.04</v>
      </c>
      <c r="Z36" s="5">
        <f t="shared" si="35"/>
        <v>10</v>
      </c>
      <c r="AA36" s="2">
        <f t="shared" si="36"/>
        <v>1000</v>
      </c>
      <c r="AB36" s="2">
        <f t="shared" si="37"/>
        <v>1000</v>
      </c>
      <c r="AC36" s="2">
        <f t="shared" si="38"/>
        <v>1068.5</v>
      </c>
      <c r="AD36" s="8">
        <f t="shared" si="1"/>
        <v>6.8500000000000005E-2</v>
      </c>
      <c r="AE36" s="2">
        <f t="shared" si="2"/>
        <v>1105.096125</v>
      </c>
      <c r="AF36" s="2" t="str">
        <f t="shared" si="3"/>
        <v>nie</v>
      </c>
      <c r="AG36" s="2">
        <f t="shared" si="4"/>
        <v>7</v>
      </c>
      <c r="AH36" s="1">
        <f t="shared" si="79"/>
        <v>0</v>
      </c>
      <c r="AI36" s="6"/>
      <c r="AJ36" s="6"/>
      <c r="AK36" s="6"/>
      <c r="AL36" s="2">
        <f t="shared" si="90"/>
        <v>0</v>
      </c>
      <c r="AM36" s="8">
        <f t="shared" si="80"/>
        <v>6.8500000000000005E-2</v>
      </c>
      <c r="AN36" s="2">
        <f t="shared" si="91"/>
        <v>0</v>
      </c>
      <c r="AO36" s="2">
        <f t="shared" si="81"/>
        <v>0</v>
      </c>
      <c r="AP36" s="6"/>
      <c r="AQ36" s="6"/>
      <c r="AR36" s="6"/>
      <c r="AS36" s="6"/>
      <c r="AT36" s="2">
        <f t="shared" si="39"/>
        <v>0</v>
      </c>
      <c r="AU36" s="2">
        <f t="shared" si="92"/>
        <v>0</v>
      </c>
      <c r="AV36" s="2">
        <f t="shared" si="82"/>
        <v>0</v>
      </c>
      <c r="AW36" s="1">
        <f t="shared" si="77"/>
        <v>0</v>
      </c>
      <c r="AX36" s="2">
        <f t="shared" si="6"/>
        <v>0</v>
      </c>
      <c r="AY36" s="1">
        <f t="shared" si="83"/>
        <v>0</v>
      </c>
      <c r="AZ36" s="2">
        <f t="shared" si="40"/>
        <v>0</v>
      </c>
      <c r="BA36" s="2">
        <f t="shared" si="93"/>
        <v>1105.096125</v>
      </c>
      <c r="BB36" s="2">
        <f t="shared" si="9"/>
        <v>0</v>
      </c>
      <c r="BC36" s="2">
        <f t="shared" si="41"/>
        <v>0</v>
      </c>
      <c r="BD36" s="2">
        <f t="shared" si="10"/>
        <v>1105.096125</v>
      </c>
      <c r="BE36" s="2">
        <f t="shared" si="42"/>
        <v>7</v>
      </c>
      <c r="BF36" s="2">
        <f t="shared" si="11"/>
        <v>18.638263750000007</v>
      </c>
      <c r="BG36" s="2">
        <f t="shared" si="12"/>
        <v>1079.45786125</v>
      </c>
      <c r="BI36" s="8">
        <f t="shared" si="84"/>
        <v>0.01</v>
      </c>
      <c r="BJ36" s="5">
        <f t="shared" si="43"/>
        <v>10</v>
      </c>
      <c r="BK36" s="2">
        <f t="shared" si="44"/>
        <v>1000</v>
      </c>
      <c r="BL36" s="2">
        <f t="shared" si="45"/>
        <v>1000</v>
      </c>
      <c r="BM36" s="2">
        <f t="shared" si="13"/>
        <v>1000</v>
      </c>
      <c r="BN36" s="8">
        <f t="shared" si="14"/>
        <v>0.02</v>
      </c>
      <c r="BO36" s="2">
        <f t="shared" si="15"/>
        <v>1010</v>
      </c>
      <c r="BP36" s="2" t="str">
        <f t="shared" si="16"/>
        <v>nie</v>
      </c>
      <c r="BQ36" s="2">
        <f t="shared" si="17"/>
        <v>7</v>
      </c>
      <c r="BR36" s="1">
        <f t="shared" si="85"/>
        <v>0</v>
      </c>
      <c r="BS36" s="6"/>
      <c r="BT36" s="6"/>
      <c r="BU36" s="6"/>
      <c r="BV36" s="2">
        <f t="shared" si="94"/>
        <v>0</v>
      </c>
      <c r="BW36" s="8">
        <f t="shared" si="86"/>
        <v>7.0000000000000007E-2</v>
      </c>
      <c r="BX36" s="2">
        <f t="shared" si="95"/>
        <v>0</v>
      </c>
      <c r="BY36" s="2">
        <f t="shared" si="87"/>
        <v>0</v>
      </c>
      <c r="BZ36" s="6"/>
      <c r="CA36" s="6"/>
      <c r="CB36" s="6"/>
      <c r="CC36" s="6"/>
      <c r="CD36" s="2">
        <f t="shared" si="18"/>
        <v>0</v>
      </c>
      <c r="CE36" s="2">
        <f t="shared" si="96"/>
        <v>0</v>
      </c>
      <c r="CF36" s="2">
        <f t="shared" si="97"/>
        <v>70</v>
      </c>
      <c r="CG36" s="1">
        <f t="shared" si="78"/>
        <v>0</v>
      </c>
      <c r="CH36" s="2">
        <f t="shared" si="20"/>
        <v>70</v>
      </c>
      <c r="CI36" s="1">
        <f t="shared" si="89"/>
        <v>0</v>
      </c>
      <c r="CJ36" s="2">
        <f t="shared" si="98"/>
        <v>70</v>
      </c>
      <c r="CK36" s="2">
        <f t="shared" si="99"/>
        <v>1080</v>
      </c>
      <c r="CL36" s="2">
        <f t="shared" si="23"/>
        <v>0</v>
      </c>
      <c r="CM36" s="2">
        <f t="shared" si="47"/>
        <v>0</v>
      </c>
      <c r="CN36" s="2">
        <f t="shared" si="24"/>
        <v>1080</v>
      </c>
      <c r="CO36" s="2">
        <f t="shared" si="48"/>
        <v>7</v>
      </c>
      <c r="CP36" s="2">
        <f t="shared" si="25"/>
        <v>13.870000000000001</v>
      </c>
      <c r="CQ36" s="2">
        <f t="shared" si="26"/>
        <v>1059.1300000000001</v>
      </c>
      <c r="CS36" s="5">
        <f t="shared" si="49"/>
        <v>10</v>
      </c>
      <c r="CT36" s="2">
        <f t="shared" si="50"/>
        <v>1000</v>
      </c>
      <c r="CU36" s="2">
        <f t="shared" si="51"/>
        <v>1000</v>
      </c>
      <c r="CV36" s="2">
        <f t="shared" si="52"/>
        <v>1072.5</v>
      </c>
      <c r="CW36" s="8">
        <f t="shared" si="27"/>
        <v>2.2499999999999999E-2</v>
      </c>
      <c r="CX36" s="2">
        <f t="shared" si="28"/>
        <v>1084.565625</v>
      </c>
      <c r="CY36" s="2" t="str">
        <f t="shared" si="29"/>
        <v>nie</v>
      </c>
      <c r="CZ36" s="2">
        <f t="shared" si="53"/>
        <v>0</v>
      </c>
      <c r="DA36" s="2">
        <f t="shared" si="54"/>
        <v>0</v>
      </c>
      <c r="DB36" s="2">
        <f t="shared" si="55"/>
        <v>1084.565625</v>
      </c>
      <c r="DC36" s="2">
        <f t="shared" si="30"/>
        <v>0</v>
      </c>
      <c r="DD36" s="2">
        <f t="shared" si="56"/>
        <v>0</v>
      </c>
      <c r="DE36" s="2">
        <f t="shared" si="57"/>
        <v>1084.565625</v>
      </c>
      <c r="DF36" s="2">
        <f t="shared" si="32"/>
        <v>20</v>
      </c>
      <c r="DG36" s="2">
        <f t="shared" si="33"/>
        <v>12.267468749999992</v>
      </c>
      <c r="DH36" s="2">
        <f t="shared" si="58"/>
        <v>1052.2981562499999</v>
      </c>
    </row>
    <row r="37" spans="2:112">
      <c r="B37" s="216">
        <f>ROUNDUP(C38/12,0)</f>
        <v>1</v>
      </c>
      <c r="C37" s="1">
        <v>0</v>
      </c>
      <c r="D37" s="2">
        <f t="shared" ref="D37:K37" si="101">zakup_domyslny_wartosc</f>
        <v>1000</v>
      </c>
      <c r="E37" s="2">
        <f t="shared" si="101"/>
        <v>1000</v>
      </c>
      <c r="F37" s="2">
        <f t="shared" si="101"/>
        <v>1000</v>
      </c>
      <c r="G37" s="2">
        <f t="shared" si="101"/>
        <v>1000</v>
      </c>
      <c r="H37" s="2">
        <f t="shared" si="101"/>
        <v>1000</v>
      </c>
      <c r="I37" s="2">
        <f t="shared" si="101"/>
        <v>1000</v>
      </c>
      <c r="J37" s="39">
        <f t="shared" si="101"/>
        <v>1000</v>
      </c>
      <c r="K37" s="2">
        <f t="shared" si="101"/>
        <v>1000</v>
      </c>
      <c r="W37" s="1">
        <f t="shared" si="34"/>
        <v>19</v>
      </c>
      <c r="X37" s="2">
        <f t="shared" si="0"/>
        <v>1015.8916666666667</v>
      </c>
      <c r="Y37" s="8">
        <f t="shared" si="76"/>
        <v>0.04</v>
      </c>
      <c r="Z37" s="5">
        <f t="shared" si="35"/>
        <v>10</v>
      </c>
      <c r="AA37" s="2">
        <f t="shared" si="36"/>
        <v>1000</v>
      </c>
      <c r="AB37" s="2">
        <f t="shared" si="37"/>
        <v>1000</v>
      </c>
      <c r="AC37" s="2">
        <f t="shared" si="38"/>
        <v>1068.5</v>
      </c>
      <c r="AD37" s="8">
        <f t="shared" si="1"/>
        <v>6.8500000000000005E-2</v>
      </c>
      <c r="AE37" s="2">
        <f t="shared" si="2"/>
        <v>1111.1954791666667</v>
      </c>
      <c r="AF37" s="2" t="str">
        <f t="shared" si="3"/>
        <v>nie</v>
      </c>
      <c r="AG37" s="2">
        <f t="shared" si="4"/>
        <v>7</v>
      </c>
      <c r="AH37" s="1">
        <f t="shared" si="79"/>
        <v>0</v>
      </c>
      <c r="AI37" s="6"/>
      <c r="AJ37" s="6"/>
      <c r="AK37" s="6"/>
      <c r="AL37" s="2">
        <f t="shared" si="90"/>
        <v>0</v>
      </c>
      <c r="AM37" s="8">
        <f t="shared" si="80"/>
        <v>6.8500000000000005E-2</v>
      </c>
      <c r="AN37" s="2">
        <f t="shared" si="91"/>
        <v>0</v>
      </c>
      <c r="AO37" s="2">
        <f t="shared" si="81"/>
        <v>0</v>
      </c>
      <c r="AP37" s="6"/>
      <c r="AQ37" s="6"/>
      <c r="AR37" s="6"/>
      <c r="AS37" s="6"/>
      <c r="AT37" s="2">
        <f t="shared" si="39"/>
        <v>0</v>
      </c>
      <c r="AU37" s="2">
        <f t="shared" si="92"/>
        <v>0</v>
      </c>
      <c r="AV37" s="2">
        <f t="shared" si="82"/>
        <v>0</v>
      </c>
      <c r="AW37" s="1">
        <f t="shared" si="77"/>
        <v>0</v>
      </c>
      <c r="AX37" s="2">
        <f t="shared" si="6"/>
        <v>0</v>
      </c>
      <c r="AY37" s="1">
        <f t="shared" si="83"/>
        <v>0</v>
      </c>
      <c r="AZ37" s="2">
        <f t="shared" si="40"/>
        <v>0</v>
      </c>
      <c r="BA37" s="2">
        <f t="shared" si="93"/>
        <v>1111.1954791666667</v>
      </c>
      <c r="BB37" s="2">
        <f t="shared" si="9"/>
        <v>0</v>
      </c>
      <c r="BC37" s="2">
        <f t="shared" si="41"/>
        <v>0</v>
      </c>
      <c r="BD37" s="2">
        <f t="shared" si="10"/>
        <v>1111.1954791666667</v>
      </c>
      <c r="BE37" s="2">
        <f t="shared" si="42"/>
        <v>7</v>
      </c>
      <c r="BF37" s="2">
        <f t="shared" si="11"/>
        <v>19.797141041666674</v>
      </c>
      <c r="BG37" s="2">
        <f t="shared" si="12"/>
        <v>1084.398338125</v>
      </c>
      <c r="BI37" s="8">
        <f t="shared" si="84"/>
        <v>0.01</v>
      </c>
      <c r="BJ37" s="5">
        <f t="shared" si="43"/>
        <v>10</v>
      </c>
      <c r="BK37" s="2">
        <f t="shared" si="44"/>
        <v>1000</v>
      </c>
      <c r="BL37" s="2">
        <f t="shared" si="45"/>
        <v>1000</v>
      </c>
      <c r="BM37" s="2">
        <f t="shared" si="13"/>
        <v>1000</v>
      </c>
      <c r="BN37" s="8">
        <f t="shared" si="14"/>
        <v>0.02</v>
      </c>
      <c r="BO37" s="2">
        <f t="shared" si="15"/>
        <v>1011.6666666666667</v>
      </c>
      <c r="BP37" s="2" t="str">
        <f t="shared" si="16"/>
        <v>nie</v>
      </c>
      <c r="BQ37" s="2">
        <f t="shared" si="17"/>
        <v>7</v>
      </c>
      <c r="BR37" s="1">
        <f t="shared" si="85"/>
        <v>0</v>
      </c>
      <c r="BS37" s="6"/>
      <c r="BT37" s="6"/>
      <c r="BU37" s="6"/>
      <c r="BV37" s="2">
        <f t="shared" si="94"/>
        <v>0</v>
      </c>
      <c r="BW37" s="8">
        <f t="shared" si="86"/>
        <v>7.0000000000000007E-2</v>
      </c>
      <c r="BX37" s="2">
        <f t="shared" si="95"/>
        <v>0</v>
      </c>
      <c r="BY37" s="2">
        <f t="shared" si="87"/>
        <v>0</v>
      </c>
      <c r="BZ37" s="6"/>
      <c r="CA37" s="6"/>
      <c r="CB37" s="6"/>
      <c r="CC37" s="6"/>
      <c r="CD37" s="2">
        <f t="shared" si="18"/>
        <v>0</v>
      </c>
      <c r="CE37" s="2">
        <f t="shared" si="96"/>
        <v>0</v>
      </c>
      <c r="CF37" s="2">
        <f t="shared" si="97"/>
        <v>70</v>
      </c>
      <c r="CG37" s="1">
        <f t="shared" si="78"/>
        <v>0</v>
      </c>
      <c r="CH37" s="2">
        <f t="shared" si="20"/>
        <v>70</v>
      </c>
      <c r="CI37" s="1">
        <f t="shared" si="89"/>
        <v>0</v>
      </c>
      <c r="CJ37" s="2">
        <f t="shared" si="98"/>
        <v>70</v>
      </c>
      <c r="CK37" s="2">
        <f t="shared" si="99"/>
        <v>1081.6666666666667</v>
      </c>
      <c r="CL37" s="2">
        <f t="shared" si="23"/>
        <v>0</v>
      </c>
      <c r="CM37" s="2">
        <f t="shared" si="47"/>
        <v>0</v>
      </c>
      <c r="CN37" s="2">
        <f t="shared" si="24"/>
        <v>1081.6666666666667</v>
      </c>
      <c r="CO37" s="2">
        <f t="shared" si="48"/>
        <v>7</v>
      </c>
      <c r="CP37" s="2">
        <f t="shared" si="25"/>
        <v>14.186666666666682</v>
      </c>
      <c r="CQ37" s="2">
        <f t="shared" si="26"/>
        <v>1060.48</v>
      </c>
      <c r="CS37" s="5">
        <f t="shared" si="49"/>
        <v>10</v>
      </c>
      <c r="CT37" s="2">
        <f t="shared" si="50"/>
        <v>1000</v>
      </c>
      <c r="CU37" s="2">
        <f t="shared" si="51"/>
        <v>1000</v>
      </c>
      <c r="CV37" s="2">
        <f t="shared" si="52"/>
        <v>1072.5</v>
      </c>
      <c r="CW37" s="8">
        <f t="shared" si="27"/>
        <v>2.2499999999999999E-2</v>
      </c>
      <c r="CX37" s="2">
        <f t="shared" si="28"/>
        <v>1086.5765625000001</v>
      </c>
      <c r="CY37" s="2" t="str">
        <f t="shared" si="29"/>
        <v>nie</v>
      </c>
      <c r="CZ37" s="2">
        <f t="shared" si="53"/>
        <v>0</v>
      </c>
      <c r="DA37" s="2">
        <f t="shared" si="54"/>
        <v>0</v>
      </c>
      <c r="DB37" s="2">
        <f t="shared" si="55"/>
        <v>1086.5765625000001</v>
      </c>
      <c r="DC37" s="2">
        <f t="shared" si="30"/>
        <v>0</v>
      </c>
      <c r="DD37" s="2">
        <f t="shared" si="56"/>
        <v>0</v>
      </c>
      <c r="DE37" s="2">
        <f t="shared" si="57"/>
        <v>1086.5765625000001</v>
      </c>
      <c r="DF37" s="2">
        <f t="shared" si="32"/>
        <v>20</v>
      </c>
      <c r="DG37" s="2">
        <f t="shared" si="33"/>
        <v>12.649546875000025</v>
      </c>
      <c r="DH37" s="2">
        <f t="shared" si="58"/>
        <v>1053.9270156250002</v>
      </c>
    </row>
    <row r="38" spans="2:112">
      <c r="B38" s="217"/>
      <c r="C38" s="1">
        <f t="shared" ref="C38:C69" si="102">W19</f>
        <v>1</v>
      </c>
      <c r="D38" s="2">
        <f>BD19</f>
        <v>1005.7083333333334</v>
      </c>
      <c r="E38" s="2">
        <f>BG19</f>
        <v>1000</v>
      </c>
      <c r="F38" s="2">
        <f>CN19</f>
        <v>1005.8333333333334</v>
      </c>
      <c r="G38" s="2">
        <f>CQ19</f>
        <v>1000</v>
      </c>
      <c r="H38" s="2">
        <f>DE19</f>
        <v>1006.0416666666667</v>
      </c>
      <c r="I38" s="2">
        <f>DH19</f>
        <v>1000</v>
      </c>
      <c r="J38" s="39">
        <f t="shared" ref="J38:J69" si="103">FV(INDEX(scenariusz_I_konto,MATCH(ROUNDUP(C38/12,0),scenariusz_I_rok,0))/12*(1-podatek_Belki),1,0,-J37,1)</f>
        <v>1002.6999999999999</v>
      </c>
      <c r="K38" s="2">
        <f t="shared" ref="K38:K69" si="104">X19</f>
        <v>1000.8333333333333</v>
      </c>
      <c r="W38" s="1">
        <f t="shared" si="34"/>
        <v>20</v>
      </c>
      <c r="X38" s="2">
        <f t="shared" si="0"/>
        <v>1016.7333333333332</v>
      </c>
      <c r="Y38" s="8">
        <f t="shared" si="76"/>
        <v>0.04</v>
      </c>
      <c r="Z38" s="5">
        <f t="shared" si="35"/>
        <v>10</v>
      </c>
      <c r="AA38" s="2">
        <f t="shared" si="36"/>
        <v>1000</v>
      </c>
      <c r="AB38" s="2">
        <f t="shared" si="37"/>
        <v>1000</v>
      </c>
      <c r="AC38" s="2">
        <f t="shared" si="38"/>
        <v>1068.5</v>
      </c>
      <c r="AD38" s="8">
        <f t="shared" si="1"/>
        <v>6.8500000000000005E-2</v>
      </c>
      <c r="AE38" s="2">
        <f t="shared" si="2"/>
        <v>1117.2948333333334</v>
      </c>
      <c r="AF38" s="2" t="str">
        <f t="shared" si="3"/>
        <v>nie</v>
      </c>
      <c r="AG38" s="2">
        <f t="shared" si="4"/>
        <v>7</v>
      </c>
      <c r="AH38" s="1">
        <f t="shared" si="79"/>
        <v>0</v>
      </c>
      <c r="AI38" s="6"/>
      <c r="AJ38" s="6"/>
      <c r="AK38" s="6"/>
      <c r="AL38" s="2">
        <f t="shared" si="90"/>
        <v>0</v>
      </c>
      <c r="AM38" s="8">
        <f t="shared" si="80"/>
        <v>6.8500000000000005E-2</v>
      </c>
      <c r="AN38" s="2">
        <f t="shared" si="91"/>
        <v>0</v>
      </c>
      <c r="AO38" s="2">
        <f t="shared" si="81"/>
        <v>0</v>
      </c>
      <c r="AP38" s="6"/>
      <c r="AQ38" s="6"/>
      <c r="AR38" s="6"/>
      <c r="AS38" s="6"/>
      <c r="AT38" s="2">
        <f t="shared" si="39"/>
        <v>0</v>
      </c>
      <c r="AU38" s="2">
        <f t="shared" si="92"/>
        <v>0</v>
      </c>
      <c r="AV38" s="2">
        <f t="shared" si="82"/>
        <v>0</v>
      </c>
      <c r="AW38" s="1">
        <f t="shared" si="77"/>
        <v>0</v>
      </c>
      <c r="AX38" s="2">
        <f t="shared" si="6"/>
        <v>0</v>
      </c>
      <c r="AY38" s="1">
        <f t="shared" si="83"/>
        <v>0</v>
      </c>
      <c r="AZ38" s="2">
        <f t="shared" si="40"/>
        <v>0</v>
      </c>
      <c r="BA38" s="2">
        <f t="shared" si="93"/>
        <v>1117.2948333333334</v>
      </c>
      <c r="BB38" s="2">
        <f t="shared" si="9"/>
        <v>0</v>
      </c>
      <c r="BC38" s="2">
        <f t="shared" si="41"/>
        <v>0</v>
      </c>
      <c r="BD38" s="2">
        <f t="shared" si="10"/>
        <v>1117.2948333333334</v>
      </c>
      <c r="BE38" s="2">
        <f t="shared" si="42"/>
        <v>7</v>
      </c>
      <c r="BF38" s="2">
        <f t="shared" si="11"/>
        <v>20.95601833333334</v>
      </c>
      <c r="BG38" s="2">
        <f t="shared" si="12"/>
        <v>1089.3388150000001</v>
      </c>
      <c r="BI38" s="8">
        <f t="shared" si="84"/>
        <v>0.01</v>
      </c>
      <c r="BJ38" s="5">
        <f t="shared" si="43"/>
        <v>10</v>
      </c>
      <c r="BK38" s="2">
        <f t="shared" si="44"/>
        <v>1000</v>
      </c>
      <c r="BL38" s="2">
        <f t="shared" si="45"/>
        <v>1000</v>
      </c>
      <c r="BM38" s="2">
        <f t="shared" si="13"/>
        <v>1000</v>
      </c>
      <c r="BN38" s="8">
        <f t="shared" si="14"/>
        <v>0.02</v>
      </c>
      <c r="BO38" s="2">
        <f t="shared" si="15"/>
        <v>1013.3333333333334</v>
      </c>
      <c r="BP38" s="2" t="str">
        <f t="shared" si="16"/>
        <v>nie</v>
      </c>
      <c r="BQ38" s="2">
        <f t="shared" si="17"/>
        <v>7</v>
      </c>
      <c r="BR38" s="1">
        <f t="shared" si="85"/>
        <v>0</v>
      </c>
      <c r="BS38" s="6"/>
      <c r="BT38" s="6"/>
      <c r="BU38" s="6"/>
      <c r="BV38" s="2">
        <f t="shared" si="94"/>
        <v>0</v>
      </c>
      <c r="BW38" s="8">
        <f t="shared" si="86"/>
        <v>7.0000000000000007E-2</v>
      </c>
      <c r="BX38" s="2">
        <f t="shared" si="95"/>
        <v>0</v>
      </c>
      <c r="BY38" s="2">
        <f t="shared" si="87"/>
        <v>0</v>
      </c>
      <c r="BZ38" s="6"/>
      <c r="CA38" s="6"/>
      <c r="CB38" s="6"/>
      <c r="CC38" s="6"/>
      <c r="CD38" s="2">
        <f t="shared" si="18"/>
        <v>0</v>
      </c>
      <c r="CE38" s="2">
        <f t="shared" si="96"/>
        <v>0</v>
      </c>
      <c r="CF38" s="2">
        <f t="shared" si="97"/>
        <v>70</v>
      </c>
      <c r="CG38" s="1">
        <f t="shared" si="78"/>
        <v>0</v>
      </c>
      <c r="CH38" s="2">
        <f t="shared" si="20"/>
        <v>70</v>
      </c>
      <c r="CI38" s="1">
        <f t="shared" si="89"/>
        <v>0</v>
      </c>
      <c r="CJ38" s="2">
        <f t="shared" si="98"/>
        <v>70</v>
      </c>
      <c r="CK38" s="2">
        <f t="shared" si="99"/>
        <v>1083.3333333333335</v>
      </c>
      <c r="CL38" s="2">
        <f t="shared" si="23"/>
        <v>0</v>
      </c>
      <c r="CM38" s="2">
        <f t="shared" si="47"/>
        <v>0</v>
      </c>
      <c r="CN38" s="2">
        <f t="shared" si="24"/>
        <v>1083.3333333333335</v>
      </c>
      <c r="CO38" s="2">
        <f t="shared" si="48"/>
        <v>7</v>
      </c>
      <c r="CP38" s="2">
        <f t="shared" si="25"/>
        <v>14.503333333333362</v>
      </c>
      <c r="CQ38" s="2">
        <f t="shared" si="26"/>
        <v>1061.8300000000002</v>
      </c>
      <c r="CS38" s="5">
        <f t="shared" si="49"/>
        <v>10</v>
      </c>
      <c r="CT38" s="2">
        <f t="shared" si="50"/>
        <v>1000</v>
      </c>
      <c r="CU38" s="2">
        <f t="shared" si="51"/>
        <v>1000</v>
      </c>
      <c r="CV38" s="2">
        <f t="shared" si="52"/>
        <v>1072.5</v>
      </c>
      <c r="CW38" s="8">
        <f t="shared" si="27"/>
        <v>2.2499999999999999E-2</v>
      </c>
      <c r="CX38" s="2">
        <f t="shared" si="28"/>
        <v>1088.5874999999999</v>
      </c>
      <c r="CY38" s="2" t="str">
        <f t="shared" si="29"/>
        <v>nie</v>
      </c>
      <c r="CZ38" s="2">
        <f t="shared" si="53"/>
        <v>0</v>
      </c>
      <c r="DA38" s="2">
        <f t="shared" si="54"/>
        <v>0</v>
      </c>
      <c r="DB38" s="2">
        <f t="shared" si="55"/>
        <v>1088.5874999999999</v>
      </c>
      <c r="DC38" s="2">
        <f t="shared" si="30"/>
        <v>0</v>
      </c>
      <c r="DD38" s="2">
        <f t="shared" si="56"/>
        <v>0</v>
      </c>
      <c r="DE38" s="2">
        <f t="shared" si="57"/>
        <v>1088.5874999999999</v>
      </c>
      <c r="DF38" s="2">
        <f t="shared" si="32"/>
        <v>20</v>
      </c>
      <c r="DG38" s="2">
        <f t="shared" si="33"/>
        <v>13.031624999999973</v>
      </c>
      <c r="DH38" s="2">
        <f t="shared" si="58"/>
        <v>1055.5558749999998</v>
      </c>
    </row>
    <row r="39" spans="2:112">
      <c r="B39" s="217"/>
      <c r="C39" s="1">
        <f t="shared" si="102"/>
        <v>2</v>
      </c>
      <c r="D39" s="2">
        <f t="shared" ref="D39:D102" si="105">BD20</f>
        <v>1011.4166666666666</v>
      </c>
      <c r="E39" s="2">
        <f t="shared" ref="E39:E102" si="106">BG20</f>
        <v>1003.5775</v>
      </c>
      <c r="F39" s="2">
        <f t="shared" ref="F39:F102" si="107">CN20</f>
        <v>1011.6666666666667</v>
      </c>
      <c r="G39" s="2">
        <f t="shared" ref="G39:G102" si="108">CQ20</f>
        <v>1003.7800000000001</v>
      </c>
      <c r="H39" s="2">
        <f t="shared" ref="H39:H102" si="109">DE20</f>
        <v>1012.0833333333333</v>
      </c>
      <c r="I39" s="2">
        <f t="shared" ref="I39:I102" si="110">DH20</f>
        <v>1000</v>
      </c>
      <c r="J39" s="39">
        <f t="shared" si="103"/>
        <v>1005.4072899999999</v>
      </c>
      <c r="K39" s="2">
        <f t="shared" si="104"/>
        <v>1001.6666666666667</v>
      </c>
      <c r="W39" s="1">
        <f t="shared" si="34"/>
        <v>21</v>
      </c>
      <c r="X39" s="2">
        <f t="shared" si="0"/>
        <v>1017.575</v>
      </c>
      <c r="Y39" s="8">
        <f t="shared" si="76"/>
        <v>0.04</v>
      </c>
      <c r="Z39" s="5">
        <f t="shared" si="35"/>
        <v>10</v>
      </c>
      <c r="AA39" s="2">
        <f t="shared" si="36"/>
        <v>1000</v>
      </c>
      <c r="AB39" s="2">
        <f t="shared" si="37"/>
        <v>1000</v>
      </c>
      <c r="AC39" s="2">
        <f t="shared" si="38"/>
        <v>1068.5</v>
      </c>
      <c r="AD39" s="8">
        <f t="shared" si="1"/>
        <v>6.8500000000000005E-2</v>
      </c>
      <c r="AE39" s="2">
        <f t="shared" si="2"/>
        <v>1123.3941875</v>
      </c>
      <c r="AF39" s="2" t="str">
        <f t="shared" si="3"/>
        <v>nie</v>
      </c>
      <c r="AG39" s="2">
        <f t="shared" si="4"/>
        <v>7</v>
      </c>
      <c r="AH39" s="1">
        <f t="shared" si="79"/>
        <v>0</v>
      </c>
      <c r="AI39" s="6"/>
      <c r="AJ39" s="6"/>
      <c r="AK39" s="6"/>
      <c r="AL39" s="2">
        <f t="shared" si="90"/>
        <v>0</v>
      </c>
      <c r="AM39" s="8">
        <f t="shared" si="80"/>
        <v>6.8500000000000005E-2</v>
      </c>
      <c r="AN39" s="2">
        <f t="shared" si="91"/>
        <v>0</v>
      </c>
      <c r="AO39" s="2">
        <f t="shared" si="81"/>
        <v>0</v>
      </c>
      <c r="AP39" s="6"/>
      <c r="AQ39" s="6"/>
      <c r="AR39" s="6"/>
      <c r="AS39" s="6"/>
      <c r="AT39" s="2">
        <f t="shared" si="39"/>
        <v>0</v>
      </c>
      <c r="AU39" s="2">
        <f t="shared" si="92"/>
        <v>0</v>
      </c>
      <c r="AV39" s="2">
        <f t="shared" si="82"/>
        <v>0</v>
      </c>
      <c r="AW39" s="1">
        <f t="shared" si="77"/>
        <v>0</v>
      </c>
      <c r="AX39" s="2">
        <f t="shared" si="6"/>
        <v>0</v>
      </c>
      <c r="AY39" s="1">
        <f t="shared" si="83"/>
        <v>0</v>
      </c>
      <c r="AZ39" s="2">
        <f t="shared" si="40"/>
        <v>0</v>
      </c>
      <c r="BA39" s="2">
        <f t="shared" si="93"/>
        <v>1123.3941875</v>
      </c>
      <c r="BB39" s="2">
        <f t="shared" si="9"/>
        <v>0</v>
      </c>
      <c r="BC39" s="2">
        <f t="shared" si="41"/>
        <v>0</v>
      </c>
      <c r="BD39" s="2">
        <f t="shared" si="10"/>
        <v>1123.3941875</v>
      </c>
      <c r="BE39" s="2">
        <f t="shared" si="42"/>
        <v>7</v>
      </c>
      <c r="BF39" s="2">
        <f t="shared" si="11"/>
        <v>22.11489562500001</v>
      </c>
      <c r="BG39" s="2">
        <f t="shared" si="12"/>
        <v>1094.2792918750001</v>
      </c>
      <c r="BI39" s="8">
        <f t="shared" si="84"/>
        <v>0.01</v>
      </c>
      <c r="BJ39" s="5">
        <f t="shared" si="43"/>
        <v>10</v>
      </c>
      <c r="BK39" s="2">
        <f t="shared" si="44"/>
        <v>1000</v>
      </c>
      <c r="BL39" s="2">
        <f t="shared" si="45"/>
        <v>1000</v>
      </c>
      <c r="BM39" s="2">
        <f t="shared" si="13"/>
        <v>1000</v>
      </c>
      <c r="BN39" s="8">
        <f t="shared" si="14"/>
        <v>0.02</v>
      </c>
      <c r="BO39" s="2">
        <f t="shared" si="15"/>
        <v>1014.9999999999999</v>
      </c>
      <c r="BP39" s="2" t="str">
        <f t="shared" si="16"/>
        <v>nie</v>
      </c>
      <c r="BQ39" s="2">
        <f t="shared" si="17"/>
        <v>7</v>
      </c>
      <c r="BR39" s="1">
        <f t="shared" si="85"/>
        <v>0</v>
      </c>
      <c r="BS39" s="6"/>
      <c r="BT39" s="6"/>
      <c r="BU39" s="6"/>
      <c r="BV39" s="2">
        <f t="shared" si="94"/>
        <v>0</v>
      </c>
      <c r="BW39" s="8">
        <f t="shared" si="86"/>
        <v>7.0000000000000007E-2</v>
      </c>
      <c r="BX39" s="2">
        <f t="shared" si="95"/>
        <v>0</v>
      </c>
      <c r="BY39" s="2">
        <f t="shared" si="87"/>
        <v>0</v>
      </c>
      <c r="BZ39" s="6"/>
      <c r="CA39" s="6"/>
      <c r="CB39" s="6"/>
      <c r="CC39" s="6"/>
      <c r="CD39" s="2">
        <f t="shared" si="18"/>
        <v>0</v>
      </c>
      <c r="CE39" s="2">
        <f t="shared" si="96"/>
        <v>0</v>
      </c>
      <c r="CF39" s="2">
        <f t="shared" si="97"/>
        <v>70</v>
      </c>
      <c r="CG39" s="1">
        <f t="shared" si="78"/>
        <v>0</v>
      </c>
      <c r="CH39" s="2">
        <f t="shared" si="20"/>
        <v>70</v>
      </c>
      <c r="CI39" s="1">
        <f t="shared" si="89"/>
        <v>0</v>
      </c>
      <c r="CJ39" s="2">
        <f t="shared" si="98"/>
        <v>70</v>
      </c>
      <c r="CK39" s="2">
        <f t="shared" si="99"/>
        <v>1085</v>
      </c>
      <c r="CL39" s="2">
        <f t="shared" si="23"/>
        <v>0</v>
      </c>
      <c r="CM39" s="2">
        <f t="shared" si="47"/>
        <v>0</v>
      </c>
      <c r="CN39" s="2">
        <f t="shared" si="24"/>
        <v>1085</v>
      </c>
      <c r="CO39" s="2">
        <f t="shared" si="48"/>
        <v>7</v>
      </c>
      <c r="CP39" s="2">
        <f t="shared" si="25"/>
        <v>14.82</v>
      </c>
      <c r="CQ39" s="2">
        <f t="shared" si="26"/>
        <v>1063.18</v>
      </c>
      <c r="CS39" s="5">
        <f t="shared" si="49"/>
        <v>10</v>
      </c>
      <c r="CT39" s="2">
        <f t="shared" si="50"/>
        <v>1000</v>
      </c>
      <c r="CU39" s="2">
        <f t="shared" si="51"/>
        <v>1000</v>
      </c>
      <c r="CV39" s="2">
        <f t="shared" si="52"/>
        <v>1072.5</v>
      </c>
      <c r="CW39" s="8">
        <f t="shared" si="27"/>
        <v>2.2499999999999999E-2</v>
      </c>
      <c r="CX39" s="2">
        <f t="shared" si="28"/>
        <v>1090.5984375</v>
      </c>
      <c r="CY39" s="2" t="str">
        <f t="shared" si="29"/>
        <v>nie</v>
      </c>
      <c r="CZ39" s="2">
        <f t="shared" si="53"/>
        <v>0</v>
      </c>
      <c r="DA39" s="2">
        <f t="shared" si="54"/>
        <v>0</v>
      </c>
      <c r="DB39" s="2">
        <f t="shared" si="55"/>
        <v>1090.5984375</v>
      </c>
      <c r="DC39" s="2">
        <f t="shared" si="30"/>
        <v>0</v>
      </c>
      <c r="DD39" s="2">
        <f t="shared" si="56"/>
        <v>0</v>
      </c>
      <c r="DE39" s="2">
        <f t="shared" si="57"/>
        <v>1090.5984375</v>
      </c>
      <c r="DF39" s="2">
        <f t="shared" si="32"/>
        <v>20</v>
      </c>
      <c r="DG39" s="2">
        <f t="shared" si="33"/>
        <v>13.413703125000008</v>
      </c>
      <c r="DH39" s="2">
        <f t="shared" si="58"/>
        <v>1057.1847343750001</v>
      </c>
    </row>
    <row r="40" spans="2:112">
      <c r="B40" s="217"/>
      <c r="C40" s="1">
        <f t="shared" si="102"/>
        <v>3</v>
      </c>
      <c r="D40" s="2">
        <f t="shared" si="105"/>
        <v>1017.125</v>
      </c>
      <c r="E40" s="2">
        <f t="shared" si="106"/>
        <v>1008.20125</v>
      </c>
      <c r="F40" s="2">
        <f t="shared" si="107"/>
        <v>1017.5000000000001</v>
      </c>
      <c r="G40" s="2">
        <f t="shared" si="108"/>
        <v>1008.5050000000001</v>
      </c>
      <c r="H40" s="2">
        <f t="shared" si="109"/>
        <v>1018.125</v>
      </c>
      <c r="I40" s="2">
        <f t="shared" si="110"/>
        <v>1000</v>
      </c>
      <c r="J40" s="2">
        <f t="shared" si="103"/>
        <v>1008.1218896829998</v>
      </c>
      <c r="K40" s="2">
        <f t="shared" si="104"/>
        <v>1002.5</v>
      </c>
      <c r="W40" s="1">
        <f t="shared" si="34"/>
        <v>22</v>
      </c>
      <c r="X40" s="2">
        <f t="shared" si="0"/>
        <v>1018.4166666666666</v>
      </c>
      <c r="Y40" s="8">
        <f t="shared" si="76"/>
        <v>0.04</v>
      </c>
      <c r="Z40" s="5">
        <f t="shared" si="35"/>
        <v>10</v>
      </c>
      <c r="AA40" s="2">
        <f t="shared" si="36"/>
        <v>1000</v>
      </c>
      <c r="AB40" s="2">
        <f t="shared" si="37"/>
        <v>1000</v>
      </c>
      <c r="AC40" s="2">
        <f t="shared" si="38"/>
        <v>1068.5</v>
      </c>
      <c r="AD40" s="8">
        <f t="shared" si="1"/>
        <v>6.8500000000000005E-2</v>
      </c>
      <c r="AE40" s="2">
        <f t="shared" si="2"/>
        <v>1129.4935416666667</v>
      </c>
      <c r="AF40" s="2" t="str">
        <f t="shared" si="3"/>
        <v>nie</v>
      </c>
      <c r="AG40" s="2">
        <f t="shared" si="4"/>
        <v>7</v>
      </c>
      <c r="AH40" s="1">
        <f t="shared" si="79"/>
        <v>0</v>
      </c>
      <c r="AI40" s="6"/>
      <c r="AJ40" s="6"/>
      <c r="AK40" s="6"/>
      <c r="AL40" s="2">
        <f t="shared" si="90"/>
        <v>0</v>
      </c>
      <c r="AM40" s="8">
        <f t="shared" si="80"/>
        <v>6.8500000000000005E-2</v>
      </c>
      <c r="AN40" s="2">
        <f t="shared" si="91"/>
        <v>0</v>
      </c>
      <c r="AO40" s="2">
        <f t="shared" si="81"/>
        <v>0</v>
      </c>
      <c r="AP40" s="6"/>
      <c r="AQ40" s="6"/>
      <c r="AR40" s="6"/>
      <c r="AS40" s="6"/>
      <c r="AT40" s="2">
        <f t="shared" si="39"/>
        <v>0</v>
      </c>
      <c r="AU40" s="2">
        <f t="shared" si="92"/>
        <v>0</v>
      </c>
      <c r="AV40" s="2">
        <f t="shared" si="82"/>
        <v>0</v>
      </c>
      <c r="AW40" s="1">
        <f t="shared" si="77"/>
        <v>0</v>
      </c>
      <c r="AX40" s="2">
        <f t="shared" si="6"/>
        <v>0</v>
      </c>
      <c r="AY40" s="1">
        <f t="shared" si="83"/>
        <v>0</v>
      </c>
      <c r="AZ40" s="2">
        <f t="shared" si="40"/>
        <v>0</v>
      </c>
      <c r="BA40" s="2">
        <f t="shared" si="93"/>
        <v>1129.4935416666667</v>
      </c>
      <c r="BB40" s="2">
        <f t="shared" si="9"/>
        <v>0</v>
      </c>
      <c r="BC40" s="2">
        <f t="shared" si="41"/>
        <v>0</v>
      </c>
      <c r="BD40" s="2">
        <f t="shared" si="10"/>
        <v>1129.4935416666667</v>
      </c>
      <c r="BE40" s="2">
        <f t="shared" si="42"/>
        <v>7</v>
      </c>
      <c r="BF40" s="2">
        <f t="shared" si="11"/>
        <v>23.273772916666676</v>
      </c>
      <c r="BG40" s="2">
        <f t="shared" si="12"/>
        <v>1099.21976875</v>
      </c>
      <c r="BI40" s="8">
        <f t="shared" si="84"/>
        <v>0.01</v>
      </c>
      <c r="BJ40" s="5">
        <f t="shared" si="43"/>
        <v>10</v>
      </c>
      <c r="BK40" s="2">
        <f t="shared" si="44"/>
        <v>1000</v>
      </c>
      <c r="BL40" s="2">
        <f t="shared" si="45"/>
        <v>1000</v>
      </c>
      <c r="BM40" s="2">
        <f t="shared" si="13"/>
        <v>1000</v>
      </c>
      <c r="BN40" s="8">
        <f t="shared" si="14"/>
        <v>0.02</v>
      </c>
      <c r="BO40" s="2">
        <f t="shared" si="15"/>
        <v>1016.6666666666666</v>
      </c>
      <c r="BP40" s="2" t="str">
        <f t="shared" si="16"/>
        <v>nie</v>
      </c>
      <c r="BQ40" s="2">
        <f t="shared" si="17"/>
        <v>7</v>
      </c>
      <c r="BR40" s="1">
        <f t="shared" si="85"/>
        <v>0</v>
      </c>
      <c r="BS40" s="6"/>
      <c r="BT40" s="6"/>
      <c r="BU40" s="6"/>
      <c r="BV40" s="2">
        <f t="shared" si="94"/>
        <v>0</v>
      </c>
      <c r="BW40" s="8">
        <f t="shared" si="86"/>
        <v>7.0000000000000007E-2</v>
      </c>
      <c r="BX40" s="2">
        <f t="shared" si="95"/>
        <v>0</v>
      </c>
      <c r="BY40" s="2">
        <f t="shared" si="87"/>
        <v>0</v>
      </c>
      <c r="BZ40" s="6"/>
      <c r="CA40" s="6"/>
      <c r="CB40" s="6"/>
      <c r="CC40" s="6"/>
      <c r="CD40" s="2">
        <f t="shared" si="18"/>
        <v>0</v>
      </c>
      <c r="CE40" s="2">
        <f t="shared" si="96"/>
        <v>0</v>
      </c>
      <c r="CF40" s="2">
        <f t="shared" si="97"/>
        <v>70</v>
      </c>
      <c r="CG40" s="1">
        <f t="shared" si="78"/>
        <v>0</v>
      </c>
      <c r="CH40" s="2">
        <f t="shared" si="20"/>
        <v>70</v>
      </c>
      <c r="CI40" s="1">
        <f t="shared" si="89"/>
        <v>0</v>
      </c>
      <c r="CJ40" s="2">
        <f t="shared" si="98"/>
        <v>70</v>
      </c>
      <c r="CK40" s="2">
        <f t="shared" si="99"/>
        <v>1086.6666666666665</v>
      </c>
      <c r="CL40" s="2">
        <f t="shared" si="23"/>
        <v>0</v>
      </c>
      <c r="CM40" s="2">
        <f t="shared" si="47"/>
        <v>0</v>
      </c>
      <c r="CN40" s="2">
        <f t="shared" si="24"/>
        <v>1086.6666666666665</v>
      </c>
      <c r="CO40" s="2">
        <f t="shared" si="48"/>
        <v>7</v>
      </c>
      <c r="CP40" s="2">
        <f t="shared" si="25"/>
        <v>15.136666666666638</v>
      </c>
      <c r="CQ40" s="2">
        <f t="shared" si="26"/>
        <v>1064.53</v>
      </c>
      <c r="CS40" s="5">
        <f t="shared" si="49"/>
        <v>10</v>
      </c>
      <c r="CT40" s="2">
        <f t="shared" si="50"/>
        <v>1000</v>
      </c>
      <c r="CU40" s="2">
        <f t="shared" si="51"/>
        <v>1000</v>
      </c>
      <c r="CV40" s="2">
        <f t="shared" si="52"/>
        <v>1072.5</v>
      </c>
      <c r="CW40" s="8">
        <f t="shared" si="27"/>
        <v>2.2499999999999999E-2</v>
      </c>
      <c r="CX40" s="2">
        <f t="shared" si="28"/>
        <v>1092.609375</v>
      </c>
      <c r="CY40" s="2" t="str">
        <f t="shared" si="29"/>
        <v>nie</v>
      </c>
      <c r="CZ40" s="2">
        <f t="shared" si="53"/>
        <v>0</v>
      </c>
      <c r="DA40" s="2">
        <f t="shared" si="54"/>
        <v>0</v>
      </c>
      <c r="DB40" s="2">
        <f t="shared" si="55"/>
        <v>1092.609375</v>
      </c>
      <c r="DC40" s="2">
        <f t="shared" si="30"/>
        <v>0</v>
      </c>
      <c r="DD40" s="2">
        <f t="shared" si="56"/>
        <v>0</v>
      </c>
      <c r="DE40" s="2">
        <f t="shared" si="57"/>
        <v>1092.609375</v>
      </c>
      <c r="DF40" s="2">
        <f t="shared" si="32"/>
        <v>20</v>
      </c>
      <c r="DG40" s="2">
        <f t="shared" si="33"/>
        <v>13.795781250000001</v>
      </c>
      <c r="DH40" s="2">
        <f t="shared" si="58"/>
        <v>1058.8135937500001</v>
      </c>
    </row>
    <row r="41" spans="2:112">
      <c r="B41" s="217"/>
      <c r="C41" s="1">
        <f t="shared" si="102"/>
        <v>4</v>
      </c>
      <c r="D41" s="2">
        <f t="shared" si="105"/>
        <v>1022.8333333333333</v>
      </c>
      <c r="E41" s="2">
        <f t="shared" si="106"/>
        <v>1012.8249999999999</v>
      </c>
      <c r="F41" s="2">
        <f t="shared" si="107"/>
        <v>1023.3333333333335</v>
      </c>
      <c r="G41" s="2">
        <f t="shared" si="108"/>
        <v>1013.2300000000001</v>
      </c>
      <c r="H41" s="2">
        <f t="shared" si="109"/>
        <v>1024.1666666666667</v>
      </c>
      <c r="I41" s="2">
        <f t="shared" si="110"/>
        <v>1003.3750000000001</v>
      </c>
      <c r="J41" s="2">
        <f t="shared" si="103"/>
        <v>1010.8438187851439</v>
      </c>
      <c r="K41" s="2">
        <f t="shared" si="104"/>
        <v>1003.3333333333334</v>
      </c>
      <c r="W41" s="1">
        <f t="shared" si="34"/>
        <v>23</v>
      </c>
      <c r="X41" s="2">
        <f t="shared" si="0"/>
        <v>1019.2583333333334</v>
      </c>
      <c r="Y41" s="8">
        <f t="shared" si="76"/>
        <v>0.04</v>
      </c>
      <c r="Z41" s="5">
        <f t="shared" si="35"/>
        <v>10</v>
      </c>
      <c r="AA41" s="2">
        <f t="shared" si="36"/>
        <v>1000</v>
      </c>
      <c r="AB41" s="2">
        <f t="shared" si="37"/>
        <v>1000</v>
      </c>
      <c r="AC41" s="2">
        <f t="shared" si="38"/>
        <v>1068.5</v>
      </c>
      <c r="AD41" s="8">
        <f t="shared" si="1"/>
        <v>6.8500000000000005E-2</v>
      </c>
      <c r="AE41" s="2">
        <f t="shared" si="2"/>
        <v>1135.5928958333332</v>
      </c>
      <c r="AF41" s="2" t="str">
        <f t="shared" si="3"/>
        <v>nie</v>
      </c>
      <c r="AG41" s="2">
        <f t="shared" si="4"/>
        <v>7</v>
      </c>
      <c r="AH41" s="1">
        <f t="shared" si="79"/>
        <v>0</v>
      </c>
      <c r="AI41" s="6"/>
      <c r="AJ41" s="6"/>
      <c r="AK41" s="6"/>
      <c r="AL41" s="2">
        <f t="shared" si="90"/>
        <v>0</v>
      </c>
      <c r="AM41" s="8">
        <f t="shared" si="80"/>
        <v>6.8500000000000005E-2</v>
      </c>
      <c r="AN41" s="2">
        <f t="shared" si="91"/>
        <v>0</v>
      </c>
      <c r="AO41" s="2">
        <f t="shared" si="81"/>
        <v>0</v>
      </c>
      <c r="AP41" s="6"/>
      <c r="AQ41" s="6"/>
      <c r="AR41" s="6"/>
      <c r="AS41" s="6"/>
      <c r="AT41" s="2">
        <f t="shared" si="39"/>
        <v>0</v>
      </c>
      <c r="AU41" s="2">
        <f t="shared" si="92"/>
        <v>0</v>
      </c>
      <c r="AV41" s="2">
        <f t="shared" si="82"/>
        <v>0</v>
      </c>
      <c r="AW41" s="1">
        <f t="shared" si="77"/>
        <v>0</v>
      </c>
      <c r="AX41" s="2">
        <f t="shared" si="6"/>
        <v>0</v>
      </c>
      <c r="AY41" s="1">
        <f t="shared" si="83"/>
        <v>0</v>
      </c>
      <c r="AZ41" s="2">
        <f t="shared" si="40"/>
        <v>0</v>
      </c>
      <c r="BA41" s="2">
        <f t="shared" si="93"/>
        <v>1135.5928958333332</v>
      </c>
      <c r="BB41" s="2">
        <f t="shared" si="9"/>
        <v>0</v>
      </c>
      <c r="BC41" s="2">
        <f t="shared" si="41"/>
        <v>0</v>
      </c>
      <c r="BD41" s="2">
        <f t="shared" si="10"/>
        <v>1135.5928958333332</v>
      </c>
      <c r="BE41" s="2">
        <f t="shared" si="42"/>
        <v>7</v>
      </c>
      <c r="BF41" s="2">
        <f t="shared" si="11"/>
        <v>24.4326502083333</v>
      </c>
      <c r="BG41" s="2">
        <f t="shared" si="12"/>
        <v>1104.1602456249998</v>
      </c>
      <c r="BI41" s="8">
        <f t="shared" si="84"/>
        <v>0.01</v>
      </c>
      <c r="BJ41" s="5">
        <f t="shared" si="43"/>
        <v>10</v>
      </c>
      <c r="BK41" s="2">
        <f t="shared" si="44"/>
        <v>1000</v>
      </c>
      <c r="BL41" s="2">
        <f t="shared" si="45"/>
        <v>1000</v>
      </c>
      <c r="BM41" s="2">
        <f t="shared" si="13"/>
        <v>1000</v>
      </c>
      <c r="BN41" s="8">
        <f t="shared" si="14"/>
        <v>0.02</v>
      </c>
      <c r="BO41" s="2">
        <f t="shared" si="15"/>
        <v>1018.3333333333333</v>
      </c>
      <c r="BP41" s="2" t="str">
        <f t="shared" si="16"/>
        <v>nie</v>
      </c>
      <c r="BQ41" s="2">
        <f t="shared" si="17"/>
        <v>7</v>
      </c>
      <c r="BR41" s="1">
        <f t="shared" si="85"/>
        <v>0</v>
      </c>
      <c r="BS41" s="6"/>
      <c r="BT41" s="6"/>
      <c r="BU41" s="6"/>
      <c r="BV41" s="2">
        <f t="shared" si="94"/>
        <v>0</v>
      </c>
      <c r="BW41" s="8">
        <f t="shared" si="86"/>
        <v>7.0000000000000007E-2</v>
      </c>
      <c r="BX41" s="2">
        <f t="shared" si="95"/>
        <v>0</v>
      </c>
      <c r="BY41" s="2">
        <f t="shared" si="87"/>
        <v>0</v>
      </c>
      <c r="BZ41" s="6"/>
      <c r="CA41" s="6"/>
      <c r="CB41" s="6"/>
      <c r="CC41" s="6"/>
      <c r="CD41" s="2">
        <f t="shared" si="18"/>
        <v>0</v>
      </c>
      <c r="CE41" s="2">
        <f t="shared" si="96"/>
        <v>0</v>
      </c>
      <c r="CF41" s="2">
        <f t="shared" si="97"/>
        <v>70</v>
      </c>
      <c r="CG41" s="1">
        <f t="shared" si="78"/>
        <v>0</v>
      </c>
      <c r="CH41" s="2">
        <f t="shared" si="20"/>
        <v>70</v>
      </c>
      <c r="CI41" s="1">
        <f t="shared" si="89"/>
        <v>0</v>
      </c>
      <c r="CJ41" s="2">
        <f t="shared" si="98"/>
        <v>70</v>
      </c>
      <c r="CK41" s="2">
        <f t="shared" si="99"/>
        <v>1088.3333333333333</v>
      </c>
      <c r="CL41" s="2">
        <f t="shared" si="23"/>
        <v>0</v>
      </c>
      <c r="CM41" s="2">
        <f t="shared" si="47"/>
        <v>0</v>
      </c>
      <c r="CN41" s="2">
        <f t="shared" si="24"/>
        <v>1088.3333333333333</v>
      </c>
      <c r="CO41" s="2">
        <f t="shared" si="48"/>
        <v>7</v>
      </c>
      <c r="CP41" s="2">
        <f t="shared" si="25"/>
        <v>15.453333333333319</v>
      </c>
      <c r="CQ41" s="2">
        <f t="shared" si="26"/>
        <v>1065.8799999999999</v>
      </c>
      <c r="CS41" s="5">
        <f t="shared" si="49"/>
        <v>10</v>
      </c>
      <c r="CT41" s="2">
        <f t="shared" si="50"/>
        <v>1000</v>
      </c>
      <c r="CU41" s="2">
        <f t="shared" si="51"/>
        <v>1000</v>
      </c>
      <c r="CV41" s="2">
        <f t="shared" si="52"/>
        <v>1072.5</v>
      </c>
      <c r="CW41" s="8">
        <f t="shared" si="27"/>
        <v>2.2499999999999999E-2</v>
      </c>
      <c r="CX41" s="2">
        <f t="shared" si="28"/>
        <v>1094.6203125</v>
      </c>
      <c r="CY41" s="2" t="str">
        <f t="shared" si="29"/>
        <v>nie</v>
      </c>
      <c r="CZ41" s="2">
        <f t="shared" si="53"/>
        <v>0</v>
      </c>
      <c r="DA41" s="2">
        <f t="shared" si="54"/>
        <v>0</v>
      </c>
      <c r="DB41" s="2">
        <f t="shared" si="55"/>
        <v>1094.6203125</v>
      </c>
      <c r="DC41" s="2">
        <f t="shared" si="30"/>
        <v>0</v>
      </c>
      <c r="DD41" s="2">
        <f t="shared" si="56"/>
        <v>0</v>
      </c>
      <c r="DE41" s="2">
        <f t="shared" si="57"/>
        <v>1094.6203125</v>
      </c>
      <c r="DF41" s="2">
        <f t="shared" si="32"/>
        <v>20</v>
      </c>
      <c r="DG41" s="2">
        <f t="shared" si="33"/>
        <v>14.177859374999992</v>
      </c>
      <c r="DH41" s="2">
        <f t="shared" si="58"/>
        <v>1060.4424531249999</v>
      </c>
    </row>
    <row r="42" spans="2:112">
      <c r="B42" s="217"/>
      <c r="C42" s="1">
        <f t="shared" si="102"/>
        <v>5</v>
      </c>
      <c r="D42" s="2">
        <f t="shared" si="105"/>
        <v>1028.5416666666667</v>
      </c>
      <c r="E42" s="2">
        <f t="shared" si="106"/>
        <v>1017.44875</v>
      </c>
      <c r="F42" s="2">
        <f t="shared" si="107"/>
        <v>1029.1666666666665</v>
      </c>
      <c r="G42" s="2">
        <f t="shared" si="108"/>
        <v>1017.9549999999999</v>
      </c>
      <c r="H42" s="2">
        <f t="shared" si="109"/>
        <v>1030.2083333333335</v>
      </c>
      <c r="I42" s="2">
        <f t="shared" si="110"/>
        <v>1008.2687500000001</v>
      </c>
      <c r="J42" s="2">
        <f t="shared" si="103"/>
        <v>1013.5730970958637</v>
      </c>
      <c r="K42" s="2">
        <f t="shared" si="104"/>
        <v>1004.1666666666666</v>
      </c>
      <c r="W42" s="1">
        <f t="shared" si="34"/>
        <v>24</v>
      </c>
      <c r="X42" s="2">
        <f t="shared" si="0"/>
        <v>1020.1</v>
      </c>
      <c r="Y42" s="8">
        <f t="shared" si="76"/>
        <v>0.04</v>
      </c>
      <c r="Z42" s="5">
        <f t="shared" si="35"/>
        <v>10</v>
      </c>
      <c r="AA42" s="2">
        <f t="shared" si="36"/>
        <v>1000</v>
      </c>
      <c r="AB42" s="2">
        <f t="shared" si="37"/>
        <v>1000</v>
      </c>
      <c r="AC42" s="2">
        <f t="shared" si="38"/>
        <v>1068.5</v>
      </c>
      <c r="AD42" s="8">
        <f t="shared" si="1"/>
        <v>6.8500000000000005E-2</v>
      </c>
      <c r="AE42" s="2">
        <f t="shared" si="2"/>
        <v>1141.6922500000001</v>
      </c>
      <c r="AF42" s="2" t="str">
        <f t="shared" si="3"/>
        <v>nie</v>
      </c>
      <c r="AG42" s="2">
        <f t="shared" si="4"/>
        <v>7</v>
      </c>
      <c r="AH42" s="1">
        <f t="shared" si="79"/>
        <v>0</v>
      </c>
      <c r="AI42" s="6"/>
      <c r="AJ42" s="6"/>
      <c r="AK42" s="6"/>
      <c r="AL42" s="2">
        <f t="shared" si="90"/>
        <v>0</v>
      </c>
      <c r="AM42" s="8">
        <f t="shared" si="80"/>
        <v>6.8500000000000005E-2</v>
      </c>
      <c r="AN42" s="2">
        <f t="shared" si="91"/>
        <v>0</v>
      </c>
      <c r="AO42" s="2">
        <f t="shared" si="81"/>
        <v>0</v>
      </c>
      <c r="AP42" s="6"/>
      <c r="AQ42" s="6"/>
      <c r="AR42" s="6"/>
      <c r="AS42" s="6"/>
      <c r="AT42" s="2">
        <f t="shared" si="39"/>
        <v>0</v>
      </c>
      <c r="AU42" s="2">
        <f t="shared" si="92"/>
        <v>0</v>
      </c>
      <c r="AV42" s="2">
        <f t="shared" si="82"/>
        <v>0</v>
      </c>
      <c r="AW42" s="1">
        <f t="shared" si="77"/>
        <v>0</v>
      </c>
      <c r="AX42" s="2">
        <f t="shared" si="6"/>
        <v>0</v>
      </c>
      <c r="AY42" s="1">
        <f t="shared" si="83"/>
        <v>0</v>
      </c>
      <c r="AZ42" s="2">
        <f t="shared" si="40"/>
        <v>0</v>
      </c>
      <c r="BA42" s="2">
        <f t="shared" si="93"/>
        <v>1141.6922500000001</v>
      </c>
      <c r="BB42" s="2">
        <f t="shared" si="9"/>
        <v>1.8267076000000002</v>
      </c>
      <c r="BC42" s="2">
        <f t="shared" si="41"/>
        <v>1.8267076000000002</v>
      </c>
      <c r="BD42" s="2">
        <f t="shared" si="10"/>
        <v>1139.8655424000001</v>
      </c>
      <c r="BE42" s="2">
        <f t="shared" si="42"/>
        <v>7</v>
      </c>
      <c r="BF42" s="2">
        <f t="shared" si="11"/>
        <v>25.591527500000012</v>
      </c>
      <c r="BG42" s="2">
        <f t="shared" si="12"/>
        <v>1107.2740149000001</v>
      </c>
      <c r="BI42" s="8">
        <f t="shared" si="84"/>
        <v>0.01</v>
      </c>
      <c r="BJ42" s="5">
        <f t="shared" si="43"/>
        <v>10</v>
      </c>
      <c r="BK42" s="2">
        <f t="shared" si="44"/>
        <v>1000</v>
      </c>
      <c r="BL42" s="2">
        <f t="shared" si="45"/>
        <v>1000</v>
      </c>
      <c r="BM42" s="2">
        <f t="shared" si="13"/>
        <v>1000</v>
      </c>
      <c r="BN42" s="8">
        <f t="shared" si="14"/>
        <v>0.02</v>
      </c>
      <c r="BO42" s="2">
        <f t="shared" si="15"/>
        <v>1020</v>
      </c>
      <c r="BP42" s="2" t="str">
        <f t="shared" si="16"/>
        <v>nie</v>
      </c>
      <c r="BQ42" s="2">
        <f t="shared" si="17"/>
        <v>7</v>
      </c>
      <c r="BR42" s="1">
        <f t="shared" si="85"/>
        <v>0</v>
      </c>
      <c r="BS42" s="6"/>
      <c r="BT42" s="6"/>
      <c r="BU42" s="6"/>
      <c r="BV42" s="2">
        <f t="shared" si="94"/>
        <v>0</v>
      </c>
      <c r="BW42" s="8">
        <f t="shared" si="86"/>
        <v>7.0000000000000007E-2</v>
      </c>
      <c r="BX42" s="2">
        <f t="shared" si="95"/>
        <v>0</v>
      </c>
      <c r="BY42" s="2">
        <f t="shared" si="87"/>
        <v>0</v>
      </c>
      <c r="BZ42" s="6"/>
      <c r="CA42" s="6"/>
      <c r="CB42" s="6"/>
      <c r="CC42" s="6"/>
      <c r="CD42" s="2">
        <f t="shared" si="18"/>
        <v>20</v>
      </c>
      <c r="CE42" s="2">
        <f t="shared" si="96"/>
        <v>0</v>
      </c>
      <c r="CF42" s="2">
        <f t="shared" si="97"/>
        <v>90</v>
      </c>
      <c r="CG42" s="1">
        <f t="shared" si="78"/>
        <v>0</v>
      </c>
      <c r="CH42" s="2">
        <f t="shared" si="20"/>
        <v>90</v>
      </c>
      <c r="CI42" s="1">
        <f t="shared" si="89"/>
        <v>0</v>
      </c>
      <c r="CJ42" s="2">
        <f t="shared" si="98"/>
        <v>90</v>
      </c>
      <c r="CK42" s="2">
        <f t="shared" si="99"/>
        <v>1090</v>
      </c>
      <c r="CL42" s="2">
        <f t="shared" si="23"/>
        <v>1.744</v>
      </c>
      <c r="CM42" s="2">
        <f t="shared" si="47"/>
        <v>1.744</v>
      </c>
      <c r="CN42" s="2">
        <f t="shared" si="24"/>
        <v>1088.2560000000001</v>
      </c>
      <c r="CO42" s="2">
        <f t="shared" si="48"/>
        <v>7</v>
      </c>
      <c r="CP42" s="2">
        <f t="shared" si="25"/>
        <v>15.77</v>
      </c>
      <c r="CQ42" s="2">
        <f t="shared" si="26"/>
        <v>1065.4860000000001</v>
      </c>
      <c r="CS42" s="5">
        <f t="shared" si="49"/>
        <v>10</v>
      </c>
      <c r="CT42" s="2">
        <f t="shared" si="50"/>
        <v>1000</v>
      </c>
      <c r="CU42" s="2">
        <f t="shared" si="51"/>
        <v>1000</v>
      </c>
      <c r="CV42" s="2">
        <f t="shared" si="52"/>
        <v>1072.5</v>
      </c>
      <c r="CW42" s="8">
        <f t="shared" si="27"/>
        <v>2.2499999999999999E-2</v>
      </c>
      <c r="CX42" s="2">
        <f t="shared" si="28"/>
        <v>1096.6312499999999</v>
      </c>
      <c r="CY42" s="2" t="str">
        <f t="shared" si="29"/>
        <v>nie</v>
      </c>
      <c r="CZ42" s="2">
        <f t="shared" si="53"/>
        <v>0</v>
      </c>
      <c r="DA42" s="2">
        <f t="shared" si="54"/>
        <v>0</v>
      </c>
      <c r="DB42" s="2">
        <f t="shared" si="55"/>
        <v>1096.6312499999999</v>
      </c>
      <c r="DC42" s="2">
        <f t="shared" si="30"/>
        <v>1.75461</v>
      </c>
      <c r="DD42" s="2">
        <f t="shared" si="56"/>
        <v>1.75461</v>
      </c>
      <c r="DE42" s="2">
        <f t="shared" si="57"/>
        <v>1094.87664</v>
      </c>
      <c r="DF42" s="2">
        <f t="shared" si="32"/>
        <v>20</v>
      </c>
      <c r="DG42" s="2">
        <f t="shared" si="33"/>
        <v>14.559937499999982</v>
      </c>
      <c r="DH42" s="2">
        <f t="shared" si="58"/>
        <v>1060.3167025</v>
      </c>
    </row>
    <row r="43" spans="2:112">
      <c r="B43" s="217"/>
      <c r="C43" s="1">
        <f t="shared" si="102"/>
        <v>6</v>
      </c>
      <c r="D43" s="2">
        <f t="shared" si="105"/>
        <v>1034.25</v>
      </c>
      <c r="E43" s="2">
        <f t="shared" si="106"/>
        <v>1022.0725</v>
      </c>
      <c r="F43" s="2">
        <f t="shared" si="107"/>
        <v>1035</v>
      </c>
      <c r="G43" s="2">
        <f t="shared" si="108"/>
        <v>1022.68</v>
      </c>
      <c r="H43" s="2">
        <f t="shared" si="109"/>
        <v>1036.25</v>
      </c>
      <c r="I43" s="2">
        <f t="shared" si="110"/>
        <v>1013.1625</v>
      </c>
      <c r="J43" s="2">
        <f t="shared" si="103"/>
        <v>1016.3097444580225</v>
      </c>
      <c r="K43" s="2">
        <f t="shared" si="104"/>
        <v>1004.9999999999999</v>
      </c>
      <c r="W43" s="1">
        <f t="shared" si="34"/>
        <v>25</v>
      </c>
      <c r="X43" s="2">
        <f t="shared" si="0"/>
        <v>1020.9500833333333</v>
      </c>
      <c r="Y43" s="8">
        <f t="shared" si="76"/>
        <v>0.04</v>
      </c>
      <c r="Z43" s="5">
        <f t="shared" si="35"/>
        <v>10</v>
      </c>
      <c r="AA43" s="2">
        <f t="shared" si="36"/>
        <v>1000</v>
      </c>
      <c r="AB43" s="2">
        <f t="shared" si="37"/>
        <v>1000</v>
      </c>
      <c r="AC43" s="2">
        <f t="shared" si="38"/>
        <v>1141.6922500000001</v>
      </c>
      <c r="AD43" s="8">
        <f t="shared" si="1"/>
        <v>6.8500000000000005E-2</v>
      </c>
      <c r="AE43" s="2">
        <f t="shared" si="2"/>
        <v>1148.2094099270835</v>
      </c>
      <c r="AF43" s="2" t="str">
        <f t="shared" si="3"/>
        <v>nie</v>
      </c>
      <c r="AG43" s="2">
        <f t="shared" si="4"/>
        <v>7</v>
      </c>
      <c r="AH43" s="1">
        <f t="shared" si="79"/>
        <v>0</v>
      </c>
      <c r="AI43" s="1">
        <f t="shared" ref="AI43:AI74" si="111">IF(zapadalnosc_TOS/12&gt;=AI$18,AH31,0)</f>
        <v>0</v>
      </c>
      <c r="AJ43" s="6"/>
      <c r="AK43" s="6"/>
      <c r="AL43" s="2">
        <f t="shared" si="90"/>
        <v>0</v>
      </c>
      <c r="AM43" s="8">
        <f t="shared" si="80"/>
        <v>6.8500000000000005E-2</v>
      </c>
      <c r="AN43" s="2">
        <f t="shared" si="91"/>
        <v>0</v>
      </c>
      <c r="AO43" s="2">
        <f t="shared" si="81"/>
        <v>0</v>
      </c>
      <c r="AP43" s="2">
        <f>SUM(AI43:AK43)*100</f>
        <v>0</v>
      </c>
      <c r="AQ43" s="8">
        <f t="shared" ref="AQ43:AQ74" si="112">marza_TOS+Y43</f>
        <v>0.04</v>
      </c>
      <c r="AR43" s="2">
        <f t="shared" ref="AR43:AR106" si="113">AP43*(1+AQ43*IF(MOD($W43,12)&lt;&gt;0,MOD($W43,12),12)/12)</f>
        <v>0</v>
      </c>
      <c r="AS43" s="2">
        <f t="shared" ref="AS43:AS74" si="114">SUM(AI43:AK43)*koszt_wczesniejszy_wykup_TOS</f>
        <v>0</v>
      </c>
      <c r="AT43" s="2">
        <f t="shared" si="39"/>
        <v>0</v>
      </c>
      <c r="AU43" s="2">
        <f t="shared" si="92"/>
        <v>0</v>
      </c>
      <c r="AV43" s="2">
        <f t="shared" si="82"/>
        <v>0</v>
      </c>
      <c r="AW43" s="1">
        <f t="shared" si="77"/>
        <v>0</v>
      </c>
      <c r="AX43" s="2">
        <f t="shared" si="6"/>
        <v>0</v>
      </c>
      <c r="AY43" s="1">
        <f t="shared" si="83"/>
        <v>0</v>
      </c>
      <c r="AZ43" s="2">
        <f t="shared" si="40"/>
        <v>0</v>
      </c>
      <c r="BA43" s="2">
        <f t="shared" si="93"/>
        <v>1148.2094099270835</v>
      </c>
      <c r="BB43" s="2">
        <f t="shared" si="9"/>
        <v>0</v>
      </c>
      <c r="BC43" s="2">
        <f t="shared" si="41"/>
        <v>1.8267076000000002</v>
      </c>
      <c r="BD43" s="2">
        <f t="shared" si="10"/>
        <v>1146.3827023270835</v>
      </c>
      <c r="BE43" s="2">
        <f t="shared" si="42"/>
        <v>7</v>
      </c>
      <c r="BF43" s="2">
        <f t="shared" si="11"/>
        <v>26.829787886145859</v>
      </c>
      <c r="BG43" s="2">
        <f t="shared" si="12"/>
        <v>1112.5529144409377</v>
      </c>
      <c r="BI43" s="8">
        <f t="shared" si="84"/>
        <v>0.01</v>
      </c>
      <c r="BJ43" s="5">
        <f t="shared" si="43"/>
        <v>10</v>
      </c>
      <c r="BK43" s="2">
        <f t="shared" si="44"/>
        <v>1000</v>
      </c>
      <c r="BL43" s="2">
        <f t="shared" si="45"/>
        <v>1000</v>
      </c>
      <c r="BM43" s="2">
        <f t="shared" si="13"/>
        <v>1000</v>
      </c>
      <c r="BN43" s="8">
        <f t="shared" si="14"/>
        <v>0.02</v>
      </c>
      <c r="BO43" s="2">
        <f t="shared" si="15"/>
        <v>1001.6666666666667</v>
      </c>
      <c r="BP43" s="2" t="str">
        <f t="shared" si="16"/>
        <v>nie</v>
      </c>
      <c r="BQ43" s="2">
        <f t="shared" si="17"/>
        <v>7</v>
      </c>
      <c r="BR43" s="1">
        <f t="shared" si="85"/>
        <v>0</v>
      </c>
      <c r="BS43" s="1">
        <f t="shared" ref="BS43:BS74" si="115">IF(zapadalnosc_COI/12&gt;=BS$18,BR31,0)</f>
        <v>0</v>
      </c>
      <c r="BT43" s="6"/>
      <c r="BU43" s="6"/>
      <c r="BV43" s="2">
        <f t="shared" si="94"/>
        <v>0</v>
      </c>
      <c r="BW43" s="8">
        <f t="shared" si="86"/>
        <v>7.0000000000000007E-2</v>
      </c>
      <c r="BX43" s="2">
        <f t="shared" si="95"/>
        <v>0</v>
      </c>
      <c r="BY43" s="2">
        <f t="shared" si="87"/>
        <v>0</v>
      </c>
      <c r="BZ43" s="2">
        <f>SUM(BS43:BU43)*100</f>
        <v>0</v>
      </c>
      <c r="CA43" s="8">
        <f t="shared" ref="CA43:CA74" si="116">marza_COI+BI43</f>
        <v>0.02</v>
      </c>
      <c r="CB43" s="2">
        <f t="shared" ref="CB43:CB95" si="117">BZ43*(1+CA43*IF(MOD($W43,12)&lt;&gt;0,MOD($W43,12),12)/12)</f>
        <v>0</v>
      </c>
      <c r="CC43" s="2">
        <f t="shared" ref="CC43:CC74" si="118">SUM(BS43:BU43)*koszt_wczesniejszy_wykup_COI</f>
        <v>0</v>
      </c>
      <c r="CD43" s="2">
        <f t="shared" si="18"/>
        <v>0</v>
      </c>
      <c r="CE43" s="2">
        <f t="shared" si="96"/>
        <v>0</v>
      </c>
      <c r="CF43" s="2">
        <f t="shared" si="97"/>
        <v>90</v>
      </c>
      <c r="CG43" s="1">
        <f t="shared" si="78"/>
        <v>0</v>
      </c>
      <c r="CH43" s="2">
        <f t="shared" si="20"/>
        <v>90</v>
      </c>
      <c r="CI43" s="1">
        <f t="shared" si="89"/>
        <v>0</v>
      </c>
      <c r="CJ43" s="2">
        <f t="shared" si="98"/>
        <v>90</v>
      </c>
      <c r="CK43" s="2">
        <f t="shared" si="99"/>
        <v>1091.6666666666667</v>
      </c>
      <c r="CL43" s="2">
        <f t="shared" si="23"/>
        <v>0</v>
      </c>
      <c r="CM43" s="2">
        <f t="shared" si="47"/>
        <v>1.744</v>
      </c>
      <c r="CN43" s="2">
        <f t="shared" si="24"/>
        <v>1089.9226666666668</v>
      </c>
      <c r="CO43" s="2">
        <f t="shared" si="48"/>
        <v>7</v>
      </c>
      <c r="CP43" s="2">
        <f t="shared" si="25"/>
        <v>16.08666666666668</v>
      </c>
      <c r="CQ43" s="2">
        <f t="shared" si="26"/>
        <v>1066.8360000000002</v>
      </c>
      <c r="CS43" s="5">
        <f t="shared" si="49"/>
        <v>10</v>
      </c>
      <c r="CT43" s="2">
        <f t="shared" si="50"/>
        <v>1000</v>
      </c>
      <c r="CU43" s="2">
        <f t="shared" si="51"/>
        <v>1000</v>
      </c>
      <c r="CV43" s="2">
        <f t="shared" si="52"/>
        <v>1096.6312499999999</v>
      </c>
      <c r="CW43" s="8">
        <f t="shared" si="27"/>
        <v>2.2499999999999999E-2</v>
      </c>
      <c r="CX43" s="2">
        <f t="shared" si="28"/>
        <v>1098.68743359375</v>
      </c>
      <c r="CY43" s="2" t="str">
        <f t="shared" si="29"/>
        <v>nie</v>
      </c>
      <c r="CZ43" s="2">
        <f t="shared" si="53"/>
        <v>0</v>
      </c>
      <c r="DA43" s="2">
        <f t="shared" si="54"/>
        <v>0</v>
      </c>
      <c r="DB43" s="2">
        <f t="shared" si="55"/>
        <v>1098.68743359375</v>
      </c>
      <c r="DC43" s="2">
        <f t="shared" si="30"/>
        <v>0</v>
      </c>
      <c r="DD43" s="2">
        <f t="shared" si="56"/>
        <v>1.75461</v>
      </c>
      <c r="DE43" s="2">
        <f t="shared" si="57"/>
        <v>1096.9328235937501</v>
      </c>
      <c r="DF43" s="2">
        <f t="shared" si="32"/>
        <v>20</v>
      </c>
      <c r="DG43" s="2">
        <f t="shared" si="33"/>
        <v>14.950612382812505</v>
      </c>
      <c r="DH43" s="2">
        <f t="shared" si="58"/>
        <v>1061.9822112109375</v>
      </c>
    </row>
    <row r="44" spans="2:112">
      <c r="B44" s="217"/>
      <c r="C44" s="1">
        <f t="shared" si="102"/>
        <v>7</v>
      </c>
      <c r="D44" s="2">
        <f t="shared" si="105"/>
        <v>1039.9583333333333</v>
      </c>
      <c r="E44" s="2">
        <f t="shared" si="106"/>
        <v>1026.69625</v>
      </c>
      <c r="F44" s="2">
        <f t="shared" si="107"/>
        <v>1040.8333333333333</v>
      </c>
      <c r="G44" s="2">
        <f t="shared" si="108"/>
        <v>1027.405</v>
      </c>
      <c r="H44" s="2">
        <f t="shared" si="109"/>
        <v>1042.2916666666665</v>
      </c>
      <c r="I44" s="2">
        <f t="shared" si="110"/>
        <v>1018.0562499999999</v>
      </c>
      <c r="J44" s="2">
        <f t="shared" si="103"/>
        <v>1019.053780768059</v>
      </c>
      <c r="K44" s="2">
        <f t="shared" si="104"/>
        <v>1005.8333333333334</v>
      </c>
      <c r="W44" s="1">
        <f t="shared" si="34"/>
        <v>26</v>
      </c>
      <c r="X44" s="2">
        <f t="shared" si="0"/>
        <v>1021.8001666666668</v>
      </c>
      <c r="Y44" s="8">
        <f t="shared" si="76"/>
        <v>0.04</v>
      </c>
      <c r="Z44" s="5">
        <f t="shared" si="35"/>
        <v>10</v>
      </c>
      <c r="AA44" s="2">
        <f t="shared" si="36"/>
        <v>1000</v>
      </c>
      <c r="AB44" s="2">
        <f t="shared" si="37"/>
        <v>1000</v>
      </c>
      <c r="AC44" s="2">
        <f t="shared" si="38"/>
        <v>1141.6922500000001</v>
      </c>
      <c r="AD44" s="8">
        <f t="shared" si="1"/>
        <v>6.8500000000000005E-2</v>
      </c>
      <c r="AE44" s="2">
        <f t="shared" si="2"/>
        <v>1154.7265698541667</v>
      </c>
      <c r="AF44" s="2" t="str">
        <f t="shared" si="3"/>
        <v>nie</v>
      </c>
      <c r="AG44" s="2">
        <f t="shared" si="4"/>
        <v>7</v>
      </c>
      <c r="AH44" s="1">
        <f t="shared" si="79"/>
        <v>0</v>
      </c>
      <c r="AI44" s="1">
        <f t="shared" si="111"/>
        <v>0</v>
      </c>
      <c r="AJ44" s="6"/>
      <c r="AK44" s="6"/>
      <c r="AL44" s="2">
        <f t="shared" si="90"/>
        <v>0</v>
      </c>
      <c r="AM44" s="8">
        <f t="shared" si="80"/>
        <v>6.8500000000000005E-2</v>
      </c>
      <c r="AN44" s="2">
        <f t="shared" si="91"/>
        <v>0</v>
      </c>
      <c r="AO44" s="2">
        <f t="shared" si="81"/>
        <v>0</v>
      </c>
      <c r="AP44" s="2">
        <f t="shared" ref="AP44:AP107" si="119">SUM(AI44:AK44)*100</f>
        <v>0</v>
      </c>
      <c r="AQ44" s="8">
        <f t="shared" si="112"/>
        <v>0.04</v>
      </c>
      <c r="AR44" s="2">
        <f t="shared" si="113"/>
        <v>0</v>
      </c>
      <c r="AS44" s="2">
        <f t="shared" si="114"/>
        <v>0</v>
      </c>
      <c r="AT44" s="2">
        <f t="shared" si="39"/>
        <v>0</v>
      </c>
      <c r="AU44" s="2">
        <f t="shared" si="92"/>
        <v>0</v>
      </c>
      <c r="AV44" s="2">
        <f t="shared" si="82"/>
        <v>0</v>
      </c>
      <c r="AW44" s="1">
        <f t="shared" si="77"/>
        <v>0</v>
      </c>
      <c r="AX44" s="2">
        <f t="shared" si="6"/>
        <v>0</v>
      </c>
      <c r="AY44" s="1">
        <f t="shared" si="83"/>
        <v>0</v>
      </c>
      <c r="AZ44" s="2">
        <f t="shared" si="40"/>
        <v>0</v>
      </c>
      <c r="BA44" s="2">
        <f t="shared" si="93"/>
        <v>1154.7265698541667</v>
      </c>
      <c r="BB44" s="2">
        <f t="shared" si="9"/>
        <v>0</v>
      </c>
      <c r="BC44" s="2">
        <f t="shared" si="41"/>
        <v>1.8267076000000002</v>
      </c>
      <c r="BD44" s="2">
        <f t="shared" si="10"/>
        <v>1152.8998622541667</v>
      </c>
      <c r="BE44" s="2">
        <f t="shared" si="42"/>
        <v>7</v>
      </c>
      <c r="BF44" s="2">
        <f t="shared" si="11"/>
        <v>28.068048272291666</v>
      </c>
      <c r="BG44" s="2">
        <f t="shared" si="12"/>
        <v>1117.831813981875</v>
      </c>
      <c r="BI44" s="8">
        <f t="shared" si="84"/>
        <v>0.01</v>
      </c>
      <c r="BJ44" s="5">
        <f t="shared" si="43"/>
        <v>10</v>
      </c>
      <c r="BK44" s="2">
        <f t="shared" si="44"/>
        <v>1000</v>
      </c>
      <c r="BL44" s="2">
        <f t="shared" si="45"/>
        <v>1000</v>
      </c>
      <c r="BM44" s="2">
        <f t="shared" si="13"/>
        <v>1000</v>
      </c>
      <c r="BN44" s="8">
        <f t="shared" si="14"/>
        <v>0.02</v>
      </c>
      <c r="BO44" s="2">
        <f t="shared" si="15"/>
        <v>1003.3333333333334</v>
      </c>
      <c r="BP44" s="2" t="str">
        <f t="shared" si="16"/>
        <v>nie</v>
      </c>
      <c r="BQ44" s="2">
        <f t="shared" si="17"/>
        <v>7</v>
      </c>
      <c r="BR44" s="1">
        <f t="shared" si="85"/>
        <v>0</v>
      </c>
      <c r="BS44" s="1">
        <f t="shared" si="115"/>
        <v>0</v>
      </c>
      <c r="BT44" s="6"/>
      <c r="BU44" s="6"/>
      <c r="BV44" s="2">
        <f t="shared" si="94"/>
        <v>0</v>
      </c>
      <c r="BW44" s="8">
        <f t="shared" si="86"/>
        <v>7.0000000000000007E-2</v>
      </c>
      <c r="BX44" s="2">
        <f t="shared" si="95"/>
        <v>0</v>
      </c>
      <c r="BY44" s="2">
        <f t="shared" si="87"/>
        <v>0</v>
      </c>
      <c r="BZ44" s="2">
        <f t="shared" ref="BZ44:BZ107" si="120">SUM(BS44:BU44)*100</f>
        <v>0</v>
      </c>
      <c r="CA44" s="8">
        <f t="shared" si="116"/>
        <v>0.02</v>
      </c>
      <c r="CB44" s="2">
        <f t="shared" si="117"/>
        <v>0</v>
      </c>
      <c r="CC44" s="2">
        <f t="shared" si="118"/>
        <v>0</v>
      </c>
      <c r="CD44" s="2">
        <f t="shared" si="18"/>
        <v>0</v>
      </c>
      <c r="CE44" s="2">
        <f t="shared" si="96"/>
        <v>0</v>
      </c>
      <c r="CF44" s="2">
        <f t="shared" si="97"/>
        <v>90</v>
      </c>
      <c r="CG44" s="1">
        <f t="shared" si="78"/>
        <v>0</v>
      </c>
      <c r="CH44" s="2">
        <f t="shared" si="20"/>
        <v>90</v>
      </c>
      <c r="CI44" s="1">
        <f t="shared" si="89"/>
        <v>0</v>
      </c>
      <c r="CJ44" s="2">
        <f t="shared" si="98"/>
        <v>90</v>
      </c>
      <c r="CK44" s="2">
        <f t="shared" si="99"/>
        <v>1093.3333333333335</v>
      </c>
      <c r="CL44" s="2">
        <f t="shared" si="23"/>
        <v>0</v>
      </c>
      <c r="CM44" s="2">
        <f t="shared" si="47"/>
        <v>1.744</v>
      </c>
      <c r="CN44" s="2">
        <f t="shared" si="24"/>
        <v>1091.5893333333336</v>
      </c>
      <c r="CO44" s="2">
        <f t="shared" si="48"/>
        <v>7</v>
      </c>
      <c r="CP44" s="2">
        <f t="shared" si="25"/>
        <v>16.403333333333361</v>
      </c>
      <c r="CQ44" s="2">
        <f t="shared" si="26"/>
        <v>1068.1860000000001</v>
      </c>
      <c r="CS44" s="5">
        <f t="shared" si="49"/>
        <v>10</v>
      </c>
      <c r="CT44" s="2">
        <f t="shared" si="50"/>
        <v>1000</v>
      </c>
      <c r="CU44" s="2">
        <f t="shared" si="51"/>
        <v>1000</v>
      </c>
      <c r="CV44" s="2">
        <f t="shared" si="52"/>
        <v>1096.6312499999999</v>
      </c>
      <c r="CW44" s="8">
        <f t="shared" si="27"/>
        <v>2.2499999999999999E-2</v>
      </c>
      <c r="CX44" s="2">
        <f t="shared" si="28"/>
        <v>1100.7436171874999</v>
      </c>
      <c r="CY44" s="2" t="str">
        <f t="shared" si="29"/>
        <v>nie</v>
      </c>
      <c r="CZ44" s="2">
        <f t="shared" si="53"/>
        <v>0</v>
      </c>
      <c r="DA44" s="2">
        <f t="shared" si="54"/>
        <v>0</v>
      </c>
      <c r="DB44" s="2">
        <f t="shared" si="55"/>
        <v>1100.7436171874999</v>
      </c>
      <c r="DC44" s="2">
        <f t="shared" si="30"/>
        <v>0</v>
      </c>
      <c r="DD44" s="2">
        <f t="shared" si="56"/>
        <v>1.75461</v>
      </c>
      <c r="DE44" s="2">
        <f t="shared" si="57"/>
        <v>1098.9890071875</v>
      </c>
      <c r="DF44" s="2">
        <f t="shared" si="32"/>
        <v>20</v>
      </c>
      <c r="DG44" s="2">
        <f t="shared" si="33"/>
        <v>15.341287265624985</v>
      </c>
      <c r="DH44" s="2">
        <f t="shared" si="58"/>
        <v>1063.647719921875</v>
      </c>
    </row>
    <row r="45" spans="2:112">
      <c r="B45" s="217"/>
      <c r="C45" s="1">
        <f t="shared" si="102"/>
        <v>8</v>
      </c>
      <c r="D45" s="2">
        <f t="shared" si="105"/>
        <v>1045.6666666666667</v>
      </c>
      <c r="E45" s="2">
        <f t="shared" si="106"/>
        <v>1031.3200000000002</v>
      </c>
      <c r="F45" s="2">
        <f t="shared" si="107"/>
        <v>1046.6666666666667</v>
      </c>
      <c r="G45" s="2">
        <f t="shared" si="108"/>
        <v>1032.1300000000001</v>
      </c>
      <c r="H45" s="2">
        <f t="shared" si="109"/>
        <v>1048.3333333333333</v>
      </c>
      <c r="I45" s="2">
        <f t="shared" si="110"/>
        <v>1022.9499999999999</v>
      </c>
      <c r="J45" s="2">
        <f t="shared" si="103"/>
        <v>1021.8052259761328</v>
      </c>
      <c r="K45" s="2">
        <f t="shared" si="104"/>
        <v>1006.6666666666666</v>
      </c>
      <c r="W45" s="1">
        <f t="shared" si="34"/>
        <v>27</v>
      </c>
      <c r="X45" s="2">
        <f t="shared" si="0"/>
        <v>1022.6502499999999</v>
      </c>
      <c r="Y45" s="8">
        <f t="shared" si="76"/>
        <v>0.04</v>
      </c>
      <c r="Z45" s="5">
        <f t="shared" si="35"/>
        <v>10</v>
      </c>
      <c r="AA45" s="2">
        <f t="shared" si="36"/>
        <v>1000</v>
      </c>
      <c r="AB45" s="2">
        <f t="shared" si="37"/>
        <v>1000</v>
      </c>
      <c r="AC45" s="2">
        <f t="shared" si="38"/>
        <v>1141.6922500000001</v>
      </c>
      <c r="AD45" s="8">
        <f t="shared" si="1"/>
        <v>6.8500000000000005E-2</v>
      </c>
      <c r="AE45" s="2">
        <f t="shared" si="2"/>
        <v>1161.2437297812501</v>
      </c>
      <c r="AF45" s="2" t="str">
        <f t="shared" si="3"/>
        <v>nie</v>
      </c>
      <c r="AG45" s="2">
        <f t="shared" si="4"/>
        <v>7</v>
      </c>
      <c r="AH45" s="1">
        <f t="shared" si="79"/>
        <v>0</v>
      </c>
      <c r="AI45" s="1">
        <f t="shared" si="111"/>
        <v>0</v>
      </c>
      <c r="AJ45" s="6"/>
      <c r="AK45" s="6"/>
      <c r="AL45" s="2">
        <f t="shared" si="90"/>
        <v>0</v>
      </c>
      <c r="AM45" s="8">
        <f t="shared" si="80"/>
        <v>6.8500000000000005E-2</v>
      </c>
      <c r="AN45" s="2">
        <f t="shared" si="91"/>
        <v>0</v>
      </c>
      <c r="AO45" s="2">
        <f t="shared" si="81"/>
        <v>0</v>
      </c>
      <c r="AP45" s="2">
        <f t="shared" si="119"/>
        <v>0</v>
      </c>
      <c r="AQ45" s="8">
        <f t="shared" si="112"/>
        <v>0.04</v>
      </c>
      <c r="AR45" s="2">
        <f t="shared" si="113"/>
        <v>0</v>
      </c>
      <c r="AS45" s="2">
        <f t="shared" si="114"/>
        <v>0</v>
      </c>
      <c r="AT45" s="2">
        <f t="shared" si="39"/>
        <v>0</v>
      </c>
      <c r="AU45" s="2">
        <f t="shared" si="92"/>
        <v>0</v>
      </c>
      <c r="AV45" s="2">
        <f t="shared" si="82"/>
        <v>0</v>
      </c>
      <c r="AW45" s="1">
        <f t="shared" si="77"/>
        <v>0</v>
      </c>
      <c r="AX45" s="2">
        <f t="shared" si="6"/>
        <v>0</v>
      </c>
      <c r="AY45" s="1">
        <f t="shared" si="83"/>
        <v>0</v>
      </c>
      <c r="AZ45" s="2">
        <f t="shared" si="40"/>
        <v>0</v>
      </c>
      <c r="BA45" s="2">
        <f t="shared" si="93"/>
        <v>1161.2437297812501</v>
      </c>
      <c r="BB45" s="2">
        <f t="shared" si="9"/>
        <v>0</v>
      </c>
      <c r="BC45" s="2">
        <f t="shared" si="41"/>
        <v>1.8267076000000002</v>
      </c>
      <c r="BD45" s="2">
        <f t="shared" si="10"/>
        <v>1159.4170221812501</v>
      </c>
      <c r="BE45" s="2">
        <f t="shared" si="42"/>
        <v>7</v>
      </c>
      <c r="BF45" s="2">
        <f t="shared" si="11"/>
        <v>29.306308658437512</v>
      </c>
      <c r="BG45" s="2">
        <f t="shared" si="12"/>
        <v>1123.1107135228126</v>
      </c>
      <c r="BI45" s="8">
        <f t="shared" si="84"/>
        <v>0.01</v>
      </c>
      <c r="BJ45" s="5">
        <f t="shared" si="43"/>
        <v>10</v>
      </c>
      <c r="BK45" s="2">
        <f t="shared" si="44"/>
        <v>1000</v>
      </c>
      <c r="BL45" s="2">
        <f t="shared" si="45"/>
        <v>1000</v>
      </c>
      <c r="BM45" s="2">
        <f t="shared" si="13"/>
        <v>1000</v>
      </c>
      <c r="BN45" s="8">
        <f t="shared" si="14"/>
        <v>0.02</v>
      </c>
      <c r="BO45" s="2">
        <f t="shared" si="15"/>
        <v>1004.9999999999999</v>
      </c>
      <c r="BP45" s="2" t="str">
        <f t="shared" si="16"/>
        <v>nie</v>
      </c>
      <c r="BQ45" s="2">
        <f t="shared" si="17"/>
        <v>7</v>
      </c>
      <c r="BR45" s="1">
        <f t="shared" si="85"/>
        <v>0</v>
      </c>
      <c r="BS45" s="1">
        <f t="shared" si="115"/>
        <v>0</v>
      </c>
      <c r="BT45" s="6"/>
      <c r="BU45" s="6"/>
      <c r="BV45" s="2">
        <f t="shared" si="94"/>
        <v>0</v>
      </c>
      <c r="BW45" s="8">
        <f t="shared" si="86"/>
        <v>7.0000000000000007E-2</v>
      </c>
      <c r="BX45" s="2">
        <f t="shared" si="95"/>
        <v>0</v>
      </c>
      <c r="BY45" s="2">
        <f t="shared" si="87"/>
        <v>0</v>
      </c>
      <c r="BZ45" s="2">
        <f t="shared" si="120"/>
        <v>0</v>
      </c>
      <c r="CA45" s="8">
        <f t="shared" si="116"/>
        <v>0.02</v>
      </c>
      <c r="CB45" s="2">
        <f t="shared" si="117"/>
        <v>0</v>
      </c>
      <c r="CC45" s="2">
        <f t="shared" si="118"/>
        <v>0</v>
      </c>
      <c r="CD45" s="2">
        <f t="shared" si="18"/>
        <v>0</v>
      </c>
      <c r="CE45" s="2">
        <f t="shared" si="96"/>
        <v>0</v>
      </c>
      <c r="CF45" s="2">
        <f t="shared" si="97"/>
        <v>90</v>
      </c>
      <c r="CG45" s="1">
        <f t="shared" si="78"/>
        <v>0</v>
      </c>
      <c r="CH45" s="2">
        <f t="shared" si="20"/>
        <v>90</v>
      </c>
      <c r="CI45" s="1">
        <f t="shared" si="89"/>
        <v>0</v>
      </c>
      <c r="CJ45" s="2">
        <f t="shared" si="98"/>
        <v>90</v>
      </c>
      <c r="CK45" s="2">
        <f t="shared" si="99"/>
        <v>1095</v>
      </c>
      <c r="CL45" s="2">
        <f t="shared" si="23"/>
        <v>0</v>
      </c>
      <c r="CM45" s="2">
        <f t="shared" si="47"/>
        <v>1.744</v>
      </c>
      <c r="CN45" s="2">
        <f t="shared" si="24"/>
        <v>1093.2560000000001</v>
      </c>
      <c r="CO45" s="2">
        <f t="shared" si="48"/>
        <v>7</v>
      </c>
      <c r="CP45" s="2">
        <f t="shared" si="25"/>
        <v>16.72</v>
      </c>
      <c r="CQ45" s="2">
        <f t="shared" si="26"/>
        <v>1069.5360000000001</v>
      </c>
      <c r="CS45" s="5">
        <f t="shared" si="49"/>
        <v>10</v>
      </c>
      <c r="CT45" s="2">
        <f t="shared" si="50"/>
        <v>1000</v>
      </c>
      <c r="CU45" s="2">
        <f t="shared" si="51"/>
        <v>1000</v>
      </c>
      <c r="CV45" s="2">
        <f t="shared" si="52"/>
        <v>1096.6312499999999</v>
      </c>
      <c r="CW45" s="8">
        <f t="shared" si="27"/>
        <v>2.2499999999999999E-2</v>
      </c>
      <c r="CX45" s="2">
        <f t="shared" si="28"/>
        <v>1102.7998007812498</v>
      </c>
      <c r="CY45" s="2" t="str">
        <f t="shared" si="29"/>
        <v>nie</v>
      </c>
      <c r="CZ45" s="2">
        <f t="shared" si="53"/>
        <v>0</v>
      </c>
      <c r="DA45" s="2">
        <f t="shared" si="54"/>
        <v>0</v>
      </c>
      <c r="DB45" s="2">
        <f t="shared" si="55"/>
        <v>1102.7998007812498</v>
      </c>
      <c r="DC45" s="2">
        <f t="shared" si="30"/>
        <v>0</v>
      </c>
      <c r="DD45" s="2">
        <f t="shared" si="56"/>
        <v>1.75461</v>
      </c>
      <c r="DE45" s="2">
        <f t="shared" si="57"/>
        <v>1101.0451907812499</v>
      </c>
      <c r="DF45" s="2">
        <f t="shared" si="32"/>
        <v>20</v>
      </c>
      <c r="DG45" s="2">
        <f t="shared" si="33"/>
        <v>15.731962148437464</v>
      </c>
      <c r="DH45" s="2">
        <f t="shared" si="58"/>
        <v>1065.3132286328123</v>
      </c>
    </row>
    <row r="46" spans="2:112">
      <c r="B46" s="217"/>
      <c r="C46" s="1">
        <f t="shared" si="102"/>
        <v>9</v>
      </c>
      <c r="D46" s="2">
        <f t="shared" si="105"/>
        <v>1051.375</v>
      </c>
      <c r="E46" s="2">
        <f t="shared" si="106"/>
        <v>1035.9437499999999</v>
      </c>
      <c r="F46" s="2">
        <f t="shared" si="107"/>
        <v>1052.5</v>
      </c>
      <c r="G46" s="2">
        <f t="shared" si="108"/>
        <v>1036.855</v>
      </c>
      <c r="H46" s="2">
        <f t="shared" si="109"/>
        <v>1054.375</v>
      </c>
      <c r="I46" s="2">
        <f t="shared" si="110"/>
        <v>1027.84375</v>
      </c>
      <c r="J46" s="2">
        <f t="shared" si="103"/>
        <v>1024.5641000862684</v>
      </c>
      <c r="K46" s="2">
        <f t="shared" si="104"/>
        <v>1007.5000000000001</v>
      </c>
      <c r="W46" s="1">
        <f t="shared" si="34"/>
        <v>28</v>
      </c>
      <c r="X46" s="2">
        <f t="shared" si="0"/>
        <v>1023.5003333333334</v>
      </c>
      <c r="Y46" s="8">
        <f t="shared" si="76"/>
        <v>0.04</v>
      </c>
      <c r="Z46" s="5">
        <f t="shared" si="35"/>
        <v>10</v>
      </c>
      <c r="AA46" s="2">
        <f t="shared" si="36"/>
        <v>1000</v>
      </c>
      <c r="AB46" s="2">
        <f t="shared" si="37"/>
        <v>1000</v>
      </c>
      <c r="AC46" s="2">
        <f t="shared" si="38"/>
        <v>1141.6922500000001</v>
      </c>
      <c r="AD46" s="8">
        <f t="shared" si="1"/>
        <v>6.8500000000000005E-2</v>
      </c>
      <c r="AE46" s="2">
        <f t="shared" si="2"/>
        <v>1167.7608897083333</v>
      </c>
      <c r="AF46" s="2" t="str">
        <f t="shared" si="3"/>
        <v>nie</v>
      </c>
      <c r="AG46" s="2">
        <f t="shared" si="4"/>
        <v>7</v>
      </c>
      <c r="AH46" s="1">
        <f t="shared" si="79"/>
        <v>0</v>
      </c>
      <c r="AI46" s="1">
        <f t="shared" si="111"/>
        <v>0</v>
      </c>
      <c r="AJ46" s="6"/>
      <c r="AK46" s="6"/>
      <c r="AL46" s="2">
        <f t="shared" si="90"/>
        <v>0</v>
      </c>
      <c r="AM46" s="8">
        <f t="shared" si="80"/>
        <v>6.8500000000000005E-2</v>
      </c>
      <c r="AN46" s="2">
        <f t="shared" si="91"/>
        <v>0</v>
      </c>
      <c r="AO46" s="2">
        <f t="shared" si="81"/>
        <v>0</v>
      </c>
      <c r="AP46" s="2">
        <f t="shared" si="119"/>
        <v>0</v>
      </c>
      <c r="AQ46" s="8">
        <f t="shared" si="112"/>
        <v>0.04</v>
      </c>
      <c r="AR46" s="2">
        <f t="shared" si="113"/>
        <v>0</v>
      </c>
      <c r="AS46" s="2">
        <f t="shared" si="114"/>
        <v>0</v>
      </c>
      <c r="AT46" s="2">
        <f t="shared" si="39"/>
        <v>0</v>
      </c>
      <c r="AU46" s="2">
        <f t="shared" si="92"/>
        <v>0</v>
      </c>
      <c r="AV46" s="2">
        <f t="shared" si="82"/>
        <v>0</v>
      </c>
      <c r="AW46" s="1">
        <f t="shared" si="77"/>
        <v>0</v>
      </c>
      <c r="AX46" s="2">
        <f t="shared" si="6"/>
        <v>0</v>
      </c>
      <c r="AY46" s="1">
        <f t="shared" si="83"/>
        <v>0</v>
      </c>
      <c r="AZ46" s="2">
        <f t="shared" si="40"/>
        <v>0</v>
      </c>
      <c r="BA46" s="2">
        <f t="shared" si="93"/>
        <v>1167.7608897083333</v>
      </c>
      <c r="BB46" s="2">
        <f t="shared" si="9"/>
        <v>0</v>
      </c>
      <c r="BC46" s="2">
        <f t="shared" si="41"/>
        <v>1.8267076000000002</v>
      </c>
      <c r="BD46" s="2">
        <f t="shared" si="10"/>
        <v>1165.9341821083333</v>
      </c>
      <c r="BE46" s="2">
        <f t="shared" si="42"/>
        <v>7</v>
      </c>
      <c r="BF46" s="2">
        <f t="shared" si="11"/>
        <v>30.544569044583319</v>
      </c>
      <c r="BG46" s="2">
        <f t="shared" si="12"/>
        <v>1128.3896130637499</v>
      </c>
      <c r="BI46" s="8">
        <f t="shared" si="84"/>
        <v>0.01</v>
      </c>
      <c r="BJ46" s="5">
        <f t="shared" si="43"/>
        <v>10</v>
      </c>
      <c r="BK46" s="2">
        <f t="shared" si="44"/>
        <v>1000</v>
      </c>
      <c r="BL46" s="2">
        <f t="shared" si="45"/>
        <v>1000</v>
      </c>
      <c r="BM46" s="2">
        <f t="shared" si="13"/>
        <v>1000</v>
      </c>
      <c r="BN46" s="8">
        <f t="shared" si="14"/>
        <v>0.02</v>
      </c>
      <c r="BO46" s="2">
        <f t="shared" si="15"/>
        <v>1006.6666666666666</v>
      </c>
      <c r="BP46" s="2" t="str">
        <f t="shared" si="16"/>
        <v>nie</v>
      </c>
      <c r="BQ46" s="2">
        <f t="shared" si="17"/>
        <v>7</v>
      </c>
      <c r="BR46" s="1">
        <f t="shared" si="85"/>
        <v>0</v>
      </c>
      <c r="BS46" s="1">
        <f t="shared" si="115"/>
        <v>0</v>
      </c>
      <c r="BT46" s="6"/>
      <c r="BU46" s="6"/>
      <c r="BV46" s="2">
        <f t="shared" si="94"/>
        <v>0</v>
      </c>
      <c r="BW46" s="8">
        <f t="shared" si="86"/>
        <v>7.0000000000000007E-2</v>
      </c>
      <c r="BX46" s="2">
        <f t="shared" si="95"/>
        <v>0</v>
      </c>
      <c r="BY46" s="2">
        <f t="shared" si="87"/>
        <v>0</v>
      </c>
      <c r="BZ46" s="2">
        <f t="shared" si="120"/>
        <v>0</v>
      </c>
      <c r="CA46" s="8">
        <f t="shared" si="116"/>
        <v>0.02</v>
      </c>
      <c r="CB46" s="2">
        <f t="shared" si="117"/>
        <v>0</v>
      </c>
      <c r="CC46" s="2">
        <f t="shared" si="118"/>
        <v>0</v>
      </c>
      <c r="CD46" s="2">
        <f t="shared" si="18"/>
        <v>0</v>
      </c>
      <c r="CE46" s="2">
        <f t="shared" si="96"/>
        <v>0</v>
      </c>
      <c r="CF46" s="2">
        <f t="shared" si="97"/>
        <v>90</v>
      </c>
      <c r="CG46" s="1">
        <f t="shared" si="78"/>
        <v>0</v>
      </c>
      <c r="CH46" s="2">
        <f t="shared" si="20"/>
        <v>90</v>
      </c>
      <c r="CI46" s="1">
        <f t="shared" si="89"/>
        <v>0</v>
      </c>
      <c r="CJ46" s="2">
        <f t="shared" si="98"/>
        <v>90</v>
      </c>
      <c r="CK46" s="2">
        <f t="shared" si="99"/>
        <v>1096.6666666666665</v>
      </c>
      <c r="CL46" s="2">
        <f t="shared" si="23"/>
        <v>0</v>
      </c>
      <c r="CM46" s="2">
        <f t="shared" si="47"/>
        <v>1.744</v>
      </c>
      <c r="CN46" s="2">
        <f t="shared" si="24"/>
        <v>1094.9226666666666</v>
      </c>
      <c r="CO46" s="2">
        <f t="shared" si="48"/>
        <v>7</v>
      </c>
      <c r="CP46" s="2">
        <f t="shared" si="25"/>
        <v>17.036666666666637</v>
      </c>
      <c r="CQ46" s="2">
        <f t="shared" si="26"/>
        <v>1070.886</v>
      </c>
      <c r="CS46" s="5">
        <f t="shared" si="49"/>
        <v>10</v>
      </c>
      <c r="CT46" s="2">
        <f t="shared" si="50"/>
        <v>1000</v>
      </c>
      <c r="CU46" s="2">
        <f t="shared" si="51"/>
        <v>1000</v>
      </c>
      <c r="CV46" s="2">
        <f t="shared" si="52"/>
        <v>1096.6312499999999</v>
      </c>
      <c r="CW46" s="8">
        <f t="shared" si="27"/>
        <v>2.2499999999999999E-2</v>
      </c>
      <c r="CX46" s="2">
        <f t="shared" si="28"/>
        <v>1104.8559843749999</v>
      </c>
      <c r="CY46" s="2" t="str">
        <f t="shared" si="29"/>
        <v>nie</v>
      </c>
      <c r="CZ46" s="2">
        <f t="shared" si="53"/>
        <v>0</v>
      </c>
      <c r="DA46" s="2">
        <f t="shared" si="54"/>
        <v>0</v>
      </c>
      <c r="DB46" s="2">
        <f t="shared" si="55"/>
        <v>1104.8559843749999</v>
      </c>
      <c r="DC46" s="2">
        <f t="shared" si="30"/>
        <v>0</v>
      </c>
      <c r="DD46" s="2">
        <f t="shared" si="56"/>
        <v>1.75461</v>
      </c>
      <c r="DE46" s="2">
        <f t="shared" si="57"/>
        <v>1103.101374375</v>
      </c>
      <c r="DF46" s="2">
        <f t="shared" si="32"/>
        <v>20</v>
      </c>
      <c r="DG46" s="2">
        <f t="shared" si="33"/>
        <v>16.122637031249987</v>
      </c>
      <c r="DH46" s="2">
        <f t="shared" si="58"/>
        <v>1066.97873734375</v>
      </c>
    </row>
    <row r="47" spans="2:112">
      <c r="B47" s="217"/>
      <c r="C47" s="1">
        <f t="shared" si="102"/>
        <v>10</v>
      </c>
      <c r="D47" s="2">
        <f t="shared" si="105"/>
        <v>1057.0833333333335</v>
      </c>
      <c r="E47" s="2">
        <f t="shared" si="106"/>
        <v>1040.5675000000001</v>
      </c>
      <c r="F47" s="2">
        <f t="shared" si="107"/>
        <v>1058.3333333333333</v>
      </c>
      <c r="G47" s="2">
        <f t="shared" si="108"/>
        <v>1041.58</v>
      </c>
      <c r="H47" s="2">
        <f t="shared" si="109"/>
        <v>1060.4166666666665</v>
      </c>
      <c r="I47" s="2">
        <f t="shared" si="110"/>
        <v>1032.7375</v>
      </c>
      <c r="J47" s="2">
        <f t="shared" si="103"/>
        <v>1027.3304231565012</v>
      </c>
      <c r="K47" s="2">
        <f t="shared" si="104"/>
        <v>1008.3333333333333</v>
      </c>
      <c r="W47" s="1">
        <f t="shared" si="34"/>
        <v>29</v>
      </c>
      <c r="X47" s="2">
        <f t="shared" si="0"/>
        <v>1024.3504166666667</v>
      </c>
      <c r="Y47" s="8">
        <f t="shared" si="76"/>
        <v>0.04</v>
      </c>
      <c r="Z47" s="5">
        <f t="shared" si="35"/>
        <v>10</v>
      </c>
      <c r="AA47" s="2">
        <f t="shared" si="36"/>
        <v>1000</v>
      </c>
      <c r="AB47" s="2">
        <f t="shared" si="37"/>
        <v>1000</v>
      </c>
      <c r="AC47" s="2">
        <f t="shared" si="38"/>
        <v>1141.6922500000001</v>
      </c>
      <c r="AD47" s="8">
        <f t="shared" si="1"/>
        <v>6.8500000000000005E-2</v>
      </c>
      <c r="AE47" s="2">
        <f t="shared" si="2"/>
        <v>1174.2780496354167</v>
      </c>
      <c r="AF47" s="2" t="str">
        <f t="shared" si="3"/>
        <v>nie</v>
      </c>
      <c r="AG47" s="2">
        <f t="shared" si="4"/>
        <v>7</v>
      </c>
      <c r="AH47" s="1">
        <f t="shared" si="79"/>
        <v>0</v>
      </c>
      <c r="AI47" s="1">
        <f t="shared" si="111"/>
        <v>0</v>
      </c>
      <c r="AJ47" s="6"/>
      <c r="AK47" s="6"/>
      <c r="AL47" s="2">
        <f t="shared" si="90"/>
        <v>0</v>
      </c>
      <c r="AM47" s="8">
        <f t="shared" si="80"/>
        <v>6.8500000000000005E-2</v>
      </c>
      <c r="AN47" s="2">
        <f t="shared" si="91"/>
        <v>0</v>
      </c>
      <c r="AO47" s="2">
        <f t="shared" si="81"/>
        <v>0</v>
      </c>
      <c r="AP47" s="2">
        <f t="shared" si="119"/>
        <v>0</v>
      </c>
      <c r="AQ47" s="8">
        <f t="shared" si="112"/>
        <v>0.04</v>
      </c>
      <c r="AR47" s="2">
        <f t="shared" si="113"/>
        <v>0</v>
      </c>
      <c r="AS47" s="2">
        <f t="shared" si="114"/>
        <v>0</v>
      </c>
      <c r="AT47" s="2">
        <f t="shared" si="39"/>
        <v>0</v>
      </c>
      <c r="AU47" s="2">
        <f t="shared" si="92"/>
        <v>0</v>
      </c>
      <c r="AV47" s="2">
        <f t="shared" si="82"/>
        <v>0</v>
      </c>
      <c r="AW47" s="1">
        <f t="shared" si="77"/>
        <v>0</v>
      </c>
      <c r="AX47" s="2">
        <f t="shared" si="6"/>
        <v>0</v>
      </c>
      <c r="AY47" s="1">
        <f t="shared" si="83"/>
        <v>0</v>
      </c>
      <c r="AZ47" s="2">
        <f t="shared" si="40"/>
        <v>0</v>
      </c>
      <c r="BA47" s="2">
        <f t="shared" si="93"/>
        <v>1174.2780496354167</v>
      </c>
      <c r="BB47" s="2">
        <f t="shared" si="9"/>
        <v>0</v>
      </c>
      <c r="BC47" s="2">
        <f t="shared" si="41"/>
        <v>1.8267076000000002</v>
      </c>
      <c r="BD47" s="2">
        <f t="shared" si="10"/>
        <v>1172.4513420354167</v>
      </c>
      <c r="BE47" s="2">
        <f t="shared" si="42"/>
        <v>7</v>
      </c>
      <c r="BF47" s="2">
        <f t="shared" si="11"/>
        <v>31.782829430729166</v>
      </c>
      <c r="BG47" s="2">
        <f t="shared" si="12"/>
        <v>1133.6685126046875</v>
      </c>
      <c r="BI47" s="8">
        <f t="shared" si="84"/>
        <v>0.01</v>
      </c>
      <c r="BJ47" s="5">
        <f t="shared" si="43"/>
        <v>10</v>
      </c>
      <c r="BK47" s="2">
        <f t="shared" si="44"/>
        <v>1000</v>
      </c>
      <c r="BL47" s="2">
        <f t="shared" si="45"/>
        <v>1000</v>
      </c>
      <c r="BM47" s="2">
        <f t="shared" si="13"/>
        <v>1000</v>
      </c>
      <c r="BN47" s="8">
        <f t="shared" si="14"/>
        <v>0.02</v>
      </c>
      <c r="BO47" s="2">
        <f t="shared" si="15"/>
        <v>1008.3333333333333</v>
      </c>
      <c r="BP47" s="2" t="str">
        <f t="shared" si="16"/>
        <v>nie</v>
      </c>
      <c r="BQ47" s="2">
        <f t="shared" si="17"/>
        <v>7</v>
      </c>
      <c r="BR47" s="1">
        <f t="shared" si="85"/>
        <v>0</v>
      </c>
      <c r="BS47" s="1">
        <f t="shared" si="115"/>
        <v>0</v>
      </c>
      <c r="BT47" s="6"/>
      <c r="BU47" s="6"/>
      <c r="BV47" s="2">
        <f t="shared" si="94"/>
        <v>0</v>
      </c>
      <c r="BW47" s="8">
        <f t="shared" si="86"/>
        <v>7.0000000000000007E-2</v>
      </c>
      <c r="BX47" s="2">
        <f t="shared" si="95"/>
        <v>0</v>
      </c>
      <c r="BY47" s="2">
        <f t="shared" si="87"/>
        <v>0</v>
      </c>
      <c r="BZ47" s="2">
        <f t="shared" si="120"/>
        <v>0</v>
      </c>
      <c r="CA47" s="8">
        <f t="shared" si="116"/>
        <v>0.02</v>
      </c>
      <c r="CB47" s="2">
        <f t="shared" si="117"/>
        <v>0</v>
      </c>
      <c r="CC47" s="2">
        <f t="shared" si="118"/>
        <v>0</v>
      </c>
      <c r="CD47" s="2">
        <f t="shared" si="18"/>
        <v>0</v>
      </c>
      <c r="CE47" s="2">
        <f t="shared" si="96"/>
        <v>0</v>
      </c>
      <c r="CF47" s="2">
        <f t="shared" si="97"/>
        <v>90</v>
      </c>
      <c r="CG47" s="1">
        <f t="shared" si="78"/>
        <v>0</v>
      </c>
      <c r="CH47" s="2">
        <f t="shared" si="20"/>
        <v>90</v>
      </c>
      <c r="CI47" s="1">
        <f t="shared" si="89"/>
        <v>0</v>
      </c>
      <c r="CJ47" s="2">
        <f t="shared" si="98"/>
        <v>90</v>
      </c>
      <c r="CK47" s="2">
        <f t="shared" si="99"/>
        <v>1098.3333333333333</v>
      </c>
      <c r="CL47" s="2">
        <f t="shared" si="23"/>
        <v>0</v>
      </c>
      <c r="CM47" s="2">
        <f t="shared" si="47"/>
        <v>1.744</v>
      </c>
      <c r="CN47" s="2">
        <f t="shared" si="24"/>
        <v>1096.5893333333333</v>
      </c>
      <c r="CO47" s="2">
        <f t="shared" si="48"/>
        <v>7</v>
      </c>
      <c r="CP47" s="2">
        <f t="shared" si="25"/>
        <v>17.353333333333318</v>
      </c>
      <c r="CQ47" s="2">
        <f t="shared" si="26"/>
        <v>1072.2360000000001</v>
      </c>
      <c r="CS47" s="5">
        <f t="shared" si="49"/>
        <v>10</v>
      </c>
      <c r="CT47" s="2">
        <f t="shared" si="50"/>
        <v>1000</v>
      </c>
      <c r="CU47" s="2">
        <f t="shared" si="51"/>
        <v>1000</v>
      </c>
      <c r="CV47" s="2">
        <f t="shared" si="52"/>
        <v>1096.6312499999999</v>
      </c>
      <c r="CW47" s="8">
        <f t="shared" si="27"/>
        <v>2.2499999999999999E-2</v>
      </c>
      <c r="CX47" s="2">
        <f t="shared" si="28"/>
        <v>1106.9121679687498</v>
      </c>
      <c r="CY47" s="2" t="str">
        <f t="shared" si="29"/>
        <v>nie</v>
      </c>
      <c r="CZ47" s="2">
        <f t="shared" si="53"/>
        <v>0</v>
      </c>
      <c r="DA47" s="2">
        <f t="shared" si="54"/>
        <v>0</v>
      </c>
      <c r="DB47" s="2">
        <f t="shared" si="55"/>
        <v>1106.9121679687498</v>
      </c>
      <c r="DC47" s="2">
        <f t="shared" si="30"/>
        <v>0</v>
      </c>
      <c r="DD47" s="2">
        <f t="shared" si="56"/>
        <v>1.75461</v>
      </c>
      <c r="DE47" s="2">
        <f t="shared" si="57"/>
        <v>1105.1575579687499</v>
      </c>
      <c r="DF47" s="2">
        <f t="shared" si="32"/>
        <v>20</v>
      </c>
      <c r="DG47" s="2">
        <f t="shared" si="33"/>
        <v>16.513311914062466</v>
      </c>
      <c r="DH47" s="2">
        <f t="shared" si="58"/>
        <v>1068.6442460546873</v>
      </c>
    </row>
    <row r="48" spans="2:112">
      <c r="B48" s="218"/>
      <c r="C48" s="1">
        <f t="shared" si="102"/>
        <v>11</v>
      </c>
      <c r="D48" s="2">
        <f t="shared" si="105"/>
        <v>1062.7916666666665</v>
      </c>
      <c r="E48" s="2">
        <f t="shared" si="106"/>
        <v>1045.1912499999999</v>
      </c>
      <c r="F48" s="2">
        <f t="shared" si="107"/>
        <v>1064.1666666666667</v>
      </c>
      <c r="G48" s="2">
        <f t="shared" si="108"/>
        <v>1046.3050000000001</v>
      </c>
      <c r="H48" s="2">
        <f t="shared" si="109"/>
        <v>1066.4583333333333</v>
      </c>
      <c r="I48" s="2">
        <f t="shared" si="110"/>
        <v>1037.6312499999999</v>
      </c>
      <c r="J48" s="2">
        <f t="shared" si="103"/>
        <v>1030.1042152990237</v>
      </c>
      <c r="K48" s="2">
        <f t="shared" si="104"/>
        <v>1009.1666666666667</v>
      </c>
      <c r="W48" s="1">
        <f t="shared" si="34"/>
        <v>30</v>
      </c>
      <c r="X48" s="2">
        <f t="shared" si="0"/>
        <v>1025.2004999999999</v>
      </c>
      <c r="Y48" s="8">
        <f t="shared" si="76"/>
        <v>0.04</v>
      </c>
      <c r="Z48" s="5">
        <f t="shared" si="35"/>
        <v>10</v>
      </c>
      <c r="AA48" s="2">
        <f t="shared" si="36"/>
        <v>1000</v>
      </c>
      <c r="AB48" s="2">
        <f t="shared" si="37"/>
        <v>1000</v>
      </c>
      <c r="AC48" s="2">
        <f t="shared" si="38"/>
        <v>1141.6922500000001</v>
      </c>
      <c r="AD48" s="8">
        <f t="shared" si="1"/>
        <v>6.8500000000000005E-2</v>
      </c>
      <c r="AE48" s="2">
        <f t="shared" si="2"/>
        <v>1180.7952095625001</v>
      </c>
      <c r="AF48" s="2" t="str">
        <f t="shared" si="3"/>
        <v>nie</v>
      </c>
      <c r="AG48" s="2">
        <f t="shared" si="4"/>
        <v>7</v>
      </c>
      <c r="AH48" s="1">
        <f t="shared" si="79"/>
        <v>0</v>
      </c>
      <c r="AI48" s="1">
        <f t="shared" si="111"/>
        <v>0</v>
      </c>
      <c r="AJ48" s="6"/>
      <c r="AK48" s="6"/>
      <c r="AL48" s="2">
        <f t="shared" si="90"/>
        <v>0</v>
      </c>
      <c r="AM48" s="8">
        <f t="shared" si="80"/>
        <v>6.8500000000000005E-2</v>
      </c>
      <c r="AN48" s="2">
        <f t="shared" si="91"/>
        <v>0</v>
      </c>
      <c r="AO48" s="2">
        <f t="shared" si="81"/>
        <v>0</v>
      </c>
      <c r="AP48" s="2">
        <f t="shared" si="119"/>
        <v>0</v>
      </c>
      <c r="AQ48" s="8">
        <f t="shared" si="112"/>
        <v>0.04</v>
      </c>
      <c r="AR48" s="2">
        <f t="shared" si="113"/>
        <v>0</v>
      </c>
      <c r="AS48" s="2">
        <f t="shared" si="114"/>
        <v>0</v>
      </c>
      <c r="AT48" s="2">
        <f t="shared" si="39"/>
        <v>0</v>
      </c>
      <c r="AU48" s="2">
        <f t="shared" si="92"/>
        <v>0</v>
      </c>
      <c r="AV48" s="2">
        <f t="shared" si="82"/>
        <v>0</v>
      </c>
      <c r="AW48" s="1">
        <f t="shared" si="77"/>
        <v>0</v>
      </c>
      <c r="AX48" s="2">
        <f t="shared" si="6"/>
        <v>0</v>
      </c>
      <c r="AY48" s="1">
        <f t="shared" si="83"/>
        <v>0</v>
      </c>
      <c r="AZ48" s="2">
        <f t="shared" si="40"/>
        <v>0</v>
      </c>
      <c r="BA48" s="2">
        <f t="shared" si="93"/>
        <v>1180.7952095625001</v>
      </c>
      <c r="BB48" s="2">
        <f t="shared" si="9"/>
        <v>0</v>
      </c>
      <c r="BC48" s="2">
        <f t="shared" si="41"/>
        <v>1.8267076000000002</v>
      </c>
      <c r="BD48" s="2">
        <f t="shared" si="10"/>
        <v>1178.9685019625001</v>
      </c>
      <c r="BE48" s="2">
        <f t="shared" si="42"/>
        <v>7</v>
      </c>
      <c r="BF48" s="2">
        <f t="shared" si="11"/>
        <v>33.021089816875012</v>
      </c>
      <c r="BG48" s="2">
        <f t="shared" si="12"/>
        <v>1138.9474121456251</v>
      </c>
      <c r="BI48" s="8">
        <f t="shared" si="84"/>
        <v>0.01</v>
      </c>
      <c r="BJ48" s="5">
        <f t="shared" si="43"/>
        <v>10</v>
      </c>
      <c r="BK48" s="2">
        <f t="shared" si="44"/>
        <v>1000</v>
      </c>
      <c r="BL48" s="2">
        <f t="shared" si="45"/>
        <v>1000</v>
      </c>
      <c r="BM48" s="2">
        <f t="shared" si="13"/>
        <v>1000</v>
      </c>
      <c r="BN48" s="8">
        <f t="shared" si="14"/>
        <v>0.02</v>
      </c>
      <c r="BO48" s="2">
        <f t="shared" si="15"/>
        <v>1010</v>
      </c>
      <c r="BP48" s="2" t="str">
        <f t="shared" si="16"/>
        <v>nie</v>
      </c>
      <c r="BQ48" s="2">
        <f t="shared" si="17"/>
        <v>7</v>
      </c>
      <c r="BR48" s="1">
        <f t="shared" si="85"/>
        <v>0</v>
      </c>
      <c r="BS48" s="1">
        <f t="shared" si="115"/>
        <v>0</v>
      </c>
      <c r="BT48" s="6"/>
      <c r="BU48" s="6"/>
      <c r="BV48" s="2">
        <f t="shared" si="94"/>
        <v>0</v>
      </c>
      <c r="BW48" s="8">
        <f t="shared" si="86"/>
        <v>7.0000000000000007E-2</v>
      </c>
      <c r="BX48" s="2">
        <f t="shared" si="95"/>
        <v>0</v>
      </c>
      <c r="BY48" s="2">
        <f t="shared" si="87"/>
        <v>0</v>
      </c>
      <c r="BZ48" s="2">
        <f t="shared" si="120"/>
        <v>0</v>
      </c>
      <c r="CA48" s="8">
        <f t="shared" si="116"/>
        <v>0.02</v>
      </c>
      <c r="CB48" s="2">
        <f t="shared" si="117"/>
        <v>0</v>
      </c>
      <c r="CC48" s="2">
        <f t="shared" si="118"/>
        <v>0</v>
      </c>
      <c r="CD48" s="2">
        <f t="shared" si="18"/>
        <v>0</v>
      </c>
      <c r="CE48" s="2">
        <f t="shared" si="96"/>
        <v>0</v>
      </c>
      <c r="CF48" s="2">
        <f t="shared" si="97"/>
        <v>90</v>
      </c>
      <c r="CG48" s="1">
        <f t="shared" si="78"/>
        <v>0</v>
      </c>
      <c r="CH48" s="2">
        <f t="shared" si="20"/>
        <v>90</v>
      </c>
      <c r="CI48" s="1">
        <f t="shared" si="89"/>
        <v>0</v>
      </c>
      <c r="CJ48" s="2">
        <f t="shared" si="98"/>
        <v>90</v>
      </c>
      <c r="CK48" s="2">
        <f t="shared" si="99"/>
        <v>1100</v>
      </c>
      <c r="CL48" s="2">
        <f t="shared" si="23"/>
        <v>0</v>
      </c>
      <c r="CM48" s="2">
        <f t="shared" si="47"/>
        <v>1.744</v>
      </c>
      <c r="CN48" s="2">
        <f t="shared" si="24"/>
        <v>1098.2560000000001</v>
      </c>
      <c r="CO48" s="2">
        <f t="shared" si="48"/>
        <v>7</v>
      </c>
      <c r="CP48" s="2">
        <f t="shared" si="25"/>
        <v>17.670000000000002</v>
      </c>
      <c r="CQ48" s="2">
        <f t="shared" si="26"/>
        <v>1073.586</v>
      </c>
      <c r="CS48" s="5">
        <f t="shared" si="49"/>
        <v>10</v>
      </c>
      <c r="CT48" s="2">
        <f t="shared" si="50"/>
        <v>1000</v>
      </c>
      <c r="CU48" s="2">
        <f t="shared" si="51"/>
        <v>1000</v>
      </c>
      <c r="CV48" s="2">
        <f t="shared" si="52"/>
        <v>1096.6312499999999</v>
      </c>
      <c r="CW48" s="8">
        <f t="shared" si="27"/>
        <v>2.2499999999999999E-2</v>
      </c>
      <c r="CX48" s="2">
        <f t="shared" si="28"/>
        <v>1108.9683515624999</v>
      </c>
      <c r="CY48" s="2" t="str">
        <f t="shared" si="29"/>
        <v>nie</v>
      </c>
      <c r="CZ48" s="2">
        <f t="shared" si="53"/>
        <v>0</v>
      </c>
      <c r="DA48" s="2">
        <f t="shared" si="54"/>
        <v>0</v>
      </c>
      <c r="DB48" s="2">
        <f t="shared" si="55"/>
        <v>1108.9683515624999</v>
      </c>
      <c r="DC48" s="2">
        <f t="shared" si="30"/>
        <v>0</v>
      </c>
      <c r="DD48" s="2">
        <f t="shared" si="56"/>
        <v>1.75461</v>
      </c>
      <c r="DE48" s="2">
        <f t="shared" si="57"/>
        <v>1107.2137415625</v>
      </c>
      <c r="DF48" s="2">
        <f t="shared" si="32"/>
        <v>20</v>
      </c>
      <c r="DG48" s="2">
        <f t="shared" si="33"/>
        <v>16.903986796874989</v>
      </c>
      <c r="DH48" s="2">
        <f t="shared" si="58"/>
        <v>1070.309754765625</v>
      </c>
    </row>
    <row r="49" spans="2:112">
      <c r="B49" s="216">
        <f>ROUNDUP(C50/12,0)</f>
        <v>2</v>
      </c>
      <c r="C49" s="3">
        <f t="shared" si="102"/>
        <v>12</v>
      </c>
      <c r="D49" s="11">
        <f t="shared" si="105"/>
        <v>1068.5</v>
      </c>
      <c r="E49" s="11">
        <f t="shared" si="106"/>
        <v>1049.8150000000001</v>
      </c>
      <c r="F49" s="11">
        <f t="shared" si="107"/>
        <v>1070</v>
      </c>
      <c r="G49" s="11">
        <f t="shared" si="108"/>
        <v>1051.03</v>
      </c>
      <c r="H49" s="11">
        <f t="shared" si="109"/>
        <v>1072.5</v>
      </c>
      <c r="I49" s="11">
        <f t="shared" si="110"/>
        <v>1042.5250000000001</v>
      </c>
      <c r="J49" s="11">
        <f t="shared" si="103"/>
        <v>1032.885496680331</v>
      </c>
      <c r="K49" s="11">
        <f t="shared" si="104"/>
        <v>1010</v>
      </c>
      <c r="W49" s="1">
        <f t="shared" si="34"/>
        <v>31</v>
      </c>
      <c r="X49" s="2">
        <f t="shared" si="0"/>
        <v>1026.0505833333334</v>
      </c>
      <c r="Y49" s="8">
        <f t="shared" si="76"/>
        <v>0.04</v>
      </c>
      <c r="Z49" s="5">
        <f t="shared" si="35"/>
        <v>10</v>
      </c>
      <c r="AA49" s="2">
        <f t="shared" si="36"/>
        <v>1000</v>
      </c>
      <c r="AB49" s="2">
        <f t="shared" si="37"/>
        <v>1000</v>
      </c>
      <c r="AC49" s="2">
        <f t="shared" si="38"/>
        <v>1141.6922500000001</v>
      </c>
      <c r="AD49" s="8">
        <f t="shared" si="1"/>
        <v>6.8500000000000005E-2</v>
      </c>
      <c r="AE49" s="2">
        <f t="shared" si="2"/>
        <v>1187.3123694895835</v>
      </c>
      <c r="AF49" s="2" t="str">
        <f t="shared" si="3"/>
        <v>nie</v>
      </c>
      <c r="AG49" s="2">
        <f t="shared" si="4"/>
        <v>7</v>
      </c>
      <c r="AH49" s="1">
        <f t="shared" si="79"/>
        <v>0</v>
      </c>
      <c r="AI49" s="1">
        <f t="shared" si="111"/>
        <v>0</v>
      </c>
      <c r="AJ49" s="6"/>
      <c r="AK49" s="6"/>
      <c r="AL49" s="2">
        <f t="shared" si="90"/>
        <v>0</v>
      </c>
      <c r="AM49" s="8">
        <f t="shared" si="80"/>
        <v>6.8500000000000005E-2</v>
      </c>
      <c r="AN49" s="2">
        <f t="shared" si="91"/>
        <v>0</v>
      </c>
      <c r="AO49" s="2">
        <f t="shared" si="81"/>
        <v>0</v>
      </c>
      <c r="AP49" s="2">
        <f t="shared" si="119"/>
        <v>0</v>
      </c>
      <c r="AQ49" s="8">
        <f t="shared" si="112"/>
        <v>0.04</v>
      </c>
      <c r="AR49" s="2">
        <f t="shared" si="113"/>
        <v>0</v>
      </c>
      <c r="AS49" s="2">
        <f t="shared" si="114"/>
        <v>0</v>
      </c>
      <c r="AT49" s="2">
        <f t="shared" si="39"/>
        <v>0</v>
      </c>
      <c r="AU49" s="2">
        <f t="shared" si="92"/>
        <v>0</v>
      </c>
      <c r="AV49" s="2">
        <f t="shared" si="82"/>
        <v>0</v>
      </c>
      <c r="AW49" s="1">
        <f t="shared" si="77"/>
        <v>0</v>
      </c>
      <c r="AX49" s="2">
        <f t="shared" si="6"/>
        <v>0</v>
      </c>
      <c r="AY49" s="1">
        <f t="shared" si="83"/>
        <v>0</v>
      </c>
      <c r="AZ49" s="2">
        <f t="shared" si="40"/>
        <v>0</v>
      </c>
      <c r="BA49" s="2">
        <f t="shared" si="93"/>
        <v>1187.3123694895835</v>
      </c>
      <c r="BB49" s="2">
        <f t="shared" si="9"/>
        <v>0</v>
      </c>
      <c r="BC49" s="2">
        <f t="shared" si="41"/>
        <v>1.8267076000000002</v>
      </c>
      <c r="BD49" s="2">
        <f t="shared" si="10"/>
        <v>1185.4856618895835</v>
      </c>
      <c r="BE49" s="2">
        <f t="shared" si="42"/>
        <v>7</v>
      </c>
      <c r="BF49" s="2">
        <f t="shared" si="11"/>
        <v>34.259350203020865</v>
      </c>
      <c r="BG49" s="2">
        <f t="shared" si="12"/>
        <v>1144.2263116865627</v>
      </c>
      <c r="BI49" s="8">
        <f t="shared" si="84"/>
        <v>0.01</v>
      </c>
      <c r="BJ49" s="5">
        <f t="shared" si="43"/>
        <v>10</v>
      </c>
      <c r="BK49" s="2">
        <f t="shared" si="44"/>
        <v>1000</v>
      </c>
      <c r="BL49" s="2">
        <f t="shared" si="45"/>
        <v>1000</v>
      </c>
      <c r="BM49" s="2">
        <f t="shared" si="13"/>
        <v>1000</v>
      </c>
      <c r="BN49" s="8">
        <f t="shared" si="14"/>
        <v>0.02</v>
      </c>
      <c r="BO49" s="2">
        <f t="shared" si="15"/>
        <v>1011.6666666666667</v>
      </c>
      <c r="BP49" s="2" t="str">
        <f t="shared" si="16"/>
        <v>nie</v>
      </c>
      <c r="BQ49" s="2">
        <f t="shared" si="17"/>
        <v>7</v>
      </c>
      <c r="BR49" s="1">
        <f t="shared" si="85"/>
        <v>0</v>
      </c>
      <c r="BS49" s="1">
        <f t="shared" si="115"/>
        <v>0</v>
      </c>
      <c r="BT49" s="6"/>
      <c r="BU49" s="6"/>
      <c r="BV49" s="2">
        <f t="shared" si="94"/>
        <v>0</v>
      </c>
      <c r="BW49" s="8">
        <f t="shared" si="86"/>
        <v>7.0000000000000007E-2</v>
      </c>
      <c r="BX49" s="2">
        <f t="shared" si="95"/>
        <v>0</v>
      </c>
      <c r="BY49" s="2">
        <f t="shared" si="87"/>
        <v>0</v>
      </c>
      <c r="BZ49" s="2">
        <f t="shared" si="120"/>
        <v>0</v>
      </c>
      <c r="CA49" s="8">
        <f t="shared" si="116"/>
        <v>0.02</v>
      </c>
      <c r="CB49" s="2">
        <f t="shared" si="117"/>
        <v>0</v>
      </c>
      <c r="CC49" s="2">
        <f t="shared" si="118"/>
        <v>0</v>
      </c>
      <c r="CD49" s="2">
        <f t="shared" si="18"/>
        <v>0</v>
      </c>
      <c r="CE49" s="2">
        <f t="shared" si="96"/>
        <v>0</v>
      </c>
      <c r="CF49" s="2">
        <f t="shared" si="97"/>
        <v>90</v>
      </c>
      <c r="CG49" s="1">
        <f t="shared" si="78"/>
        <v>0</v>
      </c>
      <c r="CH49" s="2">
        <f t="shared" si="20"/>
        <v>90</v>
      </c>
      <c r="CI49" s="1">
        <f t="shared" si="89"/>
        <v>0</v>
      </c>
      <c r="CJ49" s="2">
        <f t="shared" si="98"/>
        <v>90</v>
      </c>
      <c r="CK49" s="2">
        <f t="shared" si="99"/>
        <v>1101.6666666666667</v>
      </c>
      <c r="CL49" s="2">
        <f t="shared" si="23"/>
        <v>0</v>
      </c>
      <c r="CM49" s="2">
        <f t="shared" si="47"/>
        <v>1.744</v>
      </c>
      <c r="CN49" s="2">
        <f t="shared" si="24"/>
        <v>1099.9226666666668</v>
      </c>
      <c r="CO49" s="2">
        <f t="shared" si="48"/>
        <v>7</v>
      </c>
      <c r="CP49" s="2">
        <f t="shared" si="25"/>
        <v>17.986666666666682</v>
      </c>
      <c r="CQ49" s="2">
        <f t="shared" si="26"/>
        <v>1074.9360000000001</v>
      </c>
      <c r="CS49" s="5">
        <f t="shared" si="49"/>
        <v>10</v>
      </c>
      <c r="CT49" s="2">
        <f t="shared" si="50"/>
        <v>1000</v>
      </c>
      <c r="CU49" s="2">
        <f t="shared" si="51"/>
        <v>1000</v>
      </c>
      <c r="CV49" s="2">
        <f t="shared" si="52"/>
        <v>1096.6312499999999</v>
      </c>
      <c r="CW49" s="8">
        <f t="shared" si="27"/>
        <v>2.2499999999999999E-2</v>
      </c>
      <c r="CX49" s="2">
        <f t="shared" si="28"/>
        <v>1111.0245351562501</v>
      </c>
      <c r="CY49" s="2" t="str">
        <f t="shared" si="29"/>
        <v>nie</v>
      </c>
      <c r="CZ49" s="2">
        <f t="shared" si="53"/>
        <v>0</v>
      </c>
      <c r="DA49" s="2">
        <f t="shared" si="54"/>
        <v>0</v>
      </c>
      <c r="DB49" s="2">
        <f t="shared" si="55"/>
        <v>1111.0245351562501</v>
      </c>
      <c r="DC49" s="2">
        <f t="shared" si="30"/>
        <v>0</v>
      </c>
      <c r="DD49" s="2">
        <f t="shared" si="56"/>
        <v>1.75461</v>
      </c>
      <c r="DE49" s="2">
        <f t="shared" si="57"/>
        <v>1109.2699251562501</v>
      </c>
      <c r="DF49" s="2">
        <f t="shared" si="32"/>
        <v>20</v>
      </c>
      <c r="DG49" s="2">
        <f t="shared" si="33"/>
        <v>17.294661679687511</v>
      </c>
      <c r="DH49" s="2">
        <f t="shared" si="58"/>
        <v>1071.9752634765625</v>
      </c>
    </row>
    <row r="50" spans="2:112">
      <c r="B50" s="217"/>
      <c r="C50" s="1">
        <f t="shared" si="102"/>
        <v>13</v>
      </c>
      <c r="D50" s="2">
        <f t="shared" si="105"/>
        <v>1074.5993541666667</v>
      </c>
      <c r="E50" s="2">
        <f t="shared" si="106"/>
        <v>1054.7554768750001</v>
      </c>
      <c r="F50" s="2">
        <f t="shared" si="107"/>
        <v>1071.6666666666667</v>
      </c>
      <c r="G50" s="2">
        <f t="shared" si="108"/>
        <v>1052.3800000000001</v>
      </c>
      <c r="H50" s="2">
        <f t="shared" si="109"/>
        <v>1074.5109375000002</v>
      </c>
      <c r="I50" s="2">
        <f t="shared" si="110"/>
        <v>1044.1538593750001</v>
      </c>
      <c r="J50" s="2">
        <f t="shared" si="103"/>
        <v>1035.6742875213679</v>
      </c>
      <c r="K50" s="2">
        <f t="shared" si="104"/>
        <v>1010.8416666666666</v>
      </c>
      <c r="W50" s="1">
        <f t="shared" si="34"/>
        <v>32</v>
      </c>
      <c r="X50" s="2">
        <f t="shared" si="0"/>
        <v>1026.9006666666667</v>
      </c>
      <c r="Y50" s="8">
        <f t="shared" si="76"/>
        <v>0.04</v>
      </c>
      <c r="Z50" s="5">
        <f t="shared" si="35"/>
        <v>10</v>
      </c>
      <c r="AA50" s="2">
        <f t="shared" si="36"/>
        <v>1000</v>
      </c>
      <c r="AB50" s="2">
        <f t="shared" si="37"/>
        <v>1000</v>
      </c>
      <c r="AC50" s="2">
        <f t="shared" si="38"/>
        <v>1141.6922500000001</v>
      </c>
      <c r="AD50" s="8">
        <f t="shared" si="1"/>
        <v>6.8500000000000005E-2</v>
      </c>
      <c r="AE50" s="2">
        <f t="shared" si="2"/>
        <v>1193.8295294166669</v>
      </c>
      <c r="AF50" s="2" t="str">
        <f t="shared" si="3"/>
        <v>nie</v>
      </c>
      <c r="AG50" s="2">
        <f t="shared" si="4"/>
        <v>7</v>
      </c>
      <c r="AH50" s="1">
        <f t="shared" si="79"/>
        <v>0</v>
      </c>
      <c r="AI50" s="1">
        <f t="shared" si="111"/>
        <v>0</v>
      </c>
      <c r="AJ50" s="6"/>
      <c r="AK50" s="6"/>
      <c r="AL50" s="2">
        <f t="shared" si="90"/>
        <v>0</v>
      </c>
      <c r="AM50" s="8">
        <f t="shared" si="80"/>
        <v>6.8500000000000005E-2</v>
      </c>
      <c r="AN50" s="2">
        <f t="shared" si="91"/>
        <v>0</v>
      </c>
      <c r="AO50" s="2">
        <f t="shared" si="81"/>
        <v>0</v>
      </c>
      <c r="AP50" s="2">
        <f t="shared" si="119"/>
        <v>0</v>
      </c>
      <c r="AQ50" s="8">
        <f t="shared" si="112"/>
        <v>0.04</v>
      </c>
      <c r="AR50" s="2">
        <f t="shared" si="113"/>
        <v>0</v>
      </c>
      <c r="AS50" s="2">
        <f t="shared" si="114"/>
        <v>0</v>
      </c>
      <c r="AT50" s="2">
        <f t="shared" si="39"/>
        <v>0</v>
      </c>
      <c r="AU50" s="2">
        <f t="shared" si="92"/>
        <v>0</v>
      </c>
      <c r="AV50" s="2">
        <f t="shared" si="82"/>
        <v>0</v>
      </c>
      <c r="AW50" s="1">
        <f t="shared" si="77"/>
        <v>0</v>
      </c>
      <c r="AX50" s="2">
        <f t="shared" si="6"/>
        <v>0</v>
      </c>
      <c r="AY50" s="1">
        <f t="shared" si="83"/>
        <v>0</v>
      </c>
      <c r="AZ50" s="2">
        <f t="shared" si="40"/>
        <v>0</v>
      </c>
      <c r="BA50" s="2">
        <f t="shared" si="93"/>
        <v>1193.8295294166669</v>
      </c>
      <c r="BB50" s="2">
        <f t="shared" si="9"/>
        <v>0</v>
      </c>
      <c r="BC50" s="2">
        <f t="shared" si="41"/>
        <v>1.8267076000000002</v>
      </c>
      <c r="BD50" s="2">
        <f t="shared" si="10"/>
        <v>1192.0028218166669</v>
      </c>
      <c r="BE50" s="2">
        <f t="shared" si="42"/>
        <v>7</v>
      </c>
      <c r="BF50" s="2">
        <f t="shared" si="11"/>
        <v>35.497610589166712</v>
      </c>
      <c r="BG50" s="2">
        <f t="shared" si="12"/>
        <v>1149.5052112275002</v>
      </c>
      <c r="BI50" s="8">
        <f t="shared" si="84"/>
        <v>0.01</v>
      </c>
      <c r="BJ50" s="5">
        <f t="shared" si="43"/>
        <v>10</v>
      </c>
      <c r="BK50" s="2">
        <f t="shared" si="44"/>
        <v>1000</v>
      </c>
      <c r="BL50" s="2">
        <f t="shared" si="45"/>
        <v>1000</v>
      </c>
      <c r="BM50" s="2">
        <f t="shared" si="13"/>
        <v>1000</v>
      </c>
      <c r="BN50" s="8">
        <f t="shared" si="14"/>
        <v>0.02</v>
      </c>
      <c r="BO50" s="2">
        <f t="shared" si="15"/>
        <v>1013.3333333333334</v>
      </c>
      <c r="BP50" s="2" t="str">
        <f t="shared" si="16"/>
        <v>nie</v>
      </c>
      <c r="BQ50" s="2">
        <f t="shared" si="17"/>
        <v>7</v>
      </c>
      <c r="BR50" s="1">
        <f t="shared" si="85"/>
        <v>0</v>
      </c>
      <c r="BS50" s="1">
        <f t="shared" si="115"/>
        <v>0</v>
      </c>
      <c r="BT50" s="6"/>
      <c r="BU50" s="6"/>
      <c r="BV50" s="2">
        <f t="shared" si="94"/>
        <v>0</v>
      </c>
      <c r="BW50" s="8">
        <f t="shared" si="86"/>
        <v>7.0000000000000007E-2</v>
      </c>
      <c r="BX50" s="2">
        <f t="shared" si="95"/>
        <v>0</v>
      </c>
      <c r="BY50" s="2">
        <f t="shared" si="87"/>
        <v>0</v>
      </c>
      <c r="BZ50" s="2">
        <f t="shared" si="120"/>
        <v>0</v>
      </c>
      <c r="CA50" s="8">
        <f t="shared" si="116"/>
        <v>0.02</v>
      </c>
      <c r="CB50" s="2">
        <f t="shared" si="117"/>
        <v>0</v>
      </c>
      <c r="CC50" s="2">
        <f t="shared" si="118"/>
        <v>0</v>
      </c>
      <c r="CD50" s="2">
        <f t="shared" si="18"/>
        <v>0</v>
      </c>
      <c r="CE50" s="2">
        <f t="shared" si="96"/>
        <v>0</v>
      </c>
      <c r="CF50" s="2">
        <f t="shared" si="97"/>
        <v>90</v>
      </c>
      <c r="CG50" s="1">
        <f t="shared" si="78"/>
        <v>0</v>
      </c>
      <c r="CH50" s="2">
        <f t="shared" si="20"/>
        <v>90</v>
      </c>
      <c r="CI50" s="1">
        <f t="shared" si="89"/>
        <v>0</v>
      </c>
      <c r="CJ50" s="2">
        <f t="shared" si="98"/>
        <v>90</v>
      </c>
      <c r="CK50" s="2">
        <f t="shared" si="99"/>
        <v>1103.3333333333335</v>
      </c>
      <c r="CL50" s="2">
        <f t="shared" si="23"/>
        <v>0</v>
      </c>
      <c r="CM50" s="2">
        <f t="shared" si="47"/>
        <v>1.744</v>
      </c>
      <c r="CN50" s="2">
        <f t="shared" si="24"/>
        <v>1101.5893333333336</v>
      </c>
      <c r="CO50" s="2">
        <f t="shared" si="48"/>
        <v>7</v>
      </c>
      <c r="CP50" s="2">
        <f t="shared" si="25"/>
        <v>18.303333333333363</v>
      </c>
      <c r="CQ50" s="2">
        <f t="shared" si="26"/>
        <v>1076.2860000000003</v>
      </c>
      <c r="CS50" s="5">
        <f t="shared" si="49"/>
        <v>10</v>
      </c>
      <c r="CT50" s="2">
        <f t="shared" si="50"/>
        <v>1000</v>
      </c>
      <c r="CU50" s="2">
        <f t="shared" si="51"/>
        <v>1000</v>
      </c>
      <c r="CV50" s="2">
        <f t="shared" si="52"/>
        <v>1096.6312499999999</v>
      </c>
      <c r="CW50" s="8">
        <f t="shared" si="27"/>
        <v>2.2499999999999999E-2</v>
      </c>
      <c r="CX50" s="2">
        <f t="shared" si="28"/>
        <v>1113.0807187499997</v>
      </c>
      <c r="CY50" s="2" t="str">
        <f t="shared" si="29"/>
        <v>nie</v>
      </c>
      <c r="CZ50" s="2">
        <f t="shared" si="53"/>
        <v>0</v>
      </c>
      <c r="DA50" s="2">
        <f t="shared" si="54"/>
        <v>0</v>
      </c>
      <c r="DB50" s="2">
        <f t="shared" si="55"/>
        <v>1113.0807187499997</v>
      </c>
      <c r="DC50" s="2">
        <f t="shared" si="30"/>
        <v>0</v>
      </c>
      <c r="DD50" s="2">
        <f t="shared" si="56"/>
        <v>1.75461</v>
      </c>
      <c r="DE50" s="2">
        <f t="shared" si="57"/>
        <v>1111.3261087499998</v>
      </c>
      <c r="DF50" s="2">
        <f t="shared" si="32"/>
        <v>20</v>
      </c>
      <c r="DG50" s="2">
        <f t="shared" si="33"/>
        <v>17.685336562499948</v>
      </c>
      <c r="DH50" s="2">
        <f t="shared" si="58"/>
        <v>1073.6407721874998</v>
      </c>
    </row>
    <row r="51" spans="2:112">
      <c r="B51" s="217"/>
      <c r="C51" s="1">
        <f t="shared" si="102"/>
        <v>14</v>
      </c>
      <c r="D51" s="2">
        <f t="shared" si="105"/>
        <v>1080.6987083333333</v>
      </c>
      <c r="E51" s="2">
        <f t="shared" si="106"/>
        <v>1059.6959537499999</v>
      </c>
      <c r="F51" s="2">
        <f t="shared" si="107"/>
        <v>1073.3333333333335</v>
      </c>
      <c r="G51" s="2">
        <f t="shared" si="108"/>
        <v>1053.73</v>
      </c>
      <c r="H51" s="2">
        <f t="shared" si="109"/>
        <v>1076.5218749999999</v>
      </c>
      <c r="I51" s="2">
        <f t="shared" si="110"/>
        <v>1045.78271875</v>
      </c>
      <c r="J51" s="2">
        <f t="shared" si="103"/>
        <v>1038.4706080976755</v>
      </c>
      <c r="K51" s="2">
        <f t="shared" si="104"/>
        <v>1011.6833333333334</v>
      </c>
      <c r="W51" s="1">
        <f t="shared" si="34"/>
        <v>33</v>
      </c>
      <c r="X51" s="2">
        <f t="shared" ref="X51:X82" si="121">zakup_domyslny_wartosc*IFERROR((INDEX(scenariusz_I_inflacja_skumulowana,MATCH(ROUNDDOWN(W51/12,0),scenariusz_I_rok,0))+1),1)
*(1+MOD(W51,12)*INDEX(scenariusz_I_inflacja,MATCH(ROUNDUP(W51/12,0),scenariusz_I_rok,0))/12)</f>
        <v>1027.7507500000002</v>
      </c>
      <c r="Y51" s="8">
        <f t="shared" si="76"/>
        <v>0.04</v>
      </c>
      <c r="Z51" s="5">
        <f t="shared" si="35"/>
        <v>10</v>
      </c>
      <c r="AA51" s="2">
        <f t="shared" si="36"/>
        <v>1000</v>
      </c>
      <c r="AB51" s="2">
        <f t="shared" si="37"/>
        <v>1000</v>
      </c>
      <c r="AC51" s="2">
        <f t="shared" si="38"/>
        <v>1141.6922500000001</v>
      </c>
      <c r="AD51" s="8">
        <f t="shared" ref="AD51:AD82" si="122">IF(AND(MOD($W51,zapadalnosc_TOS)&lt;=zmiana_oprocentowania_co_ile_mc_TOS,MOD($W51,zapadalnosc_TOS)&lt;&gt;0),proc_I_okres_TOS,(marza_TOS+$Y51))</f>
        <v>6.8500000000000005E-2</v>
      </c>
      <c r="AE51" s="2">
        <f t="shared" si="2"/>
        <v>1200.3466893437501</v>
      </c>
      <c r="AF51" s="2" t="str">
        <f t="shared" ref="AF51:AF82" si="123">IF(MOD($W51,zapadalnosc_TOS)=0,"tak","nie")</f>
        <v>nie</v>
      </c>
      <c r="AG51" s="2">
        <f t="shared" ref="AG51:AG82" si="124">IF(MOD($W51,zapadalnosc_TOS)=0,0,
IF(AND(MOD($W51,zapadalnosc_TOS)&lt;zapadalnosc_TOS,MOD($W51,zapadalnosc_TOS)&lt;=koszt_wczesniejszy_wykup_ochrona_TOS),
MIN(AE51-AB51,Z51*koszt_wczesniejszy_wykup_TOS),Z51*koszt_wczesniejszy_wykup_TOS))</f>
        <v>7</v>
      </c>
      <c r="AH51" s="1">
        <f t="shared" si="79"/>
        <v>0</v>
      </c>
      <c r="AI51" s="1">
        <f t="shared" si="111"/>
        <v>0</v>
      </c>
      <c r="AJ51" s="6"/>
      <c r="AK51" s="6"/>
      <c r="AL51" s="2">
        <f t="shared" si="90"/>
        <v>0</v>
      </c>
      <c r="AM51" s="8">
        <f t="shared" si="80"/>
        <v>6.8500000000000005E-2</v>
      </c>
      <c r="AN51" s="2">
        <f t="shared" si="91"/>
        <v>0</v>
      </c>
      <c r="AO51" s="2">
        <f t="shared" si="81"/>
        <v>0</v>
      </c>
      <c r="AP51" s="2">
        <f t="shared" si="119"/>
        <v>0</v>
      </c>
      <c r="AQ51" s="8">
        <f t="shared" si="112"/>
        <v>0.04</v>
      </c>
      <c r="AR51" s="2">
        <f t="shared" si="113"/>
        <v>0</v>
      </c>
      <c r="AS51" s="2">
        <f t="shared" si="114"/>
        <v>0</v>
      </c>
      <c r="AT51" s="2">
        <f t="shared" si="39"/>
        <v>0</v>
      </c>
      <c r="AU51" s="2">
        <f t="shared" si="92"/>
        <v>0</v>
      </c>
      <c r="AV51" s="2">
        <f t="shared" si="82"/>
        <v>0</v>
      </c>
      <c r="AW51" s="1">
        <f t="shared" si="77"/>
        <v>0</v>
      </c>
      <c r="AX51" s="2">
        <f t="shared" ref="AX51:AX82" si="125">AV51-AW51*zamiana_TOS</f>
        <v>0</v>
      </c>
      <c r="AY51" s="1">
        <f t="shared" si="83"/>
        <v>0</v>
      </c>
      <c r="AZ51" s="2">
        <f t="shared" si="40"/>
        <v>0</v>
      </c>
      <c r="BA51" s="2">
        <f t="shared" si="93"/>
        <v>1200.3466893437501</v>
      </c>
      <c r="BB51" s="2">
        <f t="shared" ref="BB51:BB82" si="126">MIN(IF(MOD($W51,12)=0,INDEX(IKE_oplata_wskaznik,MATCH(ROUNDUP($W51/12,0),IKE_oplata_rok,0)),0)*BA51,200)</f>
        <v>0</v>
      </c>
      <c r="BC51" s="2">
        <f t="shared" si="41"/>
        <v>1.8267076000000002</v>
      </c>
      <c r="BD51" s="2">
        <f t="shared" si="10"/>
        <v>1198.5199817437501</v>
      </c>
      <c r="BE51" s="2">
        <f t="shared" si="42"/>
        <v>7</v>
      </c>
      <c r="BF51" s="2">
        <f t="shared" si="11"/>
        <v>36.735870975312515</v>
      </c>
      <c r="BG51" s="2">
        <f t="shared" si="12"/>
        <v>1154.7841107684376</v>
      </c>
      <c r="BI51" s="8">
        <f t="shared" si="84"/>
        <v>0.01</v>
      </c>
      <c r="BJ51" s="5">
        <f t="shared" si="43"/>
        <v>10</v>
      </c>
      <c r="BK51" s="2">
        <f t="shared" si="44"/>
        <v>1000</v>
      </c>
      <c r="BL51" s="2">
        <f t="shared" si="45"/>
        <v>1000</v>
      </c>
      <c r="BM51" s="2">
        <f t="shared" ref="BM51:BM82" si="127">BL51</f>
        <v>1000</v>
      </c>
      <c r="BN51" s="8">
        <f t="shared" ref="BN51:BN82" si="128">IF(AND(MOD($W51,zapadalnosc_COI)&lt;=zmiana_oprocentowania_co_ile_mc_COI,MOD($W51,zapadalnosc_COI)&lt;&gt;0),proc_I_okres_COI,(marza_COI+$BI51))</f>
        <v>0.02</v>
      </c>
      <c r="BO51" s="2">
        <f t="shared" ref="BO51:BO82" si="129">BM51*(1+BN51*IF(MOD($W51,12)&lt;&gt;0,MOD($W51,12),12)/12)</f>
        <v>1014.9999999999999</v>
      </c>
      <c r="BP51" s="2" t="str">
        <f t="shared" ref="BP51:BP82" si="130">IF(MOD($W51,zapadalnosc_COI)=0,"tak","nie")</f>
        <v>nie</v>
      </c>
      <c r="BQ51" s="2">
        <f t="shared" ref="BQ51:BQ82" si="131">IF(MOD($W51,zapadalnosc_COI)=0,0,
IF(AND(MOD($W51,zapadalnosc_COI)&lt;zapadalnosc_COI,MOD($W51,zapadalnosc_COI)&lt;=koszt_wczesniejszy_wykup_ochrona_COI),
MIN(BO51-BL51,BJ51*koszt_wczesniejszy_wykup_COI),BJ51*koszt_wczesniejszy_wykup_COI))</f>
        <v>7</v>
      </c>
      <c r="BR51" s="1">
        <f t="shared" si="85"/>
        <v>0</v>
      </c>
      <c r="BS51" s="1">
        <f t="shared" si="115"/>
        <v>0</v>
      </c>
      <c r="BT51" s="6"/>
      <c r="BU51" s="6"/>
      <c r="BV51" s="2">
        <f t="shared" si="94"/>
        <v>0</v>
      </c>
      <c r="BW51" s="8">
        <f t="shared" si="86"/>
        <v>7.0000000000000007E-2</v>
      </c>
      <c r="BX51" s="2">
        <f t="shared" si="95"/>
        <v>0</v>
      </c>
      <c r="BY51" s="2">
        <f t="shared" si="87"/>
        <v>0</v>
      </c>
      <c r="BZ51" s="2">
        <f t="shared" si="120"/>
        <v>0</v>
      </c>
      <c r="CA51" s="8">
        <f t="shared" si="116"/>
        <v>0.02</v>
      </c>
      <c r="CB51" s="2">
        <f t="shared" si="117"/>
        <v>0</v>
      </c>
      <c r="CC51" s="2">
        <f t="shared" si="118"/>
        <v>0</v>
      </c>
      <c r="CD51" s="2">
        <f t="shared" ref="CD51:CD82" si="132">IF(MOD($W51,wyplata_odsetek_COI)=0, (BO51-BL51),0)
-IF(AND(BP51="tak",BK52&lt;&gt;""),BK52-BL51,0)</f>
        <v>0</v>
      </c>
      <c r="CE51" s="2">
        <f t="shared" si="96"/>
        <v>0</v>
      </c>
      <c r="CF51" s="2">
        <f t="shared" si="97"/>
        <v>90</v>
      </c>
      <c r="CG51" s="1">
        <f t="shared" si="78"/>
        <v>0</v>
      </c>
      <c r="CH51" s="2">
        <f t="shared" ref="CH51:CH82" si="133">CF51-CG51*zamiana_COI</f>
        <v>90</v>
      </c>
      <c r="CI51" s="1">
        <f t="shared" si="89"/>
        <v>0</v>
      </c>
      <c r="CJ51" s="2">
        <f t="shared" si="98"/>
        <v>90</v>
      </c>
      <c r="CK51" s="2">
        <f t="shared" si="99"/>
        <v>1105</v>
      </c>
      <c r="CL51" s="2">
        <f t="shared" ref="CL51:CL82" si="134">MIN(IF(MOD($W51,12)=0,INDEX(IKE_oplata_wskaznik,MATCH(ROUNDUP($W51/12,0),IKE_oplata_rok,0)),0)*CK51,200)</f>
        <v>0</v>
      </c>
      <c r="CM51" s="2">
        <f t="shared" si="47"/>
        <v>1.744</v>
      </c>
      <c r="CN51" s="2">
        <f t="shared" ref="CN51:CN82" si="135">CK51-CM51</f>
        <v>1103.2560000000001</v>
      </c>
      <c r="CO51" s="2">
        <f t="shared" si="48"/>
        <v>7</v>
      </c>
      <c r="CP51" s="2">
        <f t="shared" ref="CP51:CP82" si="136">(CK51-CO51-zakup_domyslny_wartosc)*podatek_Belki</f>
        <v>18.62</v>
      </c>
      <c r="CQ51" s="2">
        <f t="shared" ref="CQ51:CQ82" si="137">CK51-CM51-CO51-CP51</f>
        <v>1077.6360000000002</v>
      </c>
      <c r="CS51" s="5">
        <f t="shared" si="49"/>
        <v>10</v>
      </c>
      <c r="CT51" s="2">
        <f t="shared" si="50"/>
        <v>1000</v>
      </c>
      <c r="CU51" s="2">
        <f t="shared" si="51"/>
        <v>1000</v>
      </c>
      <c r="CV51" s="2">
        <f t="shared" si="52"/>
        <v>1096.6312499999999</v>
      </c>
      <c r="CW51" s="8">
        <f t="shared" ref="CW51:CW82" si="138">IF(AND(MOD($W51,zapadalnosc_EDO)&lt;=12,MOD($W51,zapadalnosc_EDO)&lt;&gt;0),proc_I_okres_EDO,(marza_EDO+$BI51))</f>
        <v>2.2499999999999999E-2</v>
      </c>
      <c r="CX51" s="2">
        <f t="shared" ref="CX51:CX82" si="139">CV51*(1+CW51*IF(MOD($W51,12)&lt;&gt;0,MOD($W51,12),12)/12)</f>
        <v>1115.1369023437499</v>
      </c>
      <c r="CY51" s="2" t="str">
        <f t="shared" ref="CY51:CY82" si="140">IF(MOD($W51,zapadalnosc_EDO)=0,"tak","nie")</f>
        <v>nie</v>
      </c>
      <c r="CZ51" s="2">
        <f t="shared" si="53"/>
        <v>0</v>
      </c>
      <c r="DA51" s="2">
        <f t="shared" si="54"/>
        <v>0</v>
      </c>
      <c r="DB51" s="2">
        <f t="shared" si="55"/>
        <v>1115.1369023437499</v>
      </c>
      <c r="DC51" s="2">
        <f t="shared" ref="DC51:DC82" si="141">MIN(IF(MOD(W51,12)=0,INDEX(IKE_oplata_wskaznik,MATCH(ROUNDUP(W51/12,0),IKE_oplata_rok,0)),0)*DB51,200)</f>
        <v>0</v>
      </c>
      <c r="DD51" s="2">
        <f t="shared" si="56"/>
        <v>1.75461</v>
      </c>
      <c r="DE51" s="2">
        <f t="shared" si="57"/>
        <v>1113.3822923437499</v>
      </c>
      <c r="DF51" s="2">
        <f t="shared" ref="DF51:DF82" si="142">IF(AND(MOD($W51,zapadalnosc_EDO)&lt;zapadalnosc_EDO,MOD($W51,zapadalnosc_EDO)&lt;&gt;0),MIN(CX51-CU51,CS51*koszt_wczesniejszy_wykup_EDO),0)</f>
        <v>20</v>
      </c>
      <c r="DG51" s="2">
        <f t="shared" ref="DG51:DG82" si="143">(CX51-DF51-zakup_domyslny_wartosc)*podatek_Belki</f>
        <v>18.076011445312471</v>
      </c>
      <c r="DH51" s="2">
        <f t="shared" si="58"/>
        <v>1075.3062808984375</v>
      </c>
    </row>
    <row r="52" spans="2:112">
      <c r="B52" s="217"/>
      <c r="C52" s="1">
        <f t="shared" si="102"/>
        <v>15</v>
      </c>
      <c r="D52" s="2">
        <f t="shared" si="105"/>
        <v>1086.7980625</v>
      </c>
      <c r="E52" s="2">
        <f t="shared" si="106"/>
        <v>1064.636430625</v>
      </c>
      <c r="F52" s="2">
        <f t="shared" si="107"/>
        <v>1075</v>
      </c>
      <c r="G52" s="2">
        <f t="shared" si="108"/>
        <v>1055.08</v>
      </c>
      <c r="H52" s="2">
        <f t="shared" si="109"/>
        <v>1078.5328125000001</v>
      </c>
      <c r="I52" s="2">
        <f t="shared" si="110"/>
        <v>1047.411578125</v>
      </c>
      <c r="J52" s="2">
        <f t="shared" si="103"/>
        <v>1041.2744787395391</v>
      </c>
      <c r="K52" s="2">
        <f t="shared" si="104"/>
        <v>1012.525</v>
      </c>
      <c r="W52" s="1">
        <f t="shared" ref="W52:W83" si="144">W51+1</f>
        <v>34</v>
      </c>
      <c r="X52" s="2">
        <f t="shared" si="121"/>
        <v>1028.6008333333334</v>
      </c>
      <c r="Y52" s="8">
        <f t="shared" si="76"/>
        <v>0.04</v>
      </c>
      <c r="Z52" s="5">
        <f t="shared" ref="Z52:Z83" si="145">IF(AF51="tak",
ROUNDDOWN(AE51/zamiana_TOS,0),
Z51)</f>
        <v>10</v>
      </c>
      <c r="AA52" s="2">
        <f t="shared" ref="AA52:AA83" si="146">IF(AF51="tak",
Z52*zamiana_TOS,
AA51)</f>
        <v>1000</v>
      </c>
      <c r="AB52" s="2">
        <f t="shared" si="37"/>
        <v>1000</v>
      </c>
      <c r="AC52" s="2">
        <f t="shared" ref="AC52:AC83" si="147">IF(AF51="tak",
 AB52,
IF(MOD($W52,kapitalizacja_odsetek_mc_TOS)&lt;&gt;1,AC51,AE51))</f>
        <v>1141.6922500000001</v>
      </c>
      <c r="AD52" s="8">
        <f t="shared" si="122"/>
        <v>6.8500000000000005E-2</v>
      </c>
      <c r="AE52" s="2">
        <f t="shared" si="2"/>
        <v>1206.8638492708335</v>
      </c>
      <c r="AF52" s="2" t="str">
        <f t="shared" si="123"/>
        <v>nie</v>
      </c>
      <c r="AG52" s="2">
        <f t="shared" si="124"/>
        <v>7</v>
      </c>
      <c r="AH52" s="1">
        <f t="shared" si="79"/>
        <v>0</v>
      </c>
      <c r="AI52" s="1">
        <f t="shared" si="111"/>
        <v>0</v>
      </c>
      <c r="AJ52" s="6"/>
      <c r="AK52" s="6"/>
      <c r="AL52" s="2">
        <f t="shared" si="90"/>
        <v>0</v>
      </c>
      <c r="AM52" s="8">
        <f t="shared" si="80"/>
        <v>6.8500000000000005E-2</v>
      </c>
      <c r="AN52" s="2">
        <f t="shared" si="91"/>
        <v>0</v>
      </c>
      <c r="AO52" s="2">
        <f t="shared" si="81"/>
        <v>0</v>
      </c>
      <c r="AP52" s="2">
        <f t="shared" si="119"/>
        <v>0</v>
      </c>
      <c r="AQ52" s="8">
        <f t="shared" si="112"/>
        <v>0.04</v>
      </c>
      <c r="AR52" s="2">
        <f t="shared" si="113"/>
        <v>0</v>
      </c>
      <c r="AS52" s="2">
        <f t="shared" si="114"/>
        <v>0</v>
      </c>
      <c r="AT52" s="2">
        <f t="shared" si="39"/>
        <v>0</v>
      </c>
      <c r="AU52" s="2">
        <f t="shared" si="92"/>
        <v>0</v>
      </c>
      <c r="AV52" s="2">
        <f t="shared" si="82"/>
        <v>0</v>
      </c>
      <c r="AW52" s="1">
        <f t="shared" si="77"/>
        <v>0</v>
      </c>
      <c r="AX52" s="2">
        <f t="shared" si="125"/>
        <v>0</v>
      </c>
      <c r="AY52" s="1">
        <f t="shared" si="83"/>
        <v>0</v>
      </c>
      <c r="AZ52" s="2">
        <f t="shared" si="40"/>
        <v>0</v>
      </c>
      <c r="BA52" s="2">
        <f t="shared" si="93"/>
        <v>1206.8638492708335</v>
      </c>
      <c r="BB52" s="2">
        <f t="shared" si="126"/>
        <v>0</v>
      </c>
      <c r="BC52" s="2">
        <f t="shared" si="41"/>
        <v>1.8267076000000002</v>
      </c>
      <c r="BD52" s="2">
        <f t="shared" si="10"/>
        <v>1205.0371416708335</v>
      </c>
      <c r="BE52" s="2">
        <f t="shared" si="42"/>
        <v>7</v>
      </c>
      <c r="BF52" s="2">
        <f t="shared" si="11"/>
        <v>37.974131361458362</v>
      </c>
      <c r="BG52" s="2">
        <f t="shared" si="12"/>
        <v>1160.0630103093752</v>
      </c>
      <c r="BI52" s="8">
        <f t="shared" si="84"/>
        <v>0.01</v>
      </c>
      <c r="BJ52" s="5">
        <f t="shared" ref="BJ52:BJ83" si="148">IF(BP51="tak",
ROUNDDOWN(BO51/zamiana_COI,0),
BJ51)</f>
        <v>10</v>
      </c>
      <c r="BK52" s="2">
        <f t="shared" ref="BK52:BK83" si="149">IF(BP51="tak",
BJ52*zamiana_COI,
BK51)</f>
        <v>1000</v>
      </c>
      <c r="BL52" s="2">
        <f t="shared" ref="BL52:BL83" si="150">IF(BP51="tak",
BJ52*100,
BL51)</f>
        <v>1000</v>
      </c>
      <c r="BM52" s="2">
        <f t="shared" si="127"/>
        <v>1000</v>
      </c>
      <c r="BN52" s="8">
        <f t="shared" si="128"/>
        <v>0.02</v>
      </c>
      <c r="BO52" s="2">
        <f t="shared" si="129"/>
        <v>1016.6666666666666</v>
      </c>
      <c r="BP52" s="2" t="str">
        <f t="shared" si="130"/>
        <v>nie</v>
      </c>
      <c r="BQ52" s="2">
        <f t="shared" si="131"/>
        <v>7</v>
      </c>
      <c r="BR52" s="1">
        <f t="shared" si="85"/>
        <v>0</v>
      </c>
      <c r="BS52" s="1">
        <f t="shared" si="115"/>
        <v>0</v>
      </c>
      <c r="BT52" s="6"/>
      <c r="BU52" s="6"/>
      <c r="BV52" s="2">
        <f t="shared" si="94"/>
        <v>0</v>
      </c>
      <c r="BW52" s="8">
        <f t="shared" si="86"/>
        <v>7.0000000000000007E-2</v>
      </c>
      <c r="BX52" s="2">
        <f t="shared" si="95"/>
        <v>0</v>
      </c>
      <c r="BY52" s="2">
        <f t="shared" si="87"/>
        <v>0</v>
      </c>
      <c r="BZ52" s="2">
        <f t="shared" si="120"/>
        <v>0</v>
      </c>
      <c r="CA52" s="8">
        <f t="shared" si="116"/>
        <v>0.02</v>
      </c>
      <c r="CB52" s="2">
        <f t="shared" si="117"/>
        <v>0</v>
      </c>
      <c r="CC52" s="2">
        <f t="shared" si="118"/>
        <v>0</v>
      </c>
      <c r="CD52" s="2">
        <f t="shared" si="132"/>
        <v>0</v>
      </c>
      <c r="CE52" s="2">
        <f t="shared" si="96"/>
        <v>0</v>
      </c>
      <c r="CF52" s="2">
        <f t="shared" si="97"/>
        <v>90</v>
      </c>
      <c r="CG52" s="1">
        <f t="shared" si="78"/>
        <v>0</v>
      </c>
      <c r="CH52" s="2">
        <f t="shared" si="133"/>
        <v>90</v>
      </c>
      <c r="CI52" s="1">
        <f t="shared" si="89"/>
        <v>0</v>
      </c>
      <c r="CJ52" s="2">
        <f t="shared" si="98"/>
        <v>90</v>
      </c>
      <c r="CK52" s="2">
        <f t="shared" si="99"/>
        <v>1106.6666666666665</v>
      </c>
      <c r="CL52" s="2">
        <f t="shared" si="134"/>
        <v>0</v>
      </c>
      <c r="CM52" s="2">
        <f t="shared" si="47"/>
        <v>1.744</v>
      </c>
      <c r="CN52" s="2">
        <f t="shared" si="135"/>
        <v>1104.9226666666666</v>
      </c>
      <c r="CO52" s="2">
        <f t="shared" si="48"/>
        <v>7</v>
      </c>
      <c r="CP52" s="2">
        <f t="shared" si="136"/>
        <v>18.936666666666639</v>
      </c>
      <c r="CQ52" s="2">
        <f t="shared" si="137"/>
        <v>1078.9859999999999</v>
      </c>
      <c r="CS52" s="5">
        <f t="shared" ref="CS52:CS83" si="151">IF(CY51="tak",
ROUNDDOWN(CX51/zamiana_EDO,0),
CS51)</f>
        <v>10</v>
      </c>
      <c r="CT52" s="2">
        <f t="shared" ref="CT52:CT83" si="152">IF(CY51="tak",
CS52*zamiana_EDO,
CT51)</f>
        <v>1000</v>
      </c>
      <c r="CU52" s="2">
        <f t="shared" ref="CU52:CU83" si="153">IF(CY51="tak",
CS52*100,
CU51)</f>
        <v>1000</v>
      </c>
      <c r="CV52" s="2">
        <f t="shared" ref="CV52:CV83" si="154">IF(CY51="tak",
 CU52,
IF(MOD($W52,kapitalizacja_odsetek_mc_EDO)&lt;&gt;1,CV51,CX51))</f>
        <v>1096.6312499999999</v>
      </c>
      <c r="CW52" s="8">
        <f t="shared" si="138"/>
        <v>2.2499999999999999E-2</v>
      </c>
      <c r="CX52" s="2">
        <f t="shared" si="139"/>
        <v>1117.1930859375</v>
      </c>
      <c r="CY52" s="2" t="str">
        <f t="shared" si="140"/>
        <v>nie</v>
      </c>
      <c r="CZ52" s="2">
        <f t="shared" si="53"/>
        <v>0</v>
      </c>
      <c r="DA52" s="2">
        <f t="shared" si="54"/>
        <v>0</v>
      </c>
      <c r="DB52" s="2">
        <f t="shared" si="55"/>
        <v>1117.1930859375</v>
      </c>
      <c r="DC52" s="2">
        <f t="shared" si="141"/>
        <v>0</v>
      </c>
      <c r="DD52" s="2">
        <f t="shared" si="56"/>
        <v>1.75461</v>
      </c>
      <c r="DE52" s="2">
        <f t="shared" si="57"/>
        <v>1115.4384759375</v>
      </c>
      <c r="DF52" s="2">
        <f t="shared" si="142"/>
        <v>20</v>
      </c>
      <c r="DG52" s="2">
        <f t="shared" si="143"/>
        <v>18.466686328124997</v>
      </c>
      <c r="DH52" s="2">
        <f t="shared" si="58"/>
        <v>1076.971789609375</v>
      </c>
    </row>
    <row r="53" spans="2:112">
      <c r="B53" s="217"/>
      <c r="C53" s="1">
        <f t="shared" si="102"/>
        <v>16</v>
      </c>
      <c r="D53" s="2">
        <f t="shared" si="105"/>
        <v>1092.8974166666667</v>
      </c>
      <c r="E53" s="2">
        <f t="shared" si="106"/>
        <v>1069.5769075000001</v>
      </c>
      <c r="F53" s="2">
        <f t="shared" si="107"/>
        <v>1076.6666666666665</v>
      </c>
      <c r="G53" s="2">
        <f t="shared" si="108"/>
        <v>1056.4299999999998</v>
      </c>
      <c r="H53" s="2">
        <f t="shared" si="109"/>
        <v>1080.54375</v>
      </c>
      <c r="I53" s="2">
        <f t="shared" si="110"/>
        <v>1049.0404375000001</v>
      </c>
      <c r="J53" s="2">
        <f t="shared" si="103"/>
        <v>1044.0859198321357</v>
      </c>
      <c r="K53" s="2">
        <f t="shared" si="104"/>
        <v>1013.3666666666668</v>
      </c>
      <c r="W53" s="1">
        <f t="shared" si="144"/>
        <v>35</v>
      </c>
      <c r="X53" s="2">
        <f t="shared" si="121"/>
        <v>1029.4509166666669</v>
      </c>
      <c r="Y53" s="8">
        <f t="shared" si="76"/>
        <v>0.04</v>
      </c>
      <c r="Z53" s="5">
        <f t="shared" si="145"/>
        <v>10</v>
      </c>
      <c r="AA53" s="2">
        <f t="shared" si="146"/>
        <v>1000</v>
      </c>
      <c r="AB53" s="2">
        <f t="shared" si="37"/>
        <v>1000</v>
      </c>
      <c r="AC53" s="2">
        <f t="shared" si="147"/>
        <v>1141.6922500000001</v>
      </c>
      <c r="AD53" s="8">
        <f t="shared" si="122"/>
        <v>6.8500000000000005E-2</v>
      </c>
      <c r="AE53" s="2">
        <f t="shared" si="2"/>
        <v>1213.3810091979167</v>
      </c>
      <c r="AF53" s="2" t="str">
        <f t="shared" si="123"/>
        <v>nie</v>
      </c>
      <c r="AG53" s="2">
        <f t="shared" si="124"/>
        <v>7</v>
      </c>
      <c r="AH53" s="1">
        <f t="shared" si="79"/>
        <v>0</v>
      </c>
      <c r="AI53" s="1">
        <f t="shared" si="111"/>
        <v>0</v>
      </c>
      <c r="AJ53" s="6"/>
      <c r="AK53" s="6"/>
      <c r="AL53" s="2">
        <f t="shared" si="90"/>
        <v>0</v>
      </c>
      <c r="AM53" s="8">
        <f t="shared" si="80"/>
        <v>6.8500000000000005E-2</v>
      </c>
      <c r="AN53" s="2">
        <f t="shared" si="91"/>
        <v>0</v>
      </c>
      <c r="AO53" s="2">
        <f t="shared" si="81"/>
        <v>0</v>
      </c>
      <c r="AP53" s="2">
        <f t="shared" si="119"/>
        <v>0</v>
      </c>
      <c r="AQ53" s="8">
        <f t="shared" si="112"/>
        <v>0.04</v>
      </c>
      <c r="AR53" s="2">
        <f t="shared" si="113"/>
        <v>0</v>
      </c>
      <c r="AS53" s="2">
        <f t="shared" si="114"/>
        <v>0</v>
      </c>
      <c r="AT53" s="2">
        <f t="shared" si="39"/>
        <v>0</v>
      </c>
      <c r="AU53" s="2">
        <f t="shared" si="92"/>
        <v>0</v>
      </c>
      <c r="AV53" s="2">
        <f t="shared" si="82"/>
        <v>0</v>
      </c>
      <c r="AW53" s="1">
        <f t="shared" si="77"/>
        <v>0</v>
      </c>
      <c r="AX53" s="2">
        <f t="shared" si="125"/>
        <v>0</v>
      </c>
      <c r="AY53" s="1">
        <f t="shared" si="83"/>
        <v>0</v>
      </c>
      <c r="AZ53" s="2">
        <f t="shared" si="40"/>
        <v>0</v>
      </c>
      <c r="BA53" s="2">
        <f t="shared" si="93"/>
        <v>1213.3810091979167</v>
      </c>
      <c r="BB53" s="2">
        <f t="shared" si="126"/>
        <v>0</v>
      </c>
      <c r="BC53" s="2">
        <f t="shared" si="41"/>
        <v>1.8267076000000002</v>
      </c>
      <c r="BD53" s="2">
        <f t="shared" si="10"/>
        <v>1211.5543015979167</v>
      </c>
      <c r="BE53" s="2">
        <f t="shared" si="42"/>
        <v>7</v>
      </c>
      <c r="BF53" s="2">
        <f t="shared" si="11"/>
        <v>39.212391747604173</v>
      </c>
      <c r="BG53" s="2">
        <f t="shared" si="12"/>
        <v>1165.3419098503125</v>
      </c>
      <c r="BI53" s="8">
        <f t="shared" si="84"/>
        <v>0.01</v>
      </c>
      <c r="BJ53" s="5">
        <f t="shared" si="148"/>
        <v>10</v>
      </c>
      <c r="BK53" s="2">
        <f t="shared" si="149"/>
        <v>1000</v>
      </c>
      <c r="BL53" s="2">
        <f t="shared" si="150"/>
        <v>1000</v>
      </c>
      <c r="BM53" s="2">
        <f t="shared" si="127"/>
        <v>1000</v>
      </c>
      <c r="BN53" s="8">
        <f t="shared" si="128"/>
        <v>0.02</v>
      </c>
      <c r="BO53" s="2">
        <f t="shared" si="129"/>
        <v>1018.3333333333333</v>
      </c>
      <c r="BP53" s="2" t="str">
        <f t="shared" si="130"/>
        <v>nie</v>
      </c>
      <c r="BQ53" s="2">
        <f t="shared" si="131"/>
        <v>7</v>
      </c>
      <c r="BR53" s="1">
        <f t="shared" si="85"/>
        <v>0</v>
      </c>
      <c r="BS53" s="1">
        <f t="shared" si="115"/>
        <v>0</v>
      </c>
      <c r="BT53" s="6"/>
      <c r="BU53" s="6"/>
      <c r="BV53" s="2">
        <f t="shared" si="94"/>
        <v>0</v>
      </c>
      <c r="BW53" s="8">
        <f t="shared" si="86"/>
        <v>7.0000000000000007E-2</v>
      </c>
      <c r="BX53" s="2">
        <f t="shared" si="95"/>
        <v>0</v>
      </c>
      <c r="BY53" s="2">
        <f t="shared" si="87"/>
        <v>0</v>
      </c>
      <c r="BZ53" s="2">
        <f t="shared" si="120"/>
        <v>0</v>
      </c>
      <c r="CA53" s="8">
        <f t="shared" si="116"/>
        <v>0.02</v>
      </c>
      <c r="CB53" s="2">
        <f t="shared" si="117"/>
        <v>0</v>
      </c>
      <c r="CC53" s="2">
        <f t="shared" si="118"/>
        <v>0</v>
      </c>
      <c r="CD53" s="2">
        <f t="shared" si="132"/>
        <v>0</v>
      </c>
      <c r="CE53" s="2">
        <f t="shared" si="96"/>
        <v>0</v>
      </c>
      <c r="CF53" s="2">
        <f t="shared" si="97"/>
        <v>90</v>
      </c>
      <c r="CG53" s="1">
        <f t="shared" si="78"/>
        <v>0</v>
      </c>
      <c r="CH53" s="2">
        <f t="shared" si="133"/>
        <v>90</v>
      </c>
      <c r="CI53" s="1">
        <f t="shared" si="89"/>
        <v>0</v>
      </c>
      <c r="CJ53" s="2">
        <f t="shared" si="98"/>
        <v>90</v>
      </c>
      <c r="CK53" s="2">
        <f t="shared" si="99"/>
        <v>1108.3333333333333</v>
      </c>
      <c r="CL53" s="2">
        <f t="shared" si="134"/>
        <v>0</v>
      </c>
      <c r="CM53" s="2">
        <f t="shared" si="47"/>
        <v>1.744</v>
      </c>
      <c r="CN53" s="2">
        <f t="shared" si="135"/>
        <v>1106.5893333333333</v>
      </c>
      <c r="CO53" s="2">
        <f t="shared" si="48"/>
        <v>7</v>
      </c>
      <c r="CP53" s="2">
        <f t="shared" si="136"/>
        <v>19.25333333333332</v>
      </c>
      <c r="CQ53" s="2">
        <f t="shared" si="137"/>
        <v>1080.336</v>
      </c>
      <c r="CS53" s="5">
        <f t="shared" si="151"/>
        <v>10</v>
      </c>
      <c r="CT53" s="2">
        <f t="shared" si="152"/>
        <v>1000</v>
      </c>
      <c r="CU53" s="2">
        <f t="shared" si="153"/>
        <v>1000</v>
      </c>
      <c r="CV53" s="2">
        <f t="shared" si="154"/>
        <v>1096.6312499999999</v>
      </c>
      <c r="CW53" s="8">
        <f t="shared" si="138"/>
        <v>2.2499999999999999E-2</v>
      </c>
      <c r="CX53" s="2">
        <f t="shared" si="139"/>
        <v>1119.2492695312499</v>
      </c>
      <c r="CY53" s="2" t="str">
        <f t="shared" si="140"/>
        <v>nie</v>
      </c>
      <c r="CZ53" s="2">
        <f t="shared" si="53"/>
        <v>0</v>
      </c>
      <c r="DA53" s="2">
        <f t="shared" si="54"/>
        <v>0</v>
      </c>
      <c r="DB53" s="2">
        <f t="shared" si="55"/>
        <v>1119.2492695312499</v>
      </c>
      <c r="DC53" s="2">
        <f t="shared" si="141"/>
        <v>0</v>
      </c>
      <c r="DD53" s="2">
        <f t="shared" si="56"/>
        <v>1.75461</v>
      </c>
      <c r="DE53" s="2">
        <f t="shared" si="57"/>
        <v>1117.4946595312499</v>
      </c>
      <c r="DF53" s="2">
        <f t="shared" si="142"/>
        <v>20</v>
      </c>
      <c r="DG53" s="2">
        <f t="shared" si="143"/>
        <v>18.857361210937476</v>
      </c>
      <c r="DH53" s="2">
        <f t="shared" si="58"/>
        <v>1078.6372983203125</v>
      </c>
    </row>
    <row r="54" spans="2:112">
      <c r="B54" s="217"/>
      <c r="C54" s="1">
        <f t="shared" si="102"/>
        <v>17</v>
      </c>
      <c r="D54" s="2">
        <f t="shared" si="105"/>
        <v>1098.9967708333334</v>
      </c>
      <c r="E54" s="2">
        <f t="shared" si="106"/>
        <v>1074.5173843750001</v>
      </c>
      <c r="F54" s="2">
        <f t="shared" si="107"/>
        <v>1078.3333333333333</v>
      </c>
      <c r="G54" s="2">
        <f t="shared" si="108"/>
        <v>1057.78</v>
      </c>
      <c r="H54" s="2">
        <f t="shared" si="109"/>
        <v>1082.5546875</v>
      </c>
      <c r="I54" s="2">
        <f t="shared" si="110"/>
        <v>1050.6692968750001</v>
      </c>
      <c r="J54" s="2">
        <f t="shared" si="103"/>
        <v>1046.9049518156824</v>
      </c>
      <c r="K54" s="2">
        <f t="shared" si="104"/>
        <v>1014.2083333333334</v>
      </c>
      <c r="W54" s="1">
        <f t="shared" si="144"/>
        <v>36</v>
      </c>
      <c r="X54" s="2">
        <f t="shared" si="121"/>
        <v>1030.3009999999999</v>
      </c>
      <c r="Y54" s="8">
        <f t="shared" si="76"/>
        <v>0.04</v>
      </c>
      <c r="Z54" s="5">
        <f t="shared" si="145"/>
        <v>10</v>
      </c>
      <c r="AA54" s="2">
        <f t="shared" si="146"/>
        <v>1000</v>
      </c>
      <c r="AB54" s="2">
        <f t="shared" si="37"/>
        <v>1000</v>
      </c>
      <c r="AC54" s="2">
        <f t="shared" si="147"/>
        <v>1141.6922500000001</v>
      </c>
      <c r="AD54" s="8">
        <f t="shared" si="122"/>
        <v>0.04</v>
      </c>
      <c r="AE54" s="2">
        <f t="shared" si="2"/>
        <v>1187.3599400000001</v>
      </c>
      <c r="AF54" s="2" t="str">
        <f t="shared" si="123"/>
        <v>tak</v>
      </c>
      <c r="AG54" s="2">
        <f t="shared" si="124"/>
        <v>0</v>
      </c>
      <c r="AH54" s="1">
        <f t="shared" si="79"/>
        <v>0</v>
      </c>
      <c r="AI54" s="1">
        <f t="shared" si="111"/>
        <v>0</v>
      </c>
      <c r="AJ54" s="6"/>
      <c r="AK54" s="6"/>
      <c r="AL54" s="2">
        <f t="shared" si="90"/>
        <v>0</v>
      </c>
      <c r="AM54" s="8">
        <f t="shared" si="80"/>
        <v>6.8500000000000005E-2</v>
      </c>
      <c r="AN54" s="2">
        <f t="shared" si="91"/>
        <v>0</v>
      </c>
      <c r="AO54" s="2">
        <f t="shared" si="81"/>
        <v>0</v>
      </c>
      <c r="AP54" s="2">
        <f t="shared" si="119"/>
        <v>0</v>
      </c>
      <c r="AQ54" s="8">
        <f t="shared" si="112"/>
        <v>0.04</v>
      </c>
      <c r="AR54" s="2">
        <f t="shared" si="113"/>
        <v>0</v>
      </c>
      <c r="AS54" s="2">
        <f t="shared" si="114"/>
        <v>0</v>
      </c>
      <c r="AT54" s="2">
        <f t="shared" si="39"/>
        <v>88.45993999999996</v>
      </c>
      <c r="AU54" s="2">
        <f t="shared" si="92"/>
        <v>0</v>
      </c>
      <c r="AV54" s="2">
        <f t="shared" si="82"/>
        <v>88.45993999999996</v>
      </c>
      <c r="AW54" s="1">
        <f t="shared" si="77"/>
        <v>0</v>
      </c>
      <c r="AX54" s="2">
        <f t="shared" si="125"/>
        <v>88.45993999999996</v>
      </c>
      <c r="AY54" s="1">
        <f t="shared" si="83"/>
        <v>0</v>
      </c>
      <c r="AZ54" s="2">
        <f t="shared" si="40"/>
        <v>88.45993999999996</v>
      </c>
      <c r="BA54" s="2">
        <f t="shared" si="93"/>
        <v>1187.3599400000001</v>
      </c>
      <c r="BB54" s="2">
        <f t="shared" si="126"/>
        <v>1.7810399100000001</v>
      </c>
      <c r="BC54" s="2">
        <f t="shared" si="41"/>
        <v>3.6077475100000003</v>
      </c>
      <c r="BD54" s="2">
        <f t="shared" si="10"/>
        <v>1183.75219249</v>
      </c>
      <c r="BE54" s="2">
        <f t="shared" si="42"/>
        <v>0</v>
      </c>
      <c r="BF54" s="2">
        <f t="shared" si="11"/>
        <v>35.598388600000007</v>
      </c>
      <c r="BG54" s="2">
        <f t="shared" si="12"/>
        <v>1148.1538038900001</v>
      </c>
      <c r="BI54" s="8">
        <f t="shared" si="84"/>
        <v>0.01</v>
      </c>
      <c r="BJ54" s="5">
        <f t="shared" si="148"/>
        <v>10</v>
      </c>
      <c r="BK54" s="2">
        <f t="shared" si="149"/>
        <v>1000</v>
      </c>
      <c r="BL54" s="2">
        <f t="shared" si="150"/>
        <v>1000</v>
      </c>
      <c r="BM54" s="2">
        <f t="shared" si="127"/>
        <v>1000</v>
      </c>
      <c r="BN54" s="8">
        <f t="shared" si="128"/>
        <v>0.02</v>
      </c>
      <c r="BO54" s="2">
        <f t="shared" si="129"/>
        <v>1020</v>
      </c>
      <c r="BP54" s="2" t="str">
        <f t="shared" si="130"/>
        <v>nie</v>
      </c>
      <c r="BQ54" s="2">
        <f t="shared" si="131"/>
        <v>7</v>
      </c>
      <c r="BR54" s="1">
        <f t="shared" si="85"/>
        <v>0</v>
      </c>
      <c r="BS54" s="1">
        <f t="shared" si="115"/>
        <v>0</v>
      </c>
      <c r="BT54" s="6"/>
      <c r="BU54" s="6"/>
      <c r="BV54" s="2">
        <f t="shared" si="94"/>
        <v>0</v>
      </c>
      <c r="BW54" s="8">
        <f t="shared" si="86"/>
        <v>7.0000000000000007E-2</v>
      </c>
      <c r="BX54" s="2">
        <f t="shared" si="95"/>
        <v>0</v>
      </c>
      <c r="BY54" s="2">
        <f t="shared" si="87"/>
        <v>0</v>
      </c>
      <c r="BZ54" s="2">
        <f t="shared" si="120"/>
        <v>0</v>
      </c>
      <c r="CA54" s="8">
        <f t="shared" si="116"/>
        <v>0.02</v>
      </c>
      <c r="CB54" s="2">
        <f t="shared" si="117"/>
        <v>0</v>
      </c>
      <c r="CC54" s="2">
        <f t="shared" si="118"/>
        <v>0</v>
      </c>
      <c r="CD54" s="2">
        <f t="shared" si="132"/>
        <v>20</v>
      </c>
      <c r="CE54" s="2">
        <f t="shared" si="96"/>
        <v>0</v>
      </c>
      <c r="CF54" s="2">
        <f t="shared" si="97"/>
        <v>110</v>
      </c>
      <c r="CG54" s="1">
        <f t="shared" si="78"/>
        <v>0</v>
      </c>
      <c r="CH54" s="2">
        <f t="shared" si="133"/>
        <v>110</v>
      </c>
      <c r="CI54" s="1">
        <f t="shared" si="89"/>
        <v>1</v>
      </c>
      <c r="CJ54" s="2">
        <f t="shared" si="98"/>
        <v>10</v>
      </c>
      <c r="CK54" s="2">
        <f t="shared" si="99"/>
        <v>1110</v>
      </c>
      <c r="CL54" s="2">
        <f t="shared" si="134"/>
        <v>1.665</v>
      </c>
      <c r="CM54" s="2">
        <f t="shared" si="47"/>
        <v>3.4089999999999998</v>
      </c>
      <c r="CN54" s="2">
        <f t="shared" si="135"/>
        <v>1106.5909999999999</v>
      </c>
      <c r="CO54" s="2">
        <f t="shared" si="48"/>
        <v>7</v>
      </c>
      <c r="CP54" s="2">
        <f t="shared" si="136"/>
        <v>19.57</v>
      </c>
      <c r="CQ54" s="2">
        <f t="shared" si="137"/>
        <v>1080.021</v>
      </c>
      <c r="CS54" s="5">
        <f t="shared" si="151"/>
        <v>10</v>
      </c>
      <c r="CT54" s="2">
        <f t="shared" si="152"/>
        <v>1000</v>
      </c>
      <c r="CU54" s="2">
        <f t="shared" si="153"/>
        <v>1000</v>
      </c>
      <c r="CV54" s="2">
        <f t="shared" si="154"/>
        <v>1096.6312499999999</v>
      </c>
      <c r="CW54" s="8">
        <f t="shared" si="138"/>
        <v>2.2499999999999999E-2</v>
      </c>
      <c r="CX54" s="2">
        <f t="shared" si="139"/>
        <v>1121.3054531249998</v>
      </c>
      <c r="CY54" s="2" t="str">
        <f t="shared" si="140"/>
        <v>nie</v>
      </c>
      <c r="CZ54" s="2">
        <f t="shared" si="53"/>
        <v>0</v>
      </c>
      <c r="DA54" s="2">
        <f t="shared" si="54"/>
        <v>0</v>
      </c>
      <c r="DB54" s="2">
        <f t="shared" si="55"/>
        <v>1121.3054531249998</v>
      </c>
      <c r="DC54" s="2">
        <f t="shared" si="141"/>
        <v>1.6819581796874996</v>
      </c>
      <c r="DD54" s="2">
        <f t="shared" si="56"/>
        <v>3.4365681796874998</v>
      </c>
      <c r="DE54" s="2">
        <f t="shared" si="57"/>
        <v>1117.8688849453122</v>
      </c>
      <c r="DF54" s="2">
        <f t="shared" si="142"/>
        <v>20</v>
      </c>
      <c r="DG54" s="2">
        <f t="shared" si="143"/>
        <v>19.248036093749953</v>
      </c>
      <c r="DH54" s="2">
        <f t="shared" si="58"/>
        <v>1078.6208488515622</v>
      </c>
    </row>
    <row r="55" spans="2:112">
      <c r="B55" s="217"/>
      <c r="C55" s="1">
        <f t="shared" si="102"/>
        <v>18</v>
      </c>
      <c r="D55" s="2">
        <f t="shared" si="105"/>
        <v>1105.096125</v>
      </c>
      <c r="E55" s="2">
        <f t="shared" si="106"/>
        <v>1079.45786125</v>
      </c>
      <c r="F55" s="2">
        <f t="shared" si="107"/>
        <v>1080</v>
      </c>
      <c r="G55" s="2">
        <f t="shared" si="108"/>
        <v>1059.1300000000001</v>
      </c>
      <c r="H55" s="2">
        <f t="shared" si="109"/>
        <v>1084.565625</v>
      </c>
      <c r="I55" s="2">
        <f t="shared" si="110"/>
        <v>1052.2981562499999</v>
      </c>
      <c r="J55" s="2">
        <f t="shared" si="103"/>
        <v>1049.7315951855846</v>
      </c>
      <c r="K55" s="2">
        <f t="shared" si="104"/>
        <v>1015.0499999999998</v>
      </c>
      <c r="W55" s="1">
        <f t="shared" si="144"/>
        <v>37</v>
      </c>
      <c r="X55" s="2">
        <f t="shared" si="121"/>
        <v>1031.1595841666665</v>
      </c>
      <c r="Y55" s="8">
        <f t="shared" si="76"/>
        <v>0.04</v>
      </c>
      <c r="Z55" s="5">
        <f t="shared" si="145"/>
        <v>11</v>
      </c>
      <c r="AA55" s="2">
        <f t="shared" si="146"/>
        <v>1098.9000000000001</v>
      </c>
      <c r="AB55" s="2">
        <f t="shared" si="37"/>
        <v>1100</v>
      </c>
      <c r="AC55" s="2">
        <f t="shared" si="147"/>
        <v>1100</v>
      </c>
      <c r="AD55" s="8">
        <f t="shared" si="122"/>
        <v>6.8500000000000005E-2</v>
      </c>
      <c r="AE55" s="2">
        <f t="shared" si="2"/>
        <v>1106.2791666666667</v>
      </c>
      <c r="AF55" s="2" t="str">
        <f t="shared" si="123"/>
        <v>nie</v>
      </c>
      <c r="AG55" s="2">
        <f t="shared" si="124"/>
        <v>6.279166666666697</v>
      </c>
      <c r="AH55" s="1">
        <f t="shared" si="79"/>
        <v>0</v>
      </c>
      <c r="AI55" s="1">
        <f t="shared" si="111"/>
        <v>0</v>
      </c>
      <c r="AJ55" s="1">
        <f t="shared" ref="AJ55:AJ86" si="155">IF(zapadalnosc_TOS/12&gt;=AJ$18,AI43,0)</f>
        <v>0</v>
      </c>
      <c r="AK55" s="6"/>
      <c r="AL55" s="2">
        <f t="shared" si="90"/>
        <v>0</v>
      </c>
      <c r="AM55" s="8">
        <f t="shared" si="80"/>
        <v>6.8500000000000005E-2</v>
      </c>
      <c r="AN55" s="2">
        <f t="shared" si="91"/>
        <v>0</v>
      </c>
      <c r="AO55" s="2">
        <f t="shared" si="81"/>
        <v>0</v>
      </c>
      <c r="AP55" s="2">
        <f t="shared" si="119"/>
        <v>0</v>
      </c>
      <c r="AQ55" s="8">
        <f t="shared" si="112"/>
        <v>0.04</v>
      </c>
      <c r="AR55" s="2">
        <f t="shared" si="113"/>
        <v>0</v>
      </c>
      <c r="AS55" s="2">
        <f t="shared" si="114"/>
        <v>0</v>
      </c>
      <c r="AT55" s="2">
        <f t="shared" si="39"/>
        <v>0</v>
      </c>
      <c r="AU55" s="2">
        <f t="shared" si="92"/>
        <v>0</v>
      </c>
      <c r="AV55" s="2">
        <f t="shared" si="82"/>
        <v>88.45993999999996</v>
      </c>
      <c r="AW55" s="1">
        <f t="shared" si="77"/>
        <v>0</v>
      </c>
      <c r="AX55" s="2">
        <f t="shared" si="125"/>
        <v>88.45993999999996</v>
      </c>
      <c r="AY55" s="1">
        <f t="shared" si="83"/>
        <v>0</v>
      </c>
      <c r="AZ55" s="2">
        <f t="shared" si="40"/>
        <v>88.45993999999996</v>
      </c>
      <c r="BA55" s="2">
        <f t="shared" si="93"/>
        <v>1194.7391066666667</v>
      </c>
      <c r="BB55" s="2">
        <f t="shared" si="126"/>
        <v>0</v>
      </c>
      <c r="BC55" s="2">
        <f t="shared" si="41"/>
        <v>3.6077475100000003</v>
      </c>
      <c r="BD55" s="2">
        <f t="shared" si="10"/>
        <v>1191.1313591566666</v>
      </c>
      <c r="BE55" s="2">
        <f t="shared" si="42"/>
        <v>6.279166666666697</v>
      </c>
      <c r="BF55" s="2">
        <f t="shared" si="11"/>
        <v>35.807388599999996</v>
      </c>
      <c r="BG55" s="2">
        <f t="shared" si="12"/>
        <v>1149.0448038899999</v>
      </c>
      <c r="BI55" s="8">
        <f t="shared" si="84"/>
        <v>0.01</v>
      </c>
      <c r="BJ55" s="5">
        <f t="shared" si="148"/>
        <v>10</v>
      </c>
      <c r="BK55" s="2">
        <f t="shared" si="149"/>
        <v>1000</v>
      </c>
      <c r="BL55" s="2">
        <f t="shared" si="150"/>
        <v>1000</v>
      </c>
      <c r="BM55" s="2">
        <f t="shared" si="127"/>
        <v>1000</v>
      </c>
      <c r="BN55" s="8">
        <f t="shared" si="128"/>
        <v>0.02</v>
      </c>
      <c r="BO55" s="2">
        <f t="shared" si="129"/>
        <v>1001.6666666666667</v>
      </c>
      <c r="BP55" s="2" t="str">
        <f t="shared" si="130"/>
        <v>nie</v>
      </c>
      <c r="BQ55" s="2">
        <f t="shared" si="131"/>
        <v>7</v>
      </c>
      <c r="BR55" s="1">
        <f t="shared" si="85"/>
        <v>1</v>
      </c>
      <c r="BS55" s="1">
        <f t="shared" si="115"/>
        <v>0</v>
      </c>
      <c r="BT55" s="1">
        <f t="shared" ref="BT55:BT86" si="156">IF(zapadalnosc_COI/12&gt;=BT$18,BS43,0)</f>
        <v>0</v>
      </c>
      <c r="BU55" s="6"/>
      <c r="BV55" s="2">
        <f t="shared" si="94"/>
        <v>100</v>
      </c>
      <c r="BW55" s="8">
        <f t="shared" si="86"/>
        <v>7.0000000000000007E-2</v>
      </c>
      <c r="BX55" s="2">
        <f t="shared" si="95"/>
        <v>100.58333333333334</v>
      </c>
      <c r="BY55" s="2">
        <f t="shared" si="87"/>
        <v>0.58333333333334281</v>
      </c>
      <c r="BZ55" s="2">
        <f t="shared" si="120"/>
        <v>0</v>
      </c>
      <c r="CA55" s="8">
        <f t="shared" si="116"/>
        <v>0.02</v>
      </c>
      <c r="CB55" s="2">
        <f t="shared" si="117"/>
        <v>0</v>
      </c>
      <c r="CC55" s="2">
        <f t="shared" si="118"/>
        <v>0</v>
      </c>
      <c r="CD55" s="2">
        <f t="shared" si="132"/>
        <v>0</v>
      </c>
      <c r="CE55" s="2">
        <f t="shared" si="96"/>
        <v>0</v>
      </c>
      <c r="CF55" s="2">
        <f t="shared" si="97"/>
        <v>10</v>
      </c>
      <c r="CG55" s="1">
        <f t="shared" si="78"/>
        <v>0</v>
      </c>
      <c r="CH55" s="2">
        <f t="shared" si="133"/>
        <v>10</v>
      </c>
      <c r="CI55" s="1">
        <f t="shared" si="89"/>
        <v>0</v>
      </c>
      <c r="CJ55" s="2">
        <f t="shared" si="98"/>
        <v>10</v>
      </c>
      <c r="CK55" s="2">
        <f t="shared" si="99"/>
        <v>1112.25</v>
      </c>
      <c r="CL55" s="2">
        <f t="shared" si="134"/>
        <v>0</v>
      </c>
      <c r="CM55" s="2">
        <f t="shared" si="47"/>
        <v>3.4089999999999998</v>
      </c>
      <c r="CN55" s="2">
        <f t="shared" si="135"/>
        <v>1108.8409999999999</v>
      </c>
      <c r="CO55" s="2">
        <f t="shared" si="48"/>
        <v>7.5833333333333428</v>
      </c>
      <c r="CP55" s="2">
        <f t="shared" si="136"/>
        <v>19.886666666666681</v>
      </c>
      <c r="CQ55" s="2">
        <f t="shared" si="137"/>
        <v>1081.3709999999999</v>
      </c>
      <c r="CS55" s="5">
        <f t="shared" si="151"/>
        <v>10</v>
      </c>
      <c r="CT55" s="2">
        <f t="shared" si="152"/>
        <v>1000</v>
      </c>
      <c r="CU55" s="2">
        <f t="shared" si="153"/>
        <v>1000</v>
      </c>
      <c r="CV55" s="2">
        <f t="shared" si="154"/>
        <v>1121.3054531249998</v>
      </c>
      <c r="CW55" s="8">
        <f t="shared" si="138"/>
        <v>2.2499999999999999E-2</v>
      </c>
      <c r="CX55" s="2">
        <f t="shared" si="139"/>
        <v>1123.4079008496092</v>
      </c>
      <c r="CY55" s="2" t="str">
        <f t="shared" si="140"/>
        <v>nie</v>
      </c>
      <c r="CZ55" s="2">
        <f t="shared" si="53"/>
        <v>0</v>
      </c>
      <c r="DA55" s="2">
        <f t="shared" si="54"/>
        <v>0</v>
      </c>
      <c r="DB55" s="2">
        <f t="shared" si="55"/>
        <v>1123.4079008496092</v>
      </c>
      <c r="DC55" s="2">
        <f t="shared" si="141"/>
        <v>0</v>
      </c>
      <c r="DD55" s="2">
        <f t="shared" si="56"/>
        <v>3.4365681796874998</v>
      </c>
      <c r="DE55" s="2">
        <f t="shared" si="57"/>
        <v>1119.9713326699216</v>
      </c>
      <c r="DF55" s="2">
        <f t="shared" si="142"/>
        <v>20</v>
      </c>
      <c r="DG55" s="2">
        <f t="shared" si="143"/>
        <v>19.647501161425744</v>
      </c>
      <c r="DH55" s="2">
        <f t="shared" si="58"/>
        <v>1080.3238315084959</v>
      </c>
    </row>
    <row r="56" spans="2:112">
      <c r="B56" s="217"/>
      <c r="C56" s="1">
        <f t="shared" si="102"/>
        <v>19</v>
      </c>
      <c r="D56" s="2">
        <f t="shared" si="105"/>
        <v>1111.1954791666667</v>
      </c>
      <c r="E56" s="2">
        <f t="shared" si="106"/>
        <v>1084.398338125</v>
      </c>
      <c r="F56" s="2">
        <f t="shared" si="107"/>
        <v>1081.6666666666667</v>
      </c>
      <c r="G56" s="2">
        <f t="shared" si="108"/>
        <v>1060.48</v>
      </c>
      <c r="H56" s="2">
        <f t="shared" si="109"/>
        <v>1086.5765625000001</v>
      </c>
      <c r="I56" s="2">
        <f t="shared" si="110"/>
        <v>1053.9270156250002</v>
      </c>
      <c r="J56" s="2">
        <f t="shared" si="103"/>
        <v>1052.5658704925856</v>
      </c>
      <c r="K56" s="2">
        <f t="shared" si="104"/>
        <v>1015.8916666666667</v>
      </c>
      <c r="W56" s="1">
        <f t="shared" si="144"/>
        <v>38</v>
      </c>
      <c r="X56" s="2">
        <f t="shared" si="121"/>
        <v>1032.0181683333333</v>
      </c>
      <c r="Y56" s="8">
        <f t="shared" si="76"/>
        <v>0.04</v>
      </c>
      <c r="Z56" s="5">
        <f t="shared" si="145"/>
        <v>11</v>
      </c>
      <c r="AA56" s="2">
        <f t="shared" si="146"/>
        <v>1098.9000000000001</v>
      </c>
      <c r="AB56" s="2">
        <f t="shared" si="37"/>
        <v>1100</v>
      </c>
      <c r="AC56" s="2">
        <f t="shared" si="147"/>
        <v>1100</v>
      </c>
      <c r="AD56" s="8">
        <f t="shared" si="122"/>
        <v>6.8500000000000005E-2</v>
      </c>
      <c r="AE56" s="2">
        <f t="shared" si="2"/>
        <v>1112.5583333333334</v>
      </c>
      <c r="AF56" s="2" t="str">
        <f t="shared" si="123"/>
        <v>nie</v>
      </c>
      <c r="AG56" s="2">
        <f t="shared" si="124"/>
        <v>7.6999999999999993</v>
      </c>
      <c r="AH56" s="1">
        <f t="shared" si="79"/>
        <v>0</v>
      </c>
      <c r="AI56" s="1">
        <f t="shared" si="111"/>
        <v>0</v>
      </c>
      <c r="AJ56" s="1">
        <f t="shared" si="155"/>
        <v>0</v>
      </c>
      <c r="AK56" s="6"/>
      <c r="AL56" s="2">
        <f t="shared" si="90"/>
        <v>0</v>
      </c>
      <c r="AM56" s="8">
        <f t="shared" si="80"/>
        <v>6.8500000000000005E-2</v>
      </c>
      <c r="AN56" s="2">
        <f t="shared" si="91"/>
        <v>0</v>
      </c>
      <c r="AO56" s="2">
        <f t="shared" si="81"/>
        <v>0</v>
      </c>
      <c r="AP56" s="2">
        <f t="shared" si="119"/>
        <v>0</v>
      </c>
      <c r="AQ56" s="8">
        <f t="shared" si="112"/>
        <v>0.04</v>
      </c>
      <c r="AR56" s="2">
        <f t="shared" si="113"/>
        <v>0</v>
      </c>
      <c r="AS56" s="2">
        <f t="shared" si="114"/>
        <v>0</v>
      </c>
      <c r="AT56" s="2">
        <f t="shared" si="39"/>
        <v>0</v>
      </c>
      <c r="AU56" s="2">
        <f t="shared" si="92"/>
        <v>0</v>
      </c>
      <c r="AV56" s="2">
        <f t="shared" si="82"/>
        <v>88.45993999999996</v>
      </c>
      <c r="AW56" s="1">
        <f t="shared" si="77"/>
        <v>0</v>
      </c>
      <c r="AX56" s="2">
        <f t="shared" si="125"/>
        <v>88.45993999999996</v>
      </c>
      <c r="AY56" s="1">
        <f t="shared" si="83"/>
        <v>0</v>
      </c>
      <c r="AZ56" s="2">
        <f t="shared" si="40"/>
        <v>88.45993999999996</v>
      </c>
      <c r="BA56" s="2">
        <f t="shared" si="93"/>
        <v>1201.0182733333334</v>
      </c>
      <c r="BB56" s="2">
        <f t="shared" si="126"/>
        <v>0</v>
      </c>
      <c r="BC56" s="2">
        <f t="shared" si="41"/>
        <v>3.6077475100000003</v>
      </c>
      <c r="BD56" s="2">
        <f t="shared" si="10"/>
        <v>1197.4105258233333</v>
      </c>
      <c r="BE56" s="2">
        <f t="shared" si="42"/>
        <v>7.6999999999999993</v>
      </c>
      <c r="BF56" s="2">
        <f t="shared" si="11"/>
        <v>36.730471933333327</v>
      </c>
      <c r="BG56" s="2">
        <f t="shared" si="12"/>
        <v>1152.9800538899999</v>
      </c>
      <c r="BI56" s="8">
        <f t="shared" si="84"/>
        <v>0.01</v>
      </c>
      <c r="BJ56" s="5">
        <f t="shared" si="148"/>
        <v>10</v>
      </c>
      <c r="BK56" s="2">
        <f t="shared" si="149"/>
        <v>1000</v>
      </c>
      <c r="BL56" s="2">
        <f t="shared" si="150"/>
        <v>1000</v>
      </c>
      <c r="BM56" s="2">
        <f t="shared" si="127"/>
        <v>1000</v>
      </c>
      <c r="BN56" s="8">
        <f t="shared" si="128"/>
        <v>0.02</v>
      </c>
      <c r="BO56" s="2">
        <f t="shared" si="129"/>
        <v>1003.3333333333334</v>
      </c>
      <c r="BP56" s="2" t="str">
        <f t="shared" si="130"/>
        <v>nie</v>
      </c>
      <c r="BQ56" s="2">
        <f t="shared" si="131"/>
        <v>7</v>
      </c>
      <c r="BR56" s="1">
        <f t="shared" si="85"/>
        <v>1</v>
      </c>
      <c r="BS56" s="1">
        <f t="shared" si="115"/>
        <v>0</v>
      </c>
      <c r="BT56" s="1">
        <f t="shared" si="156"/>
        <v>0</v>
      </c>
      <c r="BU56" s="6"/>
      <c r="BV56" s="2">
        <f t="shared" si="94"/>
        <v>100</v>
      </c>
      <c r="BW56" s="8">
        <f t="shared" si="86"/>
        <v>7.0000000000000007E-2</v>
      </c>
      <c r="BX56" s="2">
        <f t="shared" si="95"/>
        <v>101.16666666666667</v>
      </c>
      <c r="BY56" s="2">
        <f t="shared" si="87"/>
        <v>0.7</v>
      </c>
      <c r="BZ56" s="2">
        <f t="shared" si="120"/>
        <v>0</v>
      </c>
      <c r="CA56" s="8">
        <f t="shared" si="116"/>
        <v>0.02</v>
      </c>
      <c r="CB56" s="2">
        <f t="shared" si="117"/>
        <v>0</v>
      </c>
      <c r="CC56" s="2">
        <f t="shared" si="118"/>
        <v>0</v>
      </c>
      <c r="CD56" s="2">
        <f t="shared" si="132"/>
        <v>0</v>
      </c>
      <c r="CE56" s="2">
        <f t="shared" si="96"/>
        <v>0</v>
      </c>
      <c r="CF56" s="2">
        <f t="shared" si="97"/>
        <v>10</v>
      </c>
      <c r="CG56" s="1">
        <f t="shared" si="78"/>
        <v>0</v>
      </c>
      <c r="CH56" s="2">
        <f t="shared" si="133"/>
        <v>10</v>
      </c>
      <c r="CI56" s="1">
        <f t="shared" si="89"/>
        <v>0</v>
      </c>
      <c r="CJ56" s="2">
        <f t="shared" si="98"/>
        <v>10</v>
      </c>
      <c r="CK56" s="2">
        <f t="shared" si="99"/>
        <v>1114.5</v>
      </c>
      <c r="CL56" s="2">
        <f t="shared" si="134"/>
        <v>0</v>
      </c>
      <c r="CM56" s="2">
        <f t="shared" si="47"/>
        <v>3.4089999999999998</v>
      </c>
      <c r="CN56" s="2">
        <f t="shared" si="135"/>
        <v>1111.0909999999999</v>
      </c>
      <c r="CO56" s="2">
        <f t="shared" si="48"/>
        <v>7.7</v>
      </c>
      <c r="CP56" s="2">
        <f t="shared" si="136"/>
        <v>20.291999999999991</v>
      </c>
      <c r="CQ56" s="2">
        <f t="shared" si="137"/>
        <v>1083.0989999999999</v>
      </c>
      <c r="CS56" s="5">
        <f t="shared" si="151"/>
        <v>10</v>
      </c>
      <c r="CT56" s="2">
        <f t="shared" si="152"/>
        <v>1000</v>
      </c>
      <c r="CU56" s="2">
        <f t="shared" si="153"/>
        <v>1000</v>
      </c>
      <c r="CV56" s="2">
        <f t="shared" si="154"/>
        <v>1121.3054531249998</v>
      </c>
      <c r="CW56" s="8">
        <f t="shared" si="138"/>
        <v>2.2499999999999999E-2</v>
      </c>
      <c r="CX56" s="2">
        <f t="shared" si="139"/>
        <v>1125.5103485742184</v>
      </c>
      <c r="CY56" s="2" t="str">
        <f t="shared" si="140"/>
        <v>nie</v>
      </c>
      <c r="CZ56" s="2">
        <f t="shared" si="53"/>
        <v>0</v>
      </c>
      <c r="DA56" s="2">
        <f t="shared" si="54"/>
        <v>0</v>
      </c>
      <c r="DB56" s="2">
        <f t="shared" si="55"/>
        <v>1125.5103485742184</v>
      </c>
      <c r="DC56" s="2">
        <f t="shared" si="141"/>
        <v>0</v>
      </c>
      <c r="DD56" s="2">
        <f t="shared" si="56"/>
        <v>3.4365681796874998</v>
      </c>
      <c r="DE56" s="2">
        <f t="shared" si="57"/>
        <v>1122.0737803945308</v>
      </c>
      <c r="DF56" s="2">
        <f t="shared" si="142"/>
        <v>20</v>
      </c>
      <c r="DG56" s="2">
        <f t="shared" si="143"/>
        <v>20.046966229101489</v>
      </c>
      <c r="DH56" s="2">
        <f t="shared" si="58"/>
        <v>1082.0268141654292</v>
      </c>
    </row>
    <row r="57" spans="2:112">
      <c r="B57" s="217"/>
      <c r="C57" s="1">
        <f t="shared" si="102"/>
        <v>20</v>
      </c>
      <c r="D57" s="2">
        <f t="shared" si="105"/>
        <v>1117.2948333333334</v>
      </c>
      <c r="E57" s="2">
        <f t="shared" si="106"/>
        <v>1089.3388150000001</v>
      </c>
      <c r="F57" s="2">
        <f t="shared" si="107"/>
        <v>1083.3333333333335</v>
      </c>
      <c r="G57" s="2">
        <f t="shared" si="108"/>
        <v>1061.8300000000002</v>
      </c>
      <c r="H57" s="2">
        <f t="shared" si="109"/>
        <v>1088.5874999999999</v>
      </c>
      <c r="I57" s="2">
        <f t="shared" si="110"/>
        <v>1055.5558749999998</v>
      </c>
      <c r="J57" s="2">
        <f t="shared" si="103"/>
        <v>1055.4077983429156</v>
      </c>
      <c r="K57" s="2">
        <f t="shared" si="104"/>
        <v>1016.7333333333332</v>
      </c>
      <c r="W57" s="1">
        <f t="shared" si="144"/>
        <v>39</v>
      </c>
      <c r="X57" s="2">
        <f t="shared" si="121"/>
        <v>1032.8767524999998</v>
      </c>
      <c r="Y57" s="8">
        <f t="shared" ref="Y57:Y88" si="157">MAX(INDEX(scenariusz_I_WIBOR6M,MATCH(ROUNDUP(W57/12,0),scenariusz_I_rok,0)),0)</f>
        <v>0.04</v>
      </c>
      <c r="Z57" s="5">
        <f t="shared" si="145"/>
        <v>11</v>
      </c>
      <c r="AA57" s="2">
        <f t="shared" si="146"/>
        <v>1098.9000000000001</v>
      </c>
      <c r="AB57" s="2">
        <f t="shared" si="37"/>
        <v>1100</v>
      </c>
      <c r="AC57" s="2">
        <f t="shared" si="147"/>
        <v>1100</v>
      </c>
      <c r="AD57" s="8">
        <f t="shared" si="122"/>
        <v>6.8500000000000005E-2</v>
      </c>
      <c r="AE57" s="2">
        <f t="shared" si="2"/>
        <v>1118.8375000000001</v>
      </c>
      <c r="AF57" s="2" t="str">
        <f t="shared" si="123"/>
        <v>nie</v>
      </c>
      <c r="AG57" s="2">
        <f t="shared" si="124"/>
        <v>7.6999999999999993</v>
      </c>
      <c r="AH57" s="1">
        <f t="shared" si="79"/>
        <v>0</v>
      </c>
      <c r="AI57" s="1">
        <f t="shared" si="111"/>
        <v>0</v>
      </c>
      <c r="AJ57" s="1">
        <f t="shared" si="155"/>
        <v>0</v>
      </c>
      <c r="AK57" s="6"/>
      <c r="AL57" s="2">
        <f t="shared" si="90"/>
        <v>0</v>
      </c>
      <c r="AM57" s="8">
        <f t="shared" si="80"/>
        <v>6.8500000000000005E-2</v>
      </c>
      <c r="AN57" s="2">
        <f t="shared" si="91"/>
        <v>0</v>
      </c>
      <c r="AO57" s="2">
        <f t="shared" si="81"/>
        <v>0</v>
      </c>
      <c r="AP57" s="2">
        <f t="shared" si="119"/>
        <v>0</v>
      </c>
      <c r="AQ57" s="8">
        <f t="shared" si="112"/>
        <v>0.04</v>
      </c>
      <c r="AR57" s="2">
        <f t="shared" si="113"/>
        <v>0</v>
      </c>
      <c r="AS57" s="2">
        <f t="shared" si="114"/>
        <v>0</v>
      </c>
      <c r="AT57" s="2">
        <f t="shared" si="39"/>
        <v>0</v>
      </c>
      <c r="AU57" s="2">
        <f t="shared" si="92"/>
        <v>0</v>
      </c>
      <c r="AV57" s="2">
        <f t="shared" si="82"/>
        <v>88.45993999999996</v>
      </c>
      <c r="AW57" s="1">
        <f t="shared" si="77"/>
        <v>0</v>
      </c>
      <c r="AX57" s="2">
        <f t="shared" si="125"/>
        <v>88.45993999999996</v>
      </c>
      <c r="AY57" s="1">
        <f t="shared" si="83"/>
        <v>0</v>
      </c>
      <c r="AZ57" s="2">
        <f t="shared" si="40"/>
        <v>88.45993999999996</v>
      </c>
      <c r="BA57" s="2">
        <f t="shared" si="93"/>
        <v>1207.2974400000001</v>
      </c>
      <c r="BB57" s="2">
        <f t="shared" si="126"/>
        <v>0</v>
      </c>
      <c r="BC57" s="2">
        <f t="shared" si="41"/>
        <v>3.6077475100000003</v>
      </c>
      <c r="BD57" s="2">
        <f t="shared" si="10"/>
        <v>1203.68969249</v>
      </c>
      <c r="BE57" s="2">
        <f t="shared" si="42"/>
        <v>7.6999999999999993</v>
      </c>
      <c r="BF57" s="2">
        <f t="shared" si="11"/>
        <v>37.9235136</v>
      </c>
      <c r="BG57" s="2">
        <f t="shared" si="12"/>
        <v>1158.0661788899999</v>
      </c>
      <c r="BI57" s="8">
        <f t="shared" si="84"/>
        <v>0.01</v>
      </c>
      <c r="BJ57" s="5">
        <f t="shared" si="148"/>
        <v>10</v>
      </c>
      <c r="BK57" s="2">
        <f t="shared" si="149"/>
        <v>1000</v>
      </c>
      <c r="BL57" s="2">
        <f t="shared" si="150"/>
        <v>1000</v>
      </c>
      <c r="BM57" s="2">
        <f t="shared" si="127"/>
        <v>1000</v>
      </c>
      <c r="BN57" s="8">
        <f t="shared" si="128"/>
        <v>0.02</v>
      </c>
      <c r="BO57" s="2">
        <f t="shared" si="129"/>
        <v>1004.9999999999999</v>
      </c>
      <c r="BP57" s="2" t="str">
        <f t="shared" si="130"/>
        <v>nie</v>
      </c>
      <c r="BQ57" s="2">
        <f t="shared" si="131"/>
        <v>7</v>
      </c>
      <c r="BR57" s="1">
        <f t="shared" si="85"/>
        <v>1</v>
      </c>
      <c r="BS57" s="1">
        <f t="shared" si="115"/>
        <v>0</v>
      </c>
      <c r="BT57" s="1">
        <f t="shared" si="156"/>
        <v>0</v>
      </c>
      <c r="BU57" s="6"/>
      <c r="BV57" s="2">
        <f t="shared" si="94"/>
        <v>100</v>
      </c>
      <c r="BW57" s="8">
        <f t="shared" si="86"/>
        <v>7.0000000000000007E-2</v>
      </c>
      <c r="BX57" s="2">
        <f t="shared" si="95"/>
        <v>101.75</v>
      </c>
      <c r="BY57" s="2">
        <f t="shared" si="87"/>
        <v>0.7</v>
      </c>
      <c r="BZ57" s="2">
        <f t="shared" si="120"/>
        <v>0</v>
      </c>
      <c r="CA57" s="8">
        <f t="shared" si="116"/>
        <v>0.02</v>
      </c>
      <c r="CB57" s="2">
        <f t="shared" si="117"/>
        <v>0</v>
      </c>
      <c r="CC57" s="2">
        <f t="shared" si="118"/>
        <v>0</v>
      </c>
      <c r="CD57" s="2">
        <f t="shared" si="132"/>
        <v>0</v>
      </c>
      <c r="CE57" s="2">
        <f t="shared" si="96"/>
        <v>0</v>
      </c>
      <c r="CF57" s="2">
        <f t="shared" si="97"/>
        <v>10</v>
      </c>
      <c r="CG57" s="1">
        <f t="shared" si="78"/>
        <v>0</v>
      </c>
      <c r="CH57" s="2">
        <f t="shared" si="133"/>
        <v>10</v>
      </c>
      <c r="CI57" s="1">
        <f t="shared" si="89"/>
        <v>0</v>
      </c>
      <c r="CJ57" s="2">
        <f t="shared" si="98"/>
        <v>10</v>
      </c>
      <c r="CK57" s="2">
        <f t="shared" si="99"/>
        <v>1116.75</v>
      </c>
      <c r="CL57" s="2">
        <f t="shared" si="134"/>
        <v>0</v>
      </c>
      <c r="CM57" s="2">
        <f t="shared" si="47"/>
        <v>3.4089999999999998</v>
      </c>
      <c r="CN57" s="2">
        <f t="shared" si="135"/>
        <v>1113.3409999999999</v>
      </c>
      <c r="CO57" s="2">
        <f t="shared" si="48"/>
        <v>7.7</v>
      </c>
      <c r="CP57" s="2">
        <f t="shared" si="136"/>
        <v>20.719499999999993</v>
      </c>
      <c r="CQ57" s="2">
        <f t="shared" si="137"/>
        <v>1084.9214999999999</v>
      </c>
      <c r="CS57" s="5">
        <f t="shared" si="151"/>
        <v>10</v>
      </c>
      <c r="CT57" s="2">
        <f t="shared" si="152"/>
        <v>1000</v>
      </c>
      <c r="CU57" s="2">
        <f t="shared" si="153"/>
        <v>1000</v>
      </c>
      <c r="CV57" s="2">
        <f t="shared" si="154"/>
        <v>1121.3054531249998</v>
      </c>
      <c r="CW57" s="8">
        <f t="shared" si="138"/>
        <v>2.2499999999999999E-2</v>
      </c>
      <c r="CX57" s="2">
        <f t="shared" si="139"/>
        <v>1127.6127962988278</v>
      </c>
      <c r="CY57" s="2" t="str">
        <f t="shared" si="140"/>
        <v>nie</v>
      </c>
      <c r="CZ57" s="2">
        <f t="shared" si="53"/>
        <v>0</v>
      </c>
      <c r="DA57" s="2">
        <f t="shared" si="54"/>
        <v>0</v>
      </c>
      <c r="DB57" s="2">
        <f t="shared" si="55"/>
        <v>1127.6127962988278</v>
      </c>
      <c r="DC57" s="2">
        <f t="shared" si="141"/>
        <v>0</v>
      </c>
      <c r="DD57" s="2">
        <f t="shared" si="56"/>
        <v>3.4365681796874998</v>
      </c>
      <c r="DE57" s="2">
        <f t="shared" si="57"/>
        <v>1124.1762281191402</v>
      </c>
      <c r="DF57" s="2">
        <f t="shared" si="142"/>
        <v>20</v>
      </c>
      <c r="DG57" s="2">
        <f t="shared" si="143"/>
        <v>20.446431296777281</v>
      </c>
      <c r="DH57" s="2">
        <f t="shared" si="58"/>
        <v>1083.7297968223629</v>
      </c>
    </row>
    <row r="58" spans="2:112">
      <c r="B58" s="217"/>
      <c r="C58" s="1">
        <f t="shared" si="102"/>
        <v>21</v>
      </c>
      <c r="D58" s="2">
        <f t="shared" si="105"/>
        <v>1123.3941875</v>
      </c>
      <c r="E58" s="2">
        <f t="shared" si="106"/>
        <v>1094.2792918750001</v>
      </c>
      <c r="F58" s="2">
        <f t="shared" si="107"/>
        <v>1085</v>
      </c>
      <c r="G58" s="2">
        <f t="shared" si="108"/>
        <v>1063.18</v>
      </c>
      <c r="H58" s="2">
        <f t="shared" si="109"/>
        <v>1090.5984375</v>
      </c>
      <c r="I58" s="2">
        <f t="shared" si="110"/>
        <v>1057.1847343750001</v>
      </c>
      <c r="J58" s="2">
        <f t="shared" si="103"/>
        <v>1058.2573993984413</v>
      </c>
      <c r="K58" s="2">
        <f t="shared" si="104"/>
        <v>1017.575</v>
      </c>
      <c r="W58" s="1">
        <f t="shared" si="144"/>
        <v>40</v>
      </c>
      <c r="X58" s="2">
        <f t="shared" si="121"/>
        <v>1033.7353366666666</v>
      </c>
      <c r="Y58" s="8">
        <f t="shared" si="157"/>
        <v>0.04</v>
      </c>
      <c r="Z58" s="5">
        <f t="shared" si="145"/>
        <v>11</v>
      </c>
      <c r="AA58" s="2">
        <f t="shared" si="146"/>
        <v>1098.9000000000001</v>
      </c>
      <c r="AB58" s="2">
        <f t="shared" si="37"/>
        <v>1100</v>
      </c>
      <c r="AC58" s="2">
        <f t="shared" si="147"/>
        <v>1100</v>
      </c>
      <c r="AD58" s="8">
        <f t="shared" si="122"/>
        <v>6.8500000000000005E-2</v>
      </c>
      <c r="AE58" s="2">
        <f t="shared" si="2"/>
        <v>1125.1166666666666</v>
      </c>
      <c r="AF58" s="2" t="str">
        <f t="shared" si="123"/>
        <v>nie</v>
      </c>
      <c r="AG58" s="2">
        <f t="shared" si="124"/>
        <v>7.6999999999999993</v>
      </c>
      <c r="AH58" s="1">
        <f t="shared" si="79"/>
        <v>0</v>
      </c>
      <c r="AI58" s="1">
        <f t="shared" si="111"/>
        <v>0</v>
      </c>
      <c r="AJ58" s="1">
        <f t="shared" si="155"/>
        <v>0</v>
      </c>
      <c r="AK58" s="6"/>
      <c r="AL58" s="2">
        <f t="shared" si="90"/>
        <v>0</v>
      </c>
      <c r="AM58" s="8">
        <f t="shared" si="80"/>
        <v>6.8500000000000005E-2</v>
      </c>
      <c r="AN58" s="2">
        <f t="shared" si="91"/>
        <v>0</v>
      </c>
      <c r="AO58" s="2">
        <f t="shared" si="81"/>
        <v>0</v>
      </c>
      <c r="AP58" s="2">
        <f t="shared" si="119"/>
        <v>0</v>
      </c>
      <c r="AQ58" s="8">
        <f t="shared" si="112"/>
        <v>0.04</v>
      </c>
      <c r="AR58" s="2">
        <f t="shared" si="113"/>
        <v>0</v>
      </c>
      <c r="AS58" s="2">
        <f t="shared" si="114"/>
        <v>0</v>
      </c>
      <c r="AT58" s="2">
        <f t="shared" si="39"/>
        <v>0</v>
      </c>
      <c r="AU58" s="2">
        <f t="shared" si="92"/>
        <v>0</v>
      </c>
      <c r="AV58" s="2">
        <f t="shared" si="82"/>
        <v>88.45993999999996</v>
      </c>
      <c r="AW58" s="1">
        <f t="shared" si="77"/>
        <v>0</v>
      </c>
      <c r="AX58" s="2">
        <f t="shared" si="125"/>
        <v>88.45993999999996</v>
      </c>
      <c r="AY58" s="1">
        <f t="shared" si="83"/>
        <v>0</v>
      </c>
      <c r="AZ58" s="2">
        <f t="shared" si="40"/>
        <v>88.45993999999996</v>
      </c>
      <c r="BA58" s="2">
        <f t="shared" si="93"/>
        <v>1213.5766066666665</v>
      </c>
      <c r="BB58" s="2">
        <f t="shared" si="126"/>
        <v>0</v>
      </c>
      <c r="BC58" s="2">
        <f t="shared" si="41"/>
        <v>3.6077475100000003</v>
      </c>
      <c r="BD58" s="2">
        <f t="shared" si="10"/>
        <v>1209.9688591566664</v>
      </c>
      <c r="BE58" s="2">
        <f t="shared" si="42"/>
        <v>7.6999999999999993</v>
      </c>
      <c r="BF58" s="2">
        <f t="shared" si="11"/>
        <v>39.11655526666663</v>
      </c>
      <c r="BG58" s="2">
        <f t="shared" si="12"/>
        <v>1163.1523038899998</v>
      </c>
      <c r="BI58" s="8">
        <f t="shared" si="84"/>
        <v>0.01</v>
      </c>
      <c r="BJ58" s="5">
        <f t="shared" si="148"/>
        <v>10</v>
      </c>
      <c r="BK58" s="2">
        <f t="shared" si="149"/>
        <v>1000</v>
      </c>
      <c r="BL58" s="2">
        <f t="shared" si="150"/>
        <v>1000</v>
      </c>
      <c r="BM58" s="2">
        <f t="shared" si="127"/>
        <v>1000</v>
      </c>
      <c r="BN58" s="8">
        <f t="shared" si="128"/>
        <v>0.02</v>
      </c>
      <c r="BO58" s="2">
        <f t="shared" si="129"/>
        <v>1006.6666666666666</v>
      </c>
      <c r="BP58" s="2" t="str">
        <f t="shared" si="130"/>
        <v>nie</v>
      </c>
      <c r="BQ58" s="2">
        <f t="shared" si="131"/>
        <v>7</v>
      </c>
      <c r="BR58" s="1">
        <f t="shared" si="85"/>
        <v>1</v>
      </c>
      <c r="BS58" s="1">
        <f t="shared" si="115"/>
        <v>0</v>
      </c>
      <c r="BT58" s="1">
        <f t="shared" si="156"/>
        <v>0</v>
      </c>
      <c r="BU58" s="6"/>
      <c r="BV58" s="2">
        <f t="shared" si="94"/>
        <v>100</v>
      </c>
      <c r="BW58" s="8">
        <f t="shared" si="86"/>
        <v>7.0000000000000007E-2</v>
      </c>
      <c r="BX58" s="2">
        <f t="shared" si="95"/>
        <v>102.33333333333334</v>
      </c>
      <c r="BY58" s="2">
        <f t="shared" si="87"/>
        <v>0.7</v>
      </c>
      <c r="BZ58" s="2">
        <f t="shared" si="120"/>
        <v>0</v>
      </c>
      <c r="CA58" s="8">
        <f t="shared" si="116"/>
        <v>0.02</v>
      </c>
      <c r="CB58" s="2">
        <f t="shared" si="117"/>
        <v>0</v>
      </c>
      <c r="CC58" s="2">
        <f t="shared" si="118"/>
        <v>0</v>
      </c>
      <c r="CD58" s="2">
        <f t="shared" si="132"/>
        <v>0</v>
      </c>
      <c r="CE58" s="2">
        <f t="shared" si="96"/>
        <v>0</v>
      </c>
      <c r="CF58" s="2">
        <f t="shared" si="97"/>
        <v>10</v>
      </c>
      <c r="CG58" s="1">
        <f t="shared" si="78"/>
        <v>0</v>
      </c>
      <c r="CH58" s="2">
        <f t="shared" si="133"/>
        <v>10</v>
      </c>
      <c r="CI58" s="1">
        <f t="shared" si="89"/>
        <v>0</v>
      </c>
      <c r="CJ58" s="2">
        <f t="shared" si="98"/>
        <v>10</v>
      </c>
      <c r="CK58" s="2">
        <f t="shared" si="99"/>
        <v>1119</v>
      </c>
      <c r="CL58" s="2">
        <f t="shared" si="134"/>
        <v>0</v>
      </c>
      <c r="CM58" s="2">
        <f t="shared" si="47"/>
        <v>3.4089999999999998</v>
      </c>
      <c r="CN58" s="2">
        <f t="shared" si="135"/>
        <v>1115.5909999999999</v>
      </c>
      <c r="CO58" s="2">
        <f t="shared" si="48"/>
        <v>7.7</v>
      </c>
      <c r="CP58" s="2">
        <f t="shared" si="136"/>
        <v>21.146999999999991</v>
      </c>
      <c r="CQ58" s="2">
        <f t="shared" si="137"/>
        <v>1086.7439999999999</v>
      </c>
      <c r="CS58" s="5">
        <f t="shared" si="151"/>
        <v>10</v>
      </c>
      <c r="CT58" s="2">
        <f t="shared" si="152"/>
        <v>1000</v>
      </c>
      <c r="CU58" s="2">
        <f t="shared" si="153"/>
        <v>1000</v>
      </c>
      <c r="CV58" s="2">
        <f t="shared" si="154"/>
        <v>1121.3054531249998</v>
      </c>
      <c r="CW58" s="8">
        <f t="shared" si="138"/>
        <v>2.2499999999999999E-2</v>
      </c>
      <c r="CX58" s="2">
        <f t="shared" si="139"/>
        <v>1129.7152440234374</v>
      </c>
      <c r="CY58" s="2" t="str">
        <f t="shared" si="140"/>
        <v>nie</v>
      </c>
      <c r="CZ58" s="2">
        <f t="shared" si="53"/>
        <v>0</v>
      </c>
      <c r="DA58" s="2">
        <f t="shared" si="54"/>
        <v>0</v>
      </c>
      <c r="DB58" s="2">
        <f t="shared" si="55"/>
        <v>1129.7152440234374</v>
      </c>
      <c r="DC58" s="2">
        <f t="shared" si="141"/>
        <v>0</v>
      </c>
      <c r="DD58" s="2">
        <f t="shared" si="56"/>
        <v>3.4365681796874998</v>
      </c>
      <c r="DE58" s="2">
        <f t="shared" si="57"/>
        <v>1126.2786758437499</v>
      </c>
      <c r="DF58" s="2">
        <f t="shared" si="142"/>
        <v>20</v>
      </c>
      <c r="DG58" s="2">
        <f t="shared" si="143"/>
        <v>20.845896364453115</v>
      </c>
      <c r="DH58" s="2">
        <f t="shared" si="58"/>
        <v>1085.4327794792966</v>
      </c>
    </row>
    <row r="59" spans="2:112">
      <c r="B59" s="217"/>
      <c r="C59" s="1">
        <f t="shared" si="102"/>
        <v>22</v>
      </c>
      <c r="D59" s="2">
        <f t="shared" si="105"/>
        <v>1129.4935416666667</v>
      </c>
      <c r="E59" s="2">
        <f t="shared" si="106"/>
        <v>1099.21976875</v>
      </c>
      <c r="F59" s="2">
        <f t="shared" si="107"/>
        <v>1086.6666666666665</v>
      </c>
      <c r="G59" s="2">
        <f t="shared" si="108"/>
        <v>1064.53</v>
      </c>
      <c r="H59" s="2">
        <f t="shared" si="109"/>
        <v>1092.609375</v>
      </c>
      <c r="I59" s="2">
        <f t="shared" si="110"/>
        <v>1058.8135937500001</v>
      </c>
      <c r="J59" s="2">
        <f t="shared" si="103"/>
        <v>1061.1146943768169</v>
      </c>
      <c r="K59" s="2">
        <f t="shared" si="104"/>
        <v>1018.4166666666666</v>
      </c>
      <c r="W59" s="1">
        <f t="shared" si="144"/>
        <v>41</v>
      </c>
      <c r="X59" s="2">
        <f t="shared" si="121"/>
        <v>1034.5939208333332</v>
      </c>
      <c r="Y59" s="8">
        <f t="shared" si="157"/>
        <v>0.04</v>
      </c>
      <c r="Z59" s="5">
        <f t="shared" si="145"/>
        <v>11</v>
      </c>
      <c r="AA59" s="2">
        <f t="shared" si="146"/>
        <v>1098.9000000000001</v>
      </c>
      <c r="AB59" s="2">
        <f t="shared" si="37"/>
        <v>1100</v>
      </c>
      <c r="AC59" s="2">
        <f t="shared" si="147"/>
        <v>1100</v>
      </c>
      <c r="AD59" s="8">
        <f t="shared" si="122"/>
        <v>6.8500000000000005E-2</v>
      </c>
      <c r="AE59" s="2">
        <f t="shared" si="2"/>
        <v>1131.3958333333333</v>
      </c>
      <c r="AF59" s="2" t="str">
        <f t="shared" si="123"/>
        <v>nie</v>
      </c>
      <c r="AG59" s="2">
        <f t="shared" si="124"/>
        <v>7.6999999999999993</v>
      </c>
      <c r="AH59" s="1">
        <f t="shared" si="79"/>
        <v>0</v>
      </c>
      <c r="AI59" s="1">
        <f t="shared" si="111"/>
        <v>0</v>
      </c>
      <c r="AJ59" s="1">
        <f t="shared" si="155"/>
        <v>0</v>
      </c>
      <c r="AK59" s="6"/>
      <c r="AL59" s="2">
        <f t="shared" si="90"/>
        <v>0</v>
      </c>
      <c r="AM59" s="8">
        <f t="shared" si="80"/>
        <v>6.8500000000000005E-2</v>
      </c>
      <c r="AN59" s="2">
        <f t="shared" si="91"/>
        <v>0</v>
      </c>
      <c r="AO59" s="2">
        <f t="shared" si="81"/>
        <v>0</v>
      </c>
      <c r="AP59" s="2">
        <f t="shared" si="119"/>
        <v>0</v>
      </c>
      <c r="AQ59" s="8">
        <f t="shared" si="112"/>
        <v>0.04</v>
      </c>
      <c r="AR59" s="2">
        <f t="shared" si="113"/>
        <v>0</v>
      </c>
      <c r="AS59" s="2">
        <f t="shared" si="114"/>
        <v>0</v>
      </c>
      <c r="AT59" s="2">
        <f t="shared" si="39"/>
        <v>0</v>
      </c>
      <c r="AU59" s="2">
        <f t="shared" si="92"/>
        <v>0</v>
      </c>
      <c r="AV59" s="2">
        <f t="shared" si="82"/>
        <v>88.45993999999996</v>
      </c>
      <c r="AW59" s="1">
        <f t="shared" si="77"/>
        <v>0</v>
      </c>
      <c r="AX59" s="2">
        <f t="shared" si="125"/>
        <v>88.45993999999996</v>
      </c>
      <c r="AY59" s="1">
        <f t="shared" si="83"/>
        <v>0</v>
      </c>
      <c r="AZ59" s="2">
        <f t="shared" si="40"/>
        <v>88.45993999999996</v>
      </c>
      <c r="BA59" s="2">
        <f t="shared" si="93"/>
        <v>1219.8557733333332</v>
      </c>
      <c r="BB59" s="2">
        <f t="shared" si="126"/>
        <v>0</v>
      </c>
      <c r="BC59" s="2">
        <f t="shared" si="41"/>
        <v>3.6077475100000003</v>
      </c>
      <c r="BD59" s="2">
        <f t="shared" si="10"/>
        <v>1216.2480258233331</v>
      </c>
      <c r="BE59" s="2">
        <f t="shared" si="42"/>
        <v>7.6999999999999993</v>
      </c>
      <c r="BF59" s="2">
        <f t="shared" si="11"/>
        <v>40.309596933333303</v>
      </c>
      <c r="BG59" s="2">
        <f t="shared" si="12"/>
        <v>1168.2384288899998</v>
      </c>
      <c r="BI59" s="8">
        <f t="shared" si="84"/>
        <v>0.01</v>
      </c>
      <c r="BJ59" s="5">
        <f t="shared" si="148"/>
        <v>10</v>
      </c>
      <c r="BK59" s="2">
        <f t="shared" si="149"/>
        <v>1000</v>
      </c>
      <c r="BL59" s="2">
        <f t="shared" si="150"/>
        <v>1000</v>
      </c>
      <c r="BM59" s="2">
        <f t="shared" si="127"/>
        <v>1000</v>
      </c>
      <c r="BN59" s="8">
        <f t="shared" si="128"/>
        <v>0.02</v>
      </c>
      <c r="BO59" s="2">
        <f t="shared" si="129"/>
        <v>1008.3333333333333</v>
      </c>
      <c r="BP59" s="2" t="str">
        <f t="shared" si="130"/>
        <v>nie</v>
      </c>
      <c r="BQ59" s="2">
        <f t="shared" si="131"/>
        <v>7</v>
      </c>
      <c r="BR59" s="1">
        <f t="shared" si="85"/>
        <v>1</v>
      </c>
      <c r="BS59" s="1">
        <f t="shared" si="115"/>
        <v>0</v>
      </c>
      <c r="BT59" s="1">
        <f t="shared" si="156"/>
        <v>0</v>
      </c>
      <c r="BU59" s="6"/>
      <c r="BV59" s="2">
        <f t="shared" si="94"/>
        <v>100</v>
      </c>
      <c r="BW59" s="8">
        <f t="shared" si="86"/>
        <v>7.0000000000000007E-2</v>
      </c>
      <c r="BX59" s="2">
        <f t="shared" si="95"/>
        <v>102.91666666666666</v>
      </c>
      <c r="BY59" s="2">
        <f t="shared" si="87"/>
        <v>0.7</v>
      </c>
      <c r="BZ59" s="2">
        <f t="shared" si="120"/>
        <v>0</v>
      </c>
      <c r="CA59" s="8">
        <f t="shared" si="116"/>
        <v>0.02</v>
      </c>
      <c r="CB59" s="2">
        <f t="shared" si="117"/>
        <v>0</v>
      </c>
      <c r="CC59" s="2">
        <f t="shared" si="118"/>
        <v>0</v>
      </c>
      <c r="CD59" s="2">
        <f t="shared" si="132"/>
        <v>0</v>
      </c>
      <c r="CE59" s="2">
        <f t="shared" si="96"/>
        <v>0</v>
      </c>
      <c r="CF59" s="2">
        <f t="shared" si="97"/>
        <v>10</v>
      </c>
      <c r="CG59" s="1">
        <f t="shared" si="78"/>
        <v>0</v>
      </c>
      <c r="CH59" s="2">
        <f t="shared" si="133"/>
        <v>10</v>
      </c>
      <c r="CI59" s="1">
        <f t="shared" si="89"/>
        <v>0</v>
      </c>
      <c r="CJ59" s="2">
        <f t="shared" si="98"/>
        <v>10</v>
      </c>
      <c r="CK59" s="2">
        <f t="shared" si="99"/>
        <v>1121.25</v>
      </c>
      <c r="CL59" s="2">
        <f t="shared" si="134"/>
        <v>0</v>
      </c>
      <c r="CM59" s="2">
        <f t="shared" si="47"/>
        <v>3.4089999999999998</v>
      </c>
      <c r="CN59" s="2">
        <f t="shared" si="135"/>
        <v>1117.8409999999999</v>
      </c>
      <c r="CO59" s="2">
        <f t="shared" si="48"/>
        <v>7.7</v>
      </c>
      <c r="CP59" s="2">
        <f t="shared" si="136"/>
        <v>21.574499999999993</v>
      </c>
      <c r="CQ59" s="2">
        <f t="shared" si="137"/>
        <v>1088.5664999999999</v>
      </c>
      <c r="CS59" s="5">
        <f t="shared" si="151"/>
        <v>10</v>
      </c>
      <c r="CT59" s="2">
        <f t="shared" si="152"/>
        <v>1000</v>
      </c>
      <c r="CU59" s="2">
        <f t="shared" si="153"/>
        <v>1000</v>
      </c>
      <c r="CV59" s="2">
        <f t="shared" si="154"/>
        <v>1121.3054531249998</v>
      </c>
      <c r="CW59" s="8">
        <f t="shared" si="138"/>
        <v>2.2499999999999999E-2</v>
      </c>
      <c r="CX59" s="2">
        <f t="shared" si="139"/>
        <v>1131.8176917480466</v>
      </c>
      <c r="CY59" s="2" t="str">
        <f t="shared" si="140"/>
        <v>nie</v>
      </c>
      <c r="CZ59" s="2">
        <f t="shared" si="53"/>
        <v>0</v>
      </c>
      <c r="DA59" s="2">
        <f t="shared" si="54"/>
        <v>0</v>
      </c>
      <c r="DB59" s="2">
        <f t="shared" si="55"/>
        <v>1131.8176917480466</v>
      </c>
      <c r="DC59" s="2">
        <f t="shared" si="141"/>
        <v>0</v>
      </c>
      <c r="DD59" s="2">
        <f t="shared" si="56"/>
        <v>3.4365681796874998</v>
      </c>
      <c r="DE59" s="2">
        <f t="shared" si="57"/>
        <v>1128.381123568359</v>
      </c>
      <c r="DF59" s="2">
        <f t="shared" si="142"/>
        <v>20</v>
      </c>
      <c r="DG59" s="2">
        <f t="shared" si="143"/>
        <v>21.24536143212886</v>
      </c>
      <c r="DH59" s="2">
        <f t="shared" si="58"/>
        <v>1087.1357621362301</v>
      </c>
    </row>
    <row r="60" spans="2:112">
      <c r="B60" s="218"/>
      <c r="C60" s="1">
        <f t="shared" si="102"/>
        <v>23</v>
      </c>
      <c r="D60" s="2">
        <f t="shared" si="105"/>
        <v>1135.5928958333332</v>
      </c>
      <c r="E60" s="2">
        <f t="shared" si="106"/>
        <v>1104.1602456249998</v>
      </c>
      <c r="F60" s="2">
        <f t="shared" si="107"/>
        <v>1088.3333333333333</v>
      </c>
      <c r="G60" s="2">
        <f t="shared" si="108"/>
        <v>1065.8799999999999</v>
      </c>
      <c r="H60" s="2">
        <f t="shared" si="109"/>
        <v>1094.6203125</v>
      </c>
      <c r="I60" s="2">
        <f t="shared" si="110"/>
        <v>1060.4424531249999</v>
      </c>
      <c r="J60" s="2">
        <f t="shared" si="103"/>
        <v>1063.9797040516344</v>
      </c>
      <c r="K60" s="2">
        <f t="shared" si="104"/>
        <v>1019.2583333333334</v>
      </c>
      <c r="W60" s="1">
        <f t="shared" si="144"/>
        <v>42</v>
      </c>
      <c r="X60" s="2">
        <f t="shared" si="121"/>
        <v>1035.4525049999997</v>
      </c>
      <c r="Y60" s="8">
        <f t="shared" si="157"/>
        <v>0.04</v>
      </c>
      <c r="Z60" s="5">
        <f t="shared" si="145"/>
        <v>11</v>
      </c>
      <c r="AA60" s="2">
        <f t="shared" si="146"/>
        <v>1098.9000000000001</v>
      </c>
      <c r="AB60" s="2">
        <f t="shared" si="37"/>
        <v>1100</v>
      </c>
      <c r="AC60" s="2">
        <f t="shared" si="147"/>
        <v>1100</v>
      </c>
      <c r="AD60" s="8">
        <f t="shared" si="122"/>
        <v>6.8500000000000005E-2</v>
      </c>
      <c r="AE60" s="2">
        <f t="shared" si="2"/>
        <v>1137.6750000000002</v>
      </c>
      <c r="AF60" s="2" t="str">
        <f t="shared" si="123"/>
        <v>nie</v>
      </c>
      <c r="AG60" s="2">
        <f t="shared" si="124"/>
        <v>7.6999999999999993</v>
      </c>
      <c r="AH60" s="1">
        <f t="shared" si="79"/>
        <v>0</v>
      </c>
      <c r="AI60" s="1">
        <f t="shared" si="111"/>
        <v>0</v>
      </c>
      <c r="AJ60" s="1">
        <f t="shared" si="155"/>
        <v>0</v>
      </c>
      <c r="AK60" s="6"/>
      <c r="AL60" s="2">
        <f t="shared" si="90"/>
        <v>0</v>
      </c>
      <c r="AM60" s="8">
        <f t="shared" si="80"/>
        <v>6.8500000000000005E-2</v>
      </c>
      <c r="AN60" s="2">
        <f t="shared" si="91"/>
        <v>0</v>
      </c>
      <c r="AO60" s="2">
        <f t="shared" si="81"/>
        <v>0</v>
      </c>
      <c r="AP60" s="2">
        <f t="shared" si="119"/>
        <v>0</v>
      </c>
      <c r="AQ60" s="8">
        <f t="shared" si="112"/>
        <v>0.04</v>
      </c>
      <c r="AR60" s="2">
        <f t="shared" si="113"/>
        <v>0</v>
      </c>
      <c r="AS60" s="2">
        <f t="shared" si="114"/>
        <v>0</v>
      </c>
      <c r="AT60" s="2">
        <f t="shared" si="39"/>
        <v>0</v>
      </c>
      <c r="AU60" s="2">
        <f t="shared" si="92"/>
        <v>0</v>
      </c>
      <c r="AV60" s="2">
        <f t="shared" si="82"/>
        <v>88.45993999999996</v>
      </c>
      <c r="AW60" s="1">
        <f t="shared" si="77"/>
        <v>0</v>
      </c>
      <c r="AX60" s="2">
        <f t="shared" si="125"/>
        <v>88.45993999999996</v>
      </c>
      <c r="AY60" s="1">
        <f t="shared" si="83"/>
        <v>0</v>
      </c>
      <c r="AZ60" s="2">
        <f t="shared" si="40"/>
        <v>88.45993999999996</v>
      </c>
      <c r="BA60" s="2">
        <f t="shared" si="93"/>
        <v>1226.1349400000001</v>
      </c>
      <c r="BB60" s="2">
        <f t="shared" si="126"/>
        <v>0</v>
      </c>
      <c r="BC60" s="2">
        <f t="shared" si="41"/>
        <v>3.6077475100000003</v>
      </c>
      <c r="BD60" s="2">
        <f t="shared" si="10"/>
        <v>1222.5271924900001</v>
      </c>
      <c r="BE60" s="2">
        <f t="shared" si="42"/>
        <v>7.6999999999999993</v>
      </c>
      <c r="BF60" s="2">
        <f t="shared" si="11"/>
        <v>41.502638600000019</v>
      </c>
      <c r="BG60" s="2">
        <f t="shared" si="12"/>
        <v>1173.3245538900001</v>
      </c>
      <c r="BI60" s="8">
        <f t="shared" si="84"/>
        <v>0.01</v>
      </c>
      <c r="BJ60" s="5">
        <f t="shared" si="148"/>
        <v>10</v>
      </c>
      <c r="BK60" s="2">
        <f t="shared" si="149"/>
        <v>1000</v>
      </c>
      <c r="BL60" s="2">
        <f t="shared" si="150"/>
        <v>1000</v>
      </c>
      <c r="BM60" s="2">
        <f t="shared" si="127"/>
        <v>1000</v>
      </c>
      <c r="BN60" s="8">
        <f t="shared" si="128"/>
        <v>0.02</v>
      </c>
      <c r="BO60" s="2">
        <f t="shared" si="129"/>
        <v>1010</v>
      </c>
      <c r="BP60" s="2" t="str">
        <f t="shared" si="130"/>
        <v>nie</v>
      </c>
      <c r="BQ60" s="2">
        <f t="shared" si="131"/>
        <v>7</v>
      </c>
      <c r="BR60" s="1">
        <f t="shared" si="85"/>
        <v>1</v>
      </c>
      <c r="BS60" s="1">
        <f t="shared" si="115"/>
        <v>0</v>
      </c>
      <c r="BT60" s="1">
        <f t="shared" si="156"/>
        <v>0</v>
      </c>
      <c r="BU60" s="6"/>
      <c r="BV60" s="2">
        <f t="shared" si="94"/>
        <v>100</v>
      </c>
      <c r="BW60" s="8">
        <f t="shared" si="86"/>
        <v>7.0000000000000007E-2</v>
      </c>
      <c r="BX60" s="2">
        <f t="shared" si="95"/>
        <v>103.49999999999999</v>
      </c>
      <c r="BY60" s="2">
        <f t="shared" si="87"/>
        <v>0.7</v>
      </c>
      <c r="BZ60" s="2">
        <f t="shared" si="120"/>
        <v>0</v>
      </c>
      <c r="CA60" s="8">
        <f t="shared" si="116"/>
        <v>0.02</v>
      </c>
      <c r="CB60" s="2">
        <f t="shared" si="117"/>
        <v>0</v>
      </c>
      <c r="CC60" s="2">
        <f t="shared" si="118"/>
        <v>0</v>
      </c>
      <c r="CD60" s="2">
        <f t="shared" si="132"/>
        <v>0</v>
      </c>
      <c r="CE60" s="2">
        <f t="shared" si="96"/>
        <v>0</v>
      </c>
      <c r="CF60" s="2">
        <f t="shared" si="97"/>
        <v>10</v>
      </c>
      <c r="CG60" s="1">
        <f t="shared" si="78"/>
        <v>0</v>
      </c>
      <c r="CH60" s="2">
        <f t="shared" si="133"/>
        <v>10</v>
      </c>
      <c r="CI60" s="1">
        <f t="shared" si="89"/>
        <v>0</v>
      </c>
      <c r="CJ60" s="2">
        <f t="shared" si="98"/>
        <v>10</v>
      </c>
      <c r="CK60" s="2">
        <f t="shared" si="99"/>
        <v>1123.5</v>
      </c>
      <c r="CL60" s="2">
        <f t="shared" si="134"/>
        <v>0</v>
      </c>
      <c r="CM60" s="2">
        <f t="shared" si="47"/>
        <v>3.4089999999999998</v>
      </c>
      <c r="CN60" s="2">
        <f t="shared" si="135"/>
        <v>1120.0909999999999</v>
      </c>
      <c r="CO60" s="2">
        <f t="shared" si="48"/>
        <v>7.7</v>
      </c>
      <c r="CP60" s="2">
        <f t="shared" si="136"/>
        <v>22.001999999999992</v>
      </c>
      <c r="CQ60" s="2">
        <f t="shared" si="137"/>
        <v>1090.3889999999999</v>
      </c>
      <c r="CS60" s="5">
        <f t="shared" si="151"/>
        <v>10</v>
      </c>
      <c r="CT60" s="2">
        <f t="shared" si="152"/>
        <v>1000</v>
      </c>
      <c r="CU60" s="2">
        <f t="shared" si="153"/>
        <v>1000</v>
      </c>
      <c r="CV60" s="2">
        <f t="shared" si="154"/>
        <v>1121.3054531249998</v>
      </c>
      <c r="CW60" s="8">
        <f t="shared" si="138"/>
        <v>2.2499999999999999E-2</v>
      </c>
      <c r="CX60" s="2">
        <f t="shared" si="139"/>
        <v>1133.920139472656</v>
      </c>
      <c r="CY60" s="2" t="str">
        <f t="shared" si="140"/>
        <v>nie</v>
      </c>
      <c r="CZ60" s="2">
        <f t="shared" si="53"/>
        <v>0</v>
      </c>
      <c r="DA60" s="2">
        <f t="shared" si="54"/>
        <v>0</v>
      </c>
      <c r="DB60" s="2">
        <f t="shared" si="55"/>
        <v>1133.920139472656</v>
      </c>
      <c r="DC60" s="2">
        <f t="shared" si="141"/>
        <v>0</v>
      </c>
      <c r="DD60" s="2">
        <f t="shared" si="56"/>
        <v>3.4365681796874998</v>
      </c>
      <c r="DE60" s="2">
        <f t="shared" si="57"/>
        <v>1130.4835712929685</v>
      </c>
      <c r="DF60" s="2">
        <f t="shared" si="142"/>
        <v>20</v>
      </c>
      <c r="DG60" s="2">
        <f t="shared" si="143"/>
        <v>21.644826499804648</v>
      </c>
      <c r="DH60" s="2">
        <f t="shared" si="58"/>
        <v>1088.8387447931639</v>
      </c>
    </row>
    <row r="61" spans="2:112">
      <c r="B61" s="216">
        <f>ROUNDUP(C62/12,0)</f>
        <v>3</v>
      </c>
      <c r="C61" s="3">
        <f t="shared" si="102"/>
        <v>24</v>
      </c>
      <c r="D61" s="11">
        <f t="shared" si="105"/>
        <v>1139.8655424000001</v>
      </c>
      <c r="E61" s="11">
        <f t="shared" si="106"/>
        <v>1107.2740149000001</v>
      </c>
      <c r="F61" s="11">
        <f t="shared" si="107"/>
        <v>1088.2560000000001</v>
      </c>
      <c r="G61" s="11">
        <f t="shared" si="108"/>
        <v>1065.4860000000001</v>
      </c>
      <c r="H61" s="11">
        <f t="shared" si="109"/>
        <v>1094.87664</v>
      </c>
      <c r="I61" s="11">
        <f t="shared" si="110"/>
        <v>1060.3167025</v>
      </c>
      <c r="J61" s="11">
        <f t="shared" si="103"/>
        <v>1066.8524492525737</v>
      </c>
      <c r="K61" s="11">
        <f t="shared" si="104"/>
        <v>1020.1</v>
      </c>
      <c r="W61" s="1">
        <f t="shared" si="144"/>
        <v>43</v>
      </c>
      <c r="X61" s="2">
        <f t="shared" si="121"/>
        <v>1036.3110891666665</v>
      </c>
      <c r="Y61" s="8">
        <f t="shared" si="157"/>
        <v>0.04</v>
      </c>
      <c r="Z61" s="5">
        <f t="shared" si="145"/>
        <v>11</v>
      </c>
      <c r="AA61" s="2">
        <f t="shared" si="146"/>
        <v>1098.9000000000001</v>
      </c>
      <c r="AB61" s="2">
        <f t="shared" si="37"/>
        <v>1100</v>
      </c>
      <c r="AC61" s="2">
        <f t="shared" si="147"/>
        <v>1100</v>
      </c>
      <c r="AD61" s="8">
        <f t="shared" si="122"/>
        <v>6.8500000000000005E-2</v>
      </c>
      <c r="AE61" s="2">
        <f t="shared" si="2"/>
        <v>1143.9541666666667</v>
      </c>
      <c r="AF61" s="2" t="str">
        <f t="shared" si="123"/>
        <v>nie</v>
      </c>
      <c r="AG61" s="2">
        <f t="shared" si="124"/>
        <v>7.6999999999999993</v>
      </c>
      <c r="AH61" s="1">
        <f t="shared" si="79"/>
        <v>0</v>
      </c>
      <c r="AI61" s="1">
        <f t="shared" si="111"/>
        <v>0</v>
      </c>
      <c r="AJ61" s="1">
        <f t="shared" si="155"/>
        <v>0</v>
      </c>
      <c r="AK61" s="6"/>
      <c r="AL61" s="2">
        <f t="shared" si="90"/>
        <v>0</v>
      </c>
      <c r="AM61" s="8">
        <f t="shared" si="80"/>
        <v>6.8500000000000005E-2</v>
      </c>
      <c r="AN61" s="2">
        <f t="shared" si="91"/>
        <v>0</v>
      </c>
      <c r="AO61" s="2">
        <f t="shared" si="81"/>
        <v>0</v>
      </c>
      <c r="AP61" s="2">
        <f t="shared" si="119"/>
        <v>0</v>
      </c>
      <c r="AQ61" s="8">
        <f t="shared" si="112"/>
        <v>0.04</v>
      </c>
      <c r="AR61" s="2">
        <f t="shared" si="113"/>
        <v>0</v>
      </c>
      <c r="AS61" s="2">
        <f t="shared" si="114"/>
        <v>0</v>
      </c>
      <c r="AT61" s="2">
        <f t="shared" si="39"/>
        <v>0</v>
      </c>
      <c r="AU61" s="2">
        <f t="shared" si="92"/>
        <v>0</v>
      </c>
      <c r="AV61" s="2">
        <f t="shared" si="82"/>
        <v>88.45993999999996</v>
      </c>
      <c r="AW61" s="1">
        <f t="shared" si="77"/>
        <v>0</v>
      </c>
      <c r="AX61" s="2">
        <f t="shared" si="125"/>
        <v>88.45993999999996</v>
      </c>
      <c r="AY61" s="1">
        <f t="shared" si="83"/>
        <v>0</v>
      </c>
      <c r="AZ61" s="2">
        <f t="shared" si="40"/>
        <v>88.45993999999996</v>
      </c>
      <c r="BA61" s="2">
        <f t="shared" si="93"/>
        <v>1232.4141066666666</v>
      </c>
      <c r="BB61" s="2">
        <f t="shared" si="126"/>
        <v>0</v>
      </c>
      <c r="BC61" s="2">
        <f t="shared" si="41"/>
        <v>3.6077475100000003</v>
      </c>
      <c r="BD61" s="2">
        <f t="shared" si="10"/>
        <v>1228.8063591566665</v>
      </c>
      <c r="BE61" s="2">
        <f t="shared" si="42"/>
        <v>7.6999999999999993</v>
      </c>
      <c r="BF61" s="2">
        <f t="shared" si="11"/>
        <v>42.695680266666649</v>
      </c>
      <c r="BG61" s="2">
        <f t="shared" si="12"/>
        <v>1178.4106788899999</v>
      </c>
      <c r="BI61" s="8">
        <f t="shared" si="84"/>
        <v>0.01</v>
      </c>
      <c r="BJ61" s="5">
        <f t="shared" si="148"/>
        <v>10</v>
      </c>
      <c r="BK61" s="2">
        <f t="shared" si="149"/>
        <v>1000</v>
      </c>
      <c r="BL61" s="2">
        <f t="shared" si="150"/>
        <v>1000</v>
      </c>
      <c r="BM61" s="2">
        <f t="shared" si="127"/>
        <v>1000</v>
      </c>
      <c r="BN61" s="8">
        <f t="shared" si="128"/>
        <v>0.02</v>
      </c>
      <c r="BO61" s="2">
        <f t="shared" si="129"/>
        <v>1011.6666666666667</v>
      </c>
      <c r="BP61" s="2" t="str">
        <f t="shared" si="130"/>
        <v>nie</v>
      </c>
      <c r="BQ61" s="2">
        <f t="shared" si="131"/>
        <v>7</v>
      </c>
      <c r="BR61" s="1">
        <f t="shared" si="85"/>
        <v>1</v>
      </c>
      <c r="BS61" s="1">
        <f t="shared" si="115"/>
        <v>0</v>
      </c>
      <c r="BT61" s="1">
        <f t="shared" si="156"/>
        <v>0</v>
      </c>
      <c r="BU61" s="6"/>
      <c r="BV61" s="2">
        <f t="shared" si="94"/>
        <v>100</v>
      </c>
      <c r="BW61" s="8">
        <f t="shared" si="86"/>
        <v>7.0000000000000007E-2</v>
      </c>
      <c r="BX61" s="2">
        <f t="shared" si="95"/>
        <v>104.08333333333333</v>
      </c>
      <c r="BY61" s="2">
        <f t="shared" si="87"/>
        <v>0.7</v>
      </c>
      <c r="BZ61" s="2">
        <f t="shared" si="120"/>
        <v>0</v>
      </c>
      <c r="CA61" s="8">
        <f t="shared" si="116"/>
        <v>0.02</v>
      </c>
      <c r="CB61" s="2">
        <f t="shared" si="117"/>
        <v>0</v>
      </c>
      <c r="CC61" s="2">
        <f t="shared" si="118"/>
        <v>0</v>
      </c>
      <c r="CD61" s="2">
        <f t="shared" si="132"/>
        <v>0</v>
      </c>
      <c r="CE61" s="2">
        <f t="shared" si="96"/>
        <v>0</v>
      </c>
      <c r="CF61" s="2">
        <f t="shared" si="97"/>
        <v>10</v>
      </c>
      <c r="CG61" s="1">
        <f t="shared" si="78"/>
        <v>0</v>
      </c>
      <c r="CH61" s="2">
        <f t="shared" si="133"/>
        <v>10</v>
      </c>
      <c r="CI61" s="1">
        <f t="shared" si="89"/>
        <v>0</v>
      </c>
      <c r="CJ61" s="2">
        <f t="shared" si="98"/>
        <v>10</v>
      </c>
      <c r="CK61" s="2">
        <f t="shared" si="99"/>
        <v>1125.75</v>
      </c>
      <c r="CL61" s="2">
        <f t="shared" si="134"/>
        <v>0</v>
      </c>
      <c r="CM61" s="2">
        <f t="shared" si="47"/>
        <v>3.4089999999999998</v>
      </c>
      <c r="CN61" s="2">
        <f t="shared" si="135"/>
        <v>1122.3409999999999</v>
      </c>
      <c r="CO61" s="2">
        <f t="shared" si="48"/>
        <v>7.7</v>
      </c>
      <c r="CP61" s="2">
        <f t="shared" si="136"/>
        <v>22.42949999999999</v>
      </c>
      <c r="CQ61" s="2">
        <f t="shared" si="137"/>
        <v>1092.2114999999999</v>
      </c>
      <c r="CS61" s="5">
        <f t="shared" si="151"/>
        <v>10</v>
      </c>
      <c r="CT61" s="2">
        <f t="shared" si="152"/>
        <v>1000</v>
      </c>
      <c r="CU61" s="2">
        <f t="shared" si="153"/>
        <v>1000</v>
      </c>
      <c r="CV61" s="2">
        <f t="shared" si="154"/>
        <v>1121.3054531249998</v>
      </c>
      <c r="CW61" s="8">
        <f t="shared" si="138"/>
        <v>2.2499999999999999E-2</v>
      </c>
      <c r="CX61" s="2">
        <f t="shared" si="139"/>
        <v>1136.0225871972655</v>
      </c>
      <c r="CY61" s="2" t="str">
        <f t="shared" si="140"/>
        <v>nie</v>
      </c>
      <c r="CZ61" s="2">
        <f t="shared" si="53"/>
        <v>0</v>
      </c>
      <c r="DA61" s="2">
        <f t="shared" si="54"/>
        <v>0</v>
      </c>
      <c r="DB61" s="2">
        <f t="shared" si="55"/>
        <v>1136.0225871972655</v>
      </c>
      <c r="DC61" s="2">
        <f t="shared" si="141"/>
        <v>0</v>
      </c>
      <c r="DD61" s="2">
        <f t="shared" si="56"/>
        <v>3.4365681796874998</v>
      </c>
      <c r="DE61" s="2">
        <f t="shared" si="57"/>
        <v>1132.5860190175779</v>
      </c>
      <c r="DF61" s="2">
        <f t="shared" si="142"/>
        <v>20</v>
      </c>
      <c r="DG61" s="2">
        <f t="shared" si="143"/>
        <v>22.044291567480439</v>
      </c>
      <c r="DH61" s="2">
        <f t="shared" si="58"/>
        <v>1090.5417274500974</v>
      </c>
    </row>
    <row r="62" spans="2:112">
      <c r="B62" s="217"/>
      <c r="C62" s="1">
        <f t="shared" si="102"/>
        <v>25</v>
      </c>
      <c r="D62" s="2">
        <f t="shared" si="105"/>
        <v>1146.3827023270835</v>
      </c>
      <c r="E62" s="2">
        <f t="shared" si="106"/>
        <v>1112.5529144409377</v>
      </c>
      <c r="F62" s="2">
        <f t="shared" si="107"/>
        <v>1089.9226666666668</v>
      </c>
      <c r="G62" s="2">
        <f t="shared" si="108"/>
        <v>1066.8360000000002</v>
      </c>
      <c r="H62" s="2">
        <f t="shared" si="109"/>
        <v>1096.9328235937501</v>
      </c>
      <c r="I62" s="2">
        <f t="shared" si="110"/>
        <v>1061.9822112109375</v>
      </c>
      <c r="J62" s="2">
        <f t="shared" si="103"/>
        <v>1069.7329508655555</v>
      </c>
      <c r="K62" s="2">
        <f t="shared" si="104"/>
        <v>1020.9500833333333</v>
      </c>
      <c r="W62" s="1">
        <f t="shared" si="144"/>
        <v>44</v>
      </c>
      <c r="X62" s="2">
        <f t="shared" si="121"/>
        <v>1037.1696733333331</v>
      </c>
      <c r="Y62" s="8">
        <f t="shared" si="157"/>
        <v>0.04</v>
      </c>
      <c r="Z62" s="5">
        <f t="shared" si="145"/>
        <v>11</v>
      </c>
      <c r="AA62" s="2">
        <f t="shared" si="146"/>
        <v>1098.9000000000001</v>
      </c>
      <c r="AB62" s="2">
        <f t="shared" si="37"/>
        <v>1100</v>
      </c>
      <c r="AC62" s="2">
        <f t="shared" si="147"/>
        <v>1100</v>
      </c>
      <c r="AD62" s="8">
        <f t="shared" si="122"/>
        <v>6.8500000000000005E-2</v>
      </c>
      <c r="AE62" s="2">
        <f t="shared" si="2"/>
        <v>1150.2333333333333</v>
      </c>
      <c r="AF62" s="2" t="str">
        <f t="shared" si="123"/>
        <v>nie</v>
      </c>
      <c r="AG62" s="2">
        <f t="shared" si="124"/>
        <v>7.6999999999999993</v>
      </c>
      <c r="AH62" s="1">
        <f t="shared" si="79"/>
        <v>0</v>
      </c>
      <c r="AI62" s="1">
        <f t="shared" si="111"/>
        <v>0</v>
      </c>
      <c r="AJ62" s="1">
        <f t="shared" si="155"/>
        <v>0</v>
      </c>
      <c r="AK62" s="6"/>
      <c r="AL62" s="2">
        <f t="shared" si="90"/>
        <v>0</v>
      </c>
      <c r="AM62" s="8">
        <f t="shared" si="80"/>
        <v>6.8500000000000005E-2</v>
      </c>
      <c r="AN62" s="2">
        <f t="shared" si="91"/>
        <v>0</v>
      </c>
      <c r="AO62" s="2">
        <f t="shared" si="81"/>
        <v>0</v>
      </c>
      <c r="AP62" s="2">
        <f t="shared" si="119"/>
        <v>0</v>
      </c>
      <c r="AQ62" s="8">
        <f t="shared" si="112"/>
        <v>0.04</v>
      </c>
      <c r="AR62" s="2">
        <f t="shared" si="113"/>
        <v>0</v>
      </c>
      <c r="AS62" s="2">
        <f t="shared" si="114"/>
        <v>0</v>
      </c>
      <c r="AT62" s="2">
        <f t="shared" si="39"/>
        <v>0</v>
      </c>
      <c r="AU62" s="2">
        <f t="shared" si="92"/>
        <v>0</v>
      </c>
      <c r="AV62" s="2">
        <f t="shared" si="82"/>
        <v>88.45993999999996</v>
      </c>
      <c r="AW62" s="1">
        <f t="shared" ref="AW62:AW93" si="158">IF(AT62&lt;&gt;0,MIN(IF(AK62&lt;&gt;"",AK62,0),ROUNDDOWN(AV62/zamiana_TOS,0)),0)</f>
        <v>0</v>
      </c>
      <c r="AX62" s="2">
        <f t="shared" si="125"/>
        <v>88.45993999999996</v>
      </c>
      <c r="AY62" s="1">
        <f t="shared" si="83"/>
        <v>0</v>
      </c>
      <c r="AZ62" s="2">
        <f t="shared" si="40"/>
        <v>88.45993999999996</v>
      </c>
      <c r="BA62" s="2">
        <f t="shared" si="93"/>
        <v>1238.6932733333333</v>
      </c>
      <c r="BB62" s="2">
        <f t="shared" si="126"/>
        <v>0</v>
      </c>
      <c r="BC62" s="2">
        <f t="shared" si="41"/>
        <v>3.6077475100000003</v>
      </c>
      <c r="BD62" s="2">
        <f t="shared" si="10"/>
        <v>1235.0855258233332</v>
      </c>
      <c r="BE62" s="2">
        <f t="shared" si="42"/>
        <v>7.6999999999999993</v>
      </c>
      <c r="BF62" s="2">
        <f t="shared" si="11"/>
        <v>43.888721933333322</v>
      </c>
      <c r="BG62" s="2">
        <f t="shared" si="12"/>
        <v>1183.4968038899999</v>
      </c>
      <c r="BI62" s="8">
        <f t="shared" si="84"/>
        <v>0.01</v>
      </c>
      <c r="BJ62" s="5">
        <f t="shared" si="148"/>
        <v>10</v>
      </c>
      <c r="BK62" s="2">
        <f t="shared" si="149"/>
        <v>1000</v>
      </c>
      <c r="BL62" s="2">
        <f t="shared" si="150"/>
        <v>1000</v>
      </c>
      <c r="BM62" s="2">
        <f t="shared" si="127"/>
        <v>1000</v>
      </c>
      <c r="BN62" s="8">
        <f t="shared" si="128"/>
        <v>0.02</v>
      </c>
      <c r="BO62" s="2">
        <f t="shared" si="129"/>
        <v>1013.3333333333334</v>
      </c>
      <c r="BP62" s="2" t="str">
        <f t="shared" si="130"/>
        <v>nie</v>
      </c>
      <c r="BQ62" s="2">
        <f t="shared" si="131"/>
        <v>7</v>
      </c>
      <c r="BR62" s="1">
        <f t="shared" si="85"/>
        <v>1</v>
      </c>
      <c r="BS62" s="1">
        <f t="shared" si="115"/>
        <v>0</v>
      </c>
      <c r="BT62" s="1">
        <f t="shared" si="156"/>
        <v>0</v>
      </c>
      <c r="BU62" s="6"/>
      <c r="BV62" s="2">
        <f t="shared" si="94"/>
        <v>100</v>
      </c>
      <c r="BW62" s="8">
        <f t="shared" si="86"/>
        <v>7.0000000000000007E-2</v>
      </c>
      <c r="BX62" s="2">
        <f t="shared" si="95"/>
        <v>104.66666666666666</v>
      </c>
      <c r="BY62" s="2">
        <f t="shared" si="87"/>
        <v>0.7</v>
      </c>
      <c r="BZ62" s="2">
        <f t="shared" si="120"/>
        <v>0</v>
      </c>
      <c r="CA62" s="8">
        <f t="shared" si="116"/>
        <v>0.02</v>
      </c>
      <c r="CB62" s="2">
        <f t="shared" si="117"/>
        <v>0</v>
      </c>
      <c r="CC62" s="2">
        <f t="shared" si="118"/>
        <v>0</v>
      </c>
      <c r="CD62" s="2">
        <f t="shared" si="132"/>
        <v>0</v>
      </c>
      <c r="CE62" s="2">
        <f t="shared" si="96"/>
        <v>0</v>
      </c>
      <c r="CF62" s="2">
        <f t="shared" si="97"/>
        <v>10</v>
      </c>
      <c r="CG62" s="1">
        <f t="shared" ref="CG62:CG93" si="159">IF(CD62&lt;&gt;0,MIN(IF(BU62&lt;&gt;"",BU62,0),ROUNDDOWN(CF62/zamiana_COI,0)),0)</f>
        <v>0</v>
      </c>
      <c r="CH62" s="2">
        <f t="shared" si="133"/>
        <v>10</v>
      </c>
      <c r="CI62" s="1">
        <f t="shared" si="89"/>
        <v>0</v>
      </c>
      <c r="CJ62" s="2">
        <f t="shared" si="98"/>
        <v>10</v>
      </c>
      <c r="CK62" s="2">
        <f t="shared" si="99"/>
        <v>1128</v>
      </c>
      <c r="CL62" s="2">
        <f t="shared" si="134"/>
        <v>0</v>
      </c>
      <c r="CM62" s="2">
        <f t="shared" si="47"/>
        <v>3.4089999999999998</v>
      </c>
      <c r="CN62" s="2">
        <f t="shared" si="135"/>
        <v>1124.5909999999999</v>
      </c>
      <c r="CO62" s="2">
        <f t="shared" si="48"/>
        <v>7.7</v>
      </c>
      <c r="CP62" s="2">
        <f t="shared" si="136"/>
        <v>22.856999999999992</v>
      </c>
      <c r="CQ62" s="2">
        <f t="shared" si="137"/>
        <v>1094.0339999999999</v>
      </c>
      <c r="CS62" s="5">
        <f t="shared" si="151"/>
        <v>10</v>
      </c>
      <c r="CT62" s="2">
        <f t="shared" si="152"/>
        <v>1000</v>
      </c>
      <c r="CU62" s="2">
        <f t="shared" si="153"/>
        <v>1000</v>
      </c>
      <c r="CV62" s="2">
        <f t="shared" si="154"/>
        <v>1121.3054531249998</v>
      </c>
      <c r="CW62" s="8">
        <f t="shared" si="138"/>
        <v>2.2499999999999999E-2</v>
      </c>
      <c r="CX62" s="2">
        <f t="shared" si="139"/>
        <v>1138.1250349218747</v>
      </c>
      <c r="CY62" s="2" t="str">
        <f t="shared" si="140"/>
        <v>nie</v>
      </c>
      <c r="CZ62" s="2">
        <f t="shared" si="53"/>
        <v>0</v>
      </c>
      <c r="DA62" s="2">
        <f t="shared" si="54"/>
        <v>0</v>
      </c>
      <c r="DB62" s="2">
        <f t="shared" si="55"/>
        <v>1138.1250349218747</v>
      </c>
      <c r="DC62" s="2">
        <f t="shared" si="141"/>
        <v>0</v>
      </c>
      <c r="DD62" s="2">
        <f t="shared" si="56"/>
        <v>3.4365681796874998</v>
      </c>
      <c r="DE62" s="2">
        <f t="shared" si="57"/>
        <v>1134.6884667421871</v>
      </c>
      <c r="DF62" s="2">
        <f t="shared" si="142"/>
        <v>20</v>
      </c>
      <c r="DG62" s="2">
        <f t="shared" si="143"/>
        <v>22.443756635156184</v>
      </c>
      <c r="DH62" s="2">
        <f t="shared" si="58"/>
        <v>1092.2447101070309</v>
      </c>
    </row>
    <row r="63" spans="2:112">
      <c r="B63" s="217"/>
      <c r="C63" s="1">
        <f t="shared" si="102"/>
        <v>26</v>
      </c>
      <c r="D63" s="2">
        <f t="shared" si="105"/>
        <v>1152.8998622541667</v>
      </c>
      <c r="E63" s="2">
        <f t="shared" si="106"/>
        <v>1117.831813981875</v>
      </c>
      <c r="F63" s="2">
        <f t="shared" si="107"/>
        <v>1091.5893333333336</v>
      </c>
      <c r="G63" s="2">
        <f t="shared" si="108"/>
        <v>1068.1860000000001</v>
      </c>
      <c r="H63" s="2">
        <f t="shared" si="109"/>
        <v>1098.9890071875</v>
      </c>
      <c r="I63" s="2">
        <f t="shared" si="110"/>
        <v>1063.647719921875</v>
      </c>
      <c r="J63" s="2">
        <f t="shared" si="103"/>
        <v>1072.6212298328924</v>
      </c>
      <c r="K63" s="2">
        <f t="shared" si="104"/>
        <v>1021.8001666666668</v>
      </c>
      <c r="W63" s="1">
        <f t="shared" si="144"/>
        <v>45</v>
      </c>
      <c r="X63" s="2">
        <f t="shared" si="121"/>
        <v>1038.0282574999999</v>
      </c>
      <c r="Y63" s="8">
        <f t="shared" si="157"/>
        <v>0.04</v>
      </c>
      <c r="Z63" s="5">
        <f t="shared" si="145"/>
        <v>11</v>
      </c>
      <c r="AA63" s="2">
        <f t="shared" si="146"/>
        <v>1098.9000000000001</v>
      </c>
      <c r="AB63" s="2">
        <f t="shared" si="37"/>
        <v>1100</v>
      </c>
      <c r="AC63" s="2">
        <f t="shared" si="147"/>
        <v>1100</v>
      </c>
      <c r="AD63" s="8">
        <f t="shared" si="122"/>
        <v>6.8500000000000005E-2</v>
      </c>
      <c r="AE63" s="2">
        <f t="shared" si="2"/>
        <v>1156.5125</v>
      </c>
      <c r="AF63" s="2" t="str">
        <f t="shared" si="123"/>
        <v>nie</v>
      </c>
      <c r="AG63" s="2">
        <f t="shared" si="124"/>
        <v>7.6999999999999993</v>
      </c>
      <c r="AH63" s="1">
        <f t="shared" si="79"/>
        <v>0</v>
      </c>
      <c r="AI63" s="1">
        <f t="shared" si="111"/>
        <v>0</v>
      </c>
      <c r="AJ63" s="1">
        <f t="shared" si="155"/>
        <v>0</v>
      </c>
      <c r="AK63" s="6"/>
      <c r="AL63" s="2">
        <f t="shared" si="90"/>
        <v>0</v>
      </c>
      <c r="AM63" s="8">
        <f t="shared" ref="AM63:AM94" si="160">proc_I_okres_TOS</f>
        <v>6.8500000000000005E-2</v>
      </c>
      <c r="AN63" s="2">
        <f t="shared" si="91"/>
        <v>0</v>
      </c>
      <c r="AO63" s="2">
        <f t="shared" ref="AO63:AO94" si="161">MIN(AH63*koszt_wczesniejszy_wykup_TOS,AN63-AL63)</f>
        <v>0</v>
      </c>
      <c r="AP63" s="2">
        <f t="shared" si="119"/>
        <v>0</v>
      </c>
      <c r="AQ63" s="8">
        <f t="shared" si="112"/>
        <v>0.04</v>
      </c>
      <c r="AR63" s="2">
        <f t="shared" si="113"/>
        <v>0</v>
      </c>
      <c r="AS63" s="2">
        <f t="shared" si="114"/>
        <v>0</v>
      </c>
      <c r="AT63" s="2">
        <f t="shared" si="39"/>
        <v>0</v>
      </c>
      <c r="AU63" s="2">
        <f t="shared" si="92"/>
        <v>0</v>
      </c>
      <c r="AV63" s="2">
        <f t="shared" si="82"/>
        <v>88.45993999999996</v>
      </c>
      <c r="AW63" s="1">
        <f t="shared" si="158"/>
        <v>0</v>
      </c>
      <c r="AX63" s="2">
        <f t="shared" si="125"/>
        <v>88.45993999999996</v>
      </c>
      <c r="AY63" s="1">
        <f t="shared" si="83"/>
        <v>0</v>
      </c>
      <c r="AZ63" s="2">
        <f t="shared" si="40"/>
        <v>88.45993999999996</v>
      </c>
      <c r="BA63" s="2">
        <f t="shared" si="93"/>
        <v>1244.97244</v>
      </c>
      <c r="BB63" s="2">
        <f t="shared" si="126"/>
        <v>0</v>
      </c>
      <c r="BC63" s="2">
        <f t="shared" si="41"/>
        <v>3.6077475100000003</v>
      </c>
      <c r="BD63" s="2">
        <f t="shared" si="10"/>
        <v>1241.3646924899999</v>
      </c>
      <c r="BE63" s="2">
        <f t="shared" si="42"/>
        <v>7.6999999999999993</v>
      </c>
      <c r="BF63" s="2">
        <f t="shared" si="11"/>
        <v>45.081763599999995</v>
      </c>
      <c r="BG63" s="2">
        <f t="shared" si="12"/>
        <v>1188.5829288899999</v>
      </c>
      <c r="BI63" s="8">
        <f t="shared" ref="BI63:BI94" si="162">MAX(INDEX(scenariusz_I_inflacja,MATCH(ROUNDUP(W63/12,0)-1,scenariusz_I_rok,0)),0)</f>
        <v>0.01</v>
      </c>
      <c r="BJ63" s="5">
        <f t="shared" si="148"/>
        <v>10</v>
      </c>
      <c r="BK63" s="2">
        <f t="shared" si="149"/>
        <v>1000</v>
      </c>
      <c r="BL63" s="2">
        <f t="shared" si="150"/>
        <v>1000</v>
      </c>
      <c r="BM63" s="2">
        <f t="shared" si="127"/>
        <v>1000</v>
      </c>
      <c r="BN63" s="8">
        <f t="shared" si="128"/>
        <v>0.02</v>
      </c>
      <c r="BO63" s="2">
        <f t="shared" si="129"/>
        <v>1014.9999999999999</v>
      </c>
      <c r="BP63" s="2" t="str">
        <f t="shared" si="130"/>
        <v>nie</v>
      </c>
      <c r="BQ63" s="2">
        <f t="shared" si="131"/>
        <v>7</v>
      </c>
      <c r="BR63" s="1">
        <f t="shared" ref="BR63:BR94" si="163">IF(CD62&lt;&gt;0,CG62+CI62,BR62)</f>
        <v>1</v>
      </c>
      <c r="BS63" s="1">
        <f t="shared" si="115"/>
        <v>0</v>
      </c>
      <c r="BT63" s="1">
        <f t="shared" si="156"/>
        <v>0</v>
      </c>
      <c r="BU63" s="6"/>
      <c r="BV63" s="2">
        <f t="shared" si="94"/>
        <v>100</v>
      </c>
      <c r="BW63" s="8">
        <f t="shared" ref="BW63:BW94" si="164">proc_I_okres_COI</f>
        <v>7.0000000000000007E-2</v>
      </c>
      <c r="BX63" s="2">
        <f t="shared" si="95"/>
        <v>105.25</v>
      </c>
      <c r="BY63" s="2">
        <f t="shared" ref="BY63:BY94" si="165">MIN(BR63*koszt_wczesniejszy_wykup_COI,BX63-BV63)</f>
        <v>0.7</v>
      </c>
      <c r="BZ63" s="2">
        <f t="shared" si="120"/>
        <v>0</v>
      </c>
      <c r="CA63" s="8">
        <f t="shared" si="116"/>
        <v>0.02</v>
      </c>
      <c r="CB63" s="2">
        <f t="shared" si="117"/>
        <v>0</v>
      </c>
      <c r="CC63" s="2">
        <f t="shared" si="118"/>
        <v>0</v>
      </c>
      <c r="CD63" s="2">
        <f t="shared" si="132"/>
        <v>0</v>
      </c>
      <c r="CE63" s="2">
        <f t="shared" si="96"/>
        <v>0</v>
      </c>
      <c r="CF63" s="2">
        <f t="shared" si="97"/>
        <v>10</v>
      </c>
      <c r="CG63" s="1">
        <f t="shared" si="159"/>
        <v>0</v>
      </c>
      <c r="CH63" s="2">
        <f t="shared" si="133"/>
        <v>10</v>
      </c>
      <c r="CI63" s="1">
        <f t="shared" si="89"/>
        <v>0</v>
      </c>
      <c r="CJ63" s="2">
        <f t="shared" si="98"/>
        <v>10</v>
      </c>
      <c r="CK63" s="2">
        <f t="shared" si="99"/>
        <v>1130.25</v>
      </c>
      <c r="CL63" s="2">
        <f t="shared" si="134"/>
        <v>0</v>
      </c>
      <c r="CM63" s="2">
        <f t="shared" si="47"/>
        <v>3.4089999999999998</v>
      </c>
      <c r="CN63" s="2">
        <f t="shared" si="135"/>
        <v>1126.8409999999999</v>
      </c>
      <c r="CO63" s="2">
        <f t="shared" si="48"/>
        <v>7.7</v>
      </c>
      <c r="CP63" s="2">
        <f t="shared" si="136"/>
        <v>23.284499999999991</v>
      </c>
      <c r="CQ63" s="2">
        <f t="shared" si="137"/>
        <v>1095.8564999999999</v>
      </c>
      <c r="CS63" s="5">
        <f t="shared" si="151"/>
        <v>10</v>
      </c>
      <c r="CT63" s="2">
        <f t="shared" si="152"/>
        <v>1000</v>
      </c>
      <c r="CU63" s="2">
        <f t="shared" si="153"/>
        <v>1000</v>
      </c>
      <c r="CV63" s="2">
        <f t="shared" si="154"/>
        <v>1121.3054531249998</v>
      </c>
      <c r="CW63" s="8">
        <f t="shared" si="138"/>
        <v>2.2499999999999999E-2</v>
      </c>
      <c r="CX63" s="2">
        <f t="shared" si="139"/>
        <v>1140.2274826464841</v>
      </c>
      <c r="CY63" s="2" t="str">
        <f t="shared" si="140"/>
        <v>nie</v>
      </c>
      <c r="CZ63" s="2">
        <f t="shared" si="53"/>
        <v>0</v>
      </c>
      <c r="DA63" s="2">
        <f t="shared" si="54"/>
        <v>0</v>
      </c>
      <c r="DB63" s="2">
        <f t="shared" si="55"/>
        <v>1140.2274826464841</v>
      </c>
      <c r="DC63" s="2">
        <f t="shared" si="141"/>
        <v>0</v>
      </c>
      <c r="DD63" s="2">
        <f t="shared" si="56"/>
        <v>3.4365681796874998</v>
      </c>
      <c r="DE63" s="2">
        <f t="shared" si="57"/>
        <v>1136.7909144667965</v>
      </c>
      <c r="DF63" s="2">
        <f t="shared" si="142"/>
        <v>20</v>
      </c>
      <c r="DG63" s="2">
        <f t="shared" si="143"/>
        <v>22.843221702831976</v>
      </c>
      <c r="DH63" s="2">
        <f t="shared" si="58"/>
        <v>1093.9476927639646</v>
      </c>
    </row>
    <row r="64" spans="2:112">
      <c r="B64" s="217"/>
      <c r="C64" s="1">
        <f t="shared" si="102"/>
        <v>27</v>
      </c>
      <c r="D64" s="2">
        <f t="shared" si="105"/>
        <v>1159.4170221812501</v>
      </c>
      <c r="E64" s="2">
        <f t="shared" si="106"/>
        <v>1123.1107135228126</v>
      </c>
      <c r="F64" s="2">
        <f t="shared" si="107"/>
        <v>1093.2560000000001</v>
      </c>
      <c r="G64" s="2">
        <f t="shared" si="108"/>
        <v>1069.5360000000001</v>
      </c>
      <c r="H64" s="2">
        <f t="shared" si="109"/>
        <v>1101.0451907812499</v>
      </c>
      <c r="I64" s="2">
        <f t="shared" si="110"/>
        <v>1065.3132286328123</v>
      </c>
      <c r="J64" s="2">
        <f t="shared" si="103"/>
        <v>1075.5173071534412</v>
      </c>
      <c r="K64" s="2">
        <f t="shared" si="104"/>
        <v>1022.6502499999999</v>
      </c>
      <c r="W64" s="1">
        <f t="shared" si="144"/>
        <v>46</v>
      </c>
      <c r="X64" s="2">
        <f t="shared" si="121"/>
        <v>1038.8868416666667</v>
      </c>
      <c r="Y64" s="8">
        <f t="shared" si="157"/>
        <v>0.04</v>
      </c>
      <c r="Z64" s="5">
        <f t="shared" si="145"/>
        <v>11</v>
      </c>
      <c r="AA64" s="2">
        <f t="shared" si="146"/>
        <v>1098.9000000000001</v>
      </c>
      <c r="AB64" s="2">
        <f t="shared" si="37"/>
        <v>1100</v>
      </c>
      <c r="AC64" s="2">
        <f t="shared" si="147"/>
        <v>1100</v>
      </c>
      <c r="AD64" s="8">
        <f t="shared" si="122"/>
        <v>6.8500000000000005E-2</v>
      </c>
      <c r="AE64" s="2">
        <f t="shared" si="2"/>
        <v>1162.7916666666667</v>
      </c>
      <c r="AF64" s="2" t="str">
        <f t="shared" si="123"/>
        <v>nie</v>
      </c>
      <c r="AG64" s="2">
        <f t="shared" si="124"/>
        <v>7.6999999999999993</v>
      </c>
      <c r="AH64" s="1">
        <f t="shared" si="79"/>
        <v>0</v>
      </c>
      <c r="AI64" s="1">
        <f t="shared" si="111"/>
        <v>0</v>
      </c>
      <c r="AJ64" s="1">
        <f t="shared" si="155"/>
        <v>0</v>
      </c>
      <c r="AK64" s="6"/>
      <c r="AL64" s="2">
        <f t="shared" si="90"/>
        <v>0</v>
      </c>
      <c r="AM64" s="8">
        <f t="shared" si="160"/>
        <v>6.8500000000000005E-2</v>
      </c>
      <c r="AN64" s="2">
        <f t="shared" si="91"/>
        <v>0</v>
      </c>
      <c r="AO64" s="2">
        <f t="shared" si="161"/>
        <v>0</v>
      </c>
      <c r="AP64" s="2">
        <f t="shared" si="119"/>
        <v>0</v>
      </c>
      <c r="AQ64" s="8">
        <f t="shared" si="112"/>
        <v>0.04</v>
      </c>
      <c r="AR64" s="2">
        <f t="shared" si="113"/>
        <v>0</v>
      </c>
      <c r="AS64" s="2">
        <f t="shared" si="114"/>
        <v>0</v>
      </c>
      <c r="AT64" s="2">
        <f t="shared" si="39"/>
        <v>0</v>
      </c>
      <c r="AU64" s="2">
        <f t="shared" si="92"/>
        <v>0</v>
      </c>
      <c r="AV64" s="2">
        <f t="shared" si="82"/>
        <v>88.45993999999996</v>
      </c>
      <c r="AW64" s="1">
        <f t="shared" si="158"/>
        <v>0</v>
      </c>
      <c r="AX64" s="2">
        <f t="shared" si="125"/>
        <v>88.45993999999996</v>
      </c>
      <c r="AY64" s="1">
        <f t="shared" si="83"/>
        <v>0</v>
      </c>
      <c r="AZ64" s="2">
        <f t="shared" si="40"/>
        <v>88.45993999999996</v>
      </c>
      <c r="BA64" s="2">
        <f t="shared" si="93"/>
        <v>1251.2516066666667</v>
      </c>
      <c r="BB64" s="2">
        <f t="shared" si="126"/>
        <v>0</v>
      </c>
      <c r="BC64" s="2">
        <f t="shared" si="41"/>
        <v>3.6077475100000003</v>
      </c>
      <c r="BD64" s="2">
        <f t="shared" si="10"/>
        <v>1247.6438591566666</v>
      </c>
      <c r="BE64" s="2">
        <f t="shared" si="42"/>
        <v>7.6999999999999993</v>
      </c>
      <c r="BF64" s="2">
        <f t="shared" si="11"/>
        <v>46.274805266666668</v>
      </c>
      <c r="BG64" s="2">
        <f t="shared" si="12"/>
        <v>1193.66905389</v>
      </c>
      <c r="BI64" s="8">
        <f t="shared" si="162"/>
        <v>0.01</v>
      </c>
      <c r="BJ64" s="5">
        <f t="shared" si="148"/>
        <v>10</v>
      </c>
      <c r="BK64" s="2">
        <f t="shared" si="149"/>
        <v>1000</v>
      </c>
      <c r="BL64" s="2">
        <f t="shared" si="150"/>
        <v>1000</v>
      </c>
      <c r="BM64" s="2">
        <f t="shared" si="127"/>
        <v>1000</v>
      </c>
      <c r="BN64" s="8">
        <f t="shared" si="128"/>
        <v>0.02</v>
      </c>
      <c r="BO64" s="2">
        <f t="shared" si="129"/>
        <v>1016.6666666666666</v>
      </c>
      <c r="BP64" s="2" t="str">
        <f t="shared" si="130"/>
        <v>nie</v>
      </c>
      <c r="BQ64" s="2">
        <f t="shared" si="131"/>
        <v>7</v>
      </c>
      <c r="BR64" s="1">
        <f t="shared" si="163"/>
        <v>1</v>
      </c>
      <c r="BS64" s="1">
        <f t="shared" si="115"/>
        <v>0</v>
      </c>
      <c r="BT64" s="1">
        <f t="shared" si="156"/>
        <v>0</v>
      </c>
      <c r="BU64" s="6"/>
      <c r="BV64" s="2">
        <f t="shared" si="94"/>
        <v>100</v>
      </c>
      <c r="BW64" s="8">
        <f t="shared" si="164"/>
        <v>7.0000000000000007E-2</v>
      </c>
      <c r="BX64" s="2">
        <f t="shared" si="95"/>
        <v>105.83333333333333</v>
      </c>
      <c r="BY64" s="2">
        <f t="shared" si="165"/>
        <v>0.7</v>
      </c>
      <c r="BZ64" s="2">
        <f t="shared" si="120"/>
        <v>0</v>
      </c>
      <c r="CA64" s="8">
        <f t="shared" si="116"/>
        <v>0.02</v>
      </c>
      <c r="CB64" s="2">
        <f t="shared" si="117"/>
        <v>0</v>
      </c>
      <c r="CC64" s="2">
        <f t="shared" si="118"/>
        <v>0</v>
      </c>
      <c r="CD64" s="2">
        <f t="shared" si="132"/>
        <v>0</v>
      </c>
      <c r="CE64" s="2">
        <f t="shared" si="96"/>
        <v>0</v>
      </c>
      <c r="CF64" s="2">
        <f t="shared" si="97"/>
        <v>10</v>
      </c>
      <c r="CG64" s="1">
        <f t="shared" si="159"/>
        <v>0</v>
      </c>
      <c r="CH64" s="2">
        <f t="shared" si="133"/>
        <v>10</v>
      </c>
      <c r="CI64" s="1">
        <f t="shared" si="89"/>
        <v>0</v>
      </c>
      <c r="CJ64" s="2">
        <f t="shared" si="98"/>
        <v>10</v>
      </c>
      <c r="CK64" s="2">
        <f t="shared" si="99"/>
        <v>1132.5</v>
      </c>
      <c r="CL64" s="2">
        <f t="shared" si="134"/>
        <v>0</v>
      </c>
      <c r="CM64" s="2">
        <f t="shared" si="47"/>
        <v>3.4089999999999998</v>
      </c>
      <c r="CN64" s="2">
        <f t="shared" si="135"/>
        <v>1129.0909999999999</v>
      </c>
      <c r="CO64" s="2">
        <f t="shared" si="48"/>
        <v>7.7</v>
      </c>
      <c r="CP64" s="2">
        <f t="shared" si="136"/>
        <v>23.711999999999993</v>
      </c>
      <c r="CQ64" s="2">
        <f t="shared" si="137"/>
        <v>1097.6789999999999</v>
      </c>
      <c r="CS64" s="5">
        <f t="shared" si="151"/>
        <v>10</v>
      </c>
      <c r="CT64" s="2">
        <f t="shared" si="152"/>
        <v>1000</v>
      </c>
      <c r="CU64" s="2">
        <f t="shared" si="153"/>
        <v>1000</v>
      </c>
      <c r="CV64" s="2">
        <f t="shared" si="154"/>
        <v>1121.3054531249998</v>
      </c>
      <c r="CW64" s="8">
        <f t="shared" si="138"/>
        <v>2.2499999999999999E-2</v>
      </c>
      <c r="CX64" s="2">
        <f t="shared" si="139"/>
        <v>1142.3299303710935</v>
      </c>
      <c r="CY64" s="2" t="str">
        <f t="shared" si="140"/>
        <v>nie</v>
      </c>
      <c r="CZ64" s="2">
        <f t="shared" si="53"/>
        <v>0</v>
      </c>
      <c r="DA64" s="2">
        <f t="shared" si="54"/>
        <v>0</v>
      </c>
      <c r="DB64" s="2">
        <f t="shared" si="55"/>
        <v>1142.3299303710935</v>
      </c>
      <c r="DC64" s="2">
        <f t="shared" si="141"/>
        <v>0</v>
      </c>
      <c r="DD64" s="2">
        <f t="shared" si="56"/>
        <v>3.4365681796874998</v>
      </c>
      <c r="DE64" s="2">
        <f t="shared" si="57"/>
        <v>1138.8933621914059</v>
      </c>
      <c r="DF64" s="2">
        <f t="shared" si="142"/>
        <v>20</v>
      </c>
      <c r="DG64" s="2">
        <f t="shared" si="143"/>
        <v>23.242686770507763</v>
      </c>
      <c r="DH64" s="2">
        <f t="shared" si="58"/>
        <v>1095.6506754208981</v>
      </c>
    </row>
    <row r="65" spans="2:115">
      <c r="B65" s="217"/>
      <c r="C65" s="1">
        <f t="shared" si="102"/>
        <v>28</v>
      </c>
      <c r="D65" s="2">
        <f t="shared" si="105"/>
        <v>1165.9341821083333</v>
      </c>
      <c r="E65" s="2">
        <f t="shared" si="106"/>
        <v>1128.3896130637499</v>
      </c>
      <c r="F65" s="2">
        <f t="shared" si="107"/>
        <v>1094.9226666666666</v>
      </c>
      <c r="G65" s="2">
        <f t="shared" si="108"/>
        <v>1070.886</v>
      </c>
      <c r="H65" s="2">
        <f t="shared" si="109"/>
        <v>1103.101374375</v>
      </c>
      <c r="I65" s="2">
        <f t="shared" si="110"/>
        <v>1066.97873734375</v>
      </c>
      <c r="J65" s="2">
        <f t="shared" si="103"/>
        <v>1078.4212038827554</v>
      </c>
      <c r="K65" s="2">
        <f t="shared" si="104"/>
        <v>1023.5003333333334</v>
      </c>
      <c r="W65" s="1">
        <f t="shared" si="144"/>
        <v>47</v>
      </c>
      <c r="X65" s="2">
        <f t="shared" si="121"/>
        <v>1039.7454258333335</v>
      </c>
      <c r="Y65" s="8">
        <f t="shared" si="157"/>
        <v>0.04</v>
      </c>
      <c r="Z65" s="5">
        <f t="shared" si="145"/>
        <v>11</v>
      </c>
      <c r="AA65" s="2">
        <f t="shared" si="146"/>
        <v>1098.9000000000001</v>
      </c>
      <c r="AB65" s="2">
        <f t="shared" si="37"/>
        <v>1100</v>
      </c>
      <c r="AC65" s="2">
        <f t="shared" si="147"/>
        <v>1100</v>
      </c>
      <c r="AD65" s="8">
        <f t="shared" si="122"/>
        <v>6.8500000000000005E-2</v>
      </c>
      <c r="AE65" s="2">
        <f t="shared" si="2"/>
        <v>1169.0708333333332</v>
      </c>
      <c r="AF65" s="2" t="str">
        <f t="shared" si="123"/>
        <v>nie</v>
      </c>
      <c r="AG65" s="2">
        <f t="shared" si="124"/>
        <v>7.6999999999999993</v>
      </c>
      <c r="AH65" s="1">
        <f t="shared" si="79"/>
        <v>0</v>
      </c>
      <c r="AI65" s="1">
        <f t="shared" si="111"/>
        <v>0</v>
      </c>
      <c r="AJ65" s="1">
        <f t="shared" si="155"/>
        <v>0</v>
      </c>
      <c r="AK65" s="6"/>
      <c r="AL65" s="2">
        <f t="shared" si="90"/>
        <v>0</v>
      </c>
      <c r="AM65" s="8">
        <f t="shared" si="160"/>
        <v>6.8500000000000005E-2</v>
      </c>
      <c r="AN65" s="2">
        <f t="shared" si="91"/>
        <v>0</v>
      </c>
      <c r="AO65" s="2">
        <f t="shared" si="161"/>
        <v>0</v>
      </c>
      <c r="AP65" s="2">
        <f t="shared" si="119"/>
        <v>0</v>
      </c>
      <c r="AQ65" s="8">
        <f t="shared" si="112"/>
        <v>0.04</v>
      </c>
      <c r="AR65" s="2">
        <f t="shared" si="113"/>
        <v>0</v>
      </c>
      <c r="AS65" s="2">
        <f t="shared" si="114"/>
        <v>0</v>
      </c>
      <c r="AT65" s="2">
        <f t="shared" si="39"/>
        <v>0</v>
      </c>
      <c r="AU65" s="2">
        <f t="shared" si="92"/>
        <v>0</v>
      </c>
      <c r="AV65" s="2">
        <f t="shared" si="82"/>
        <v>88.45993999999996</v>
      </c>
      <c r="AW65" s="1">
        <f t="shared" si="158"/>
        <v>0</v>
      </c>
      <c r="AX65" s="2">
        <f t="shared" si="125"/>
        <v>88.45993999999996</v>
      </c>
      <c r="AY65" s="1">
        <f t="shared" si="83"/>
        <v>0</v>
      </c>
      <c r="AZ65" s="2">
        <f t="shared" si="40"/>
        <v>88.45993999999996</v>
      </c>
      <c r="BA65" s="2">
        <f t="shared" si="93"/>
        <v>1257.5307733333332</v>
      </c>
      <c r="BB65" s="2">
        <f t="shared" si="126"/>
        <v>0</v>
      </c>
      <c r="BC65" s="2">
        <f t="shared" si="41"/>
        <v>3.6077475100000003</v>
      </c>
      <c r="BD65" s="2">
        <f t="shared" si="10"/>
        <v>1253.9230258233331</v>
      </c>
      <c r="BE65" s="2">
        <f t="shared" si="42"/>
        <v>7.6999999999999993</v>
      </c>
      <c r="BF65" s="2">
        <f t="shared" si="11"/>
        <v>47.467846933333291</v>
      </c>
      <c r="BG65" s="2">
        <f t="shared" si="12"/>
        <v>1198.7551788899998</v>
      </c>
      <c r="BI65" s="8">
        <f t="shared" si="162"/>
        <v>0.01</v>
      </c>
      <c r="BJ65" s="5">
        <f t="shared" si="148"/>
        <v>10</v>
      </c>
      <c r="BK65" s="2">
        <f t="shared" si="149"/>
        <v>1000</v>
      </c>
      <c r="BL65" s="2">
        <f t="shared" si="150"/>
        <v>1000</v>
      </c>
      <c r="BM65" s="2">
        <f t="shared" si="127"/>
        <v>1000</v>
      </c>
      <c r="BN65" s="8">
        <f t="shared" si="128"/>
        <v>0.02</v>
      </c>
      <c r="BO65" s="2">
        <f t="shared" si="129"/>
        <v>1018.3333333333333</v>
      </c>
      <c r="BP65" s="2" t="str">
        <f t="shared" si="130"/>
        <v>nie</v>
      </c>
      <c r="BQ65" s="2">
        <f t="shared" si="131"/>
        <v>7</v>
      </c>
      <c r="BR65" s="1">
        <f t="shared" si="163"/>
        <v>1</v>
      </c>
      <c r="BS65" s="1">
        <f t="shared" si="115"/>
        <v>0</v>
      </c>
      <c r="BT65" s="1">
        <f t="shared" si="156"/>
        <v>0</v>
      </c>
      <c r="BU65" s="6"/>
      <c r="BV65" s="2">
        <f t="shared" si="94"/>
        <v>100</v>
      </c>
      <c r="BW65" s="8">
        <f t="shared" si="164"/>
        <v>7.0000000000000007E-2</v>
      </c>
      <c r="BX65" s="2">
        <f t="shared" si="95"/>
        <v>106.41666666666667</v>
      </c>
      <c r="BY65" s="2">
        <f t="shared" si="165"/>
        <v>0.7</v>
      </c>
      <c r="BZ65" s="2">
        <f t="shared" si="120"/>
        <v>0</v>
      </c>
      <c r="CA65" s="8">
        <f t="shared" si="116"/>
        <v>0.02</v>
      </c>
      <c r="CB65" s="2">
        <f t="shared" si="117"/>
        <v>0</v>
      </c>
      <c r="CC65" s="2">
        <f t="shared" si="118"/>
        <v>0</v>
      </c>
      <c r="CD65" s="2">
        <f t="shared" si="132"/>
        <v>0</v>
      </c>
      <c r="CE65" s="2">
        <f t="shared" si="96"/>
        <v>0</v>
      </c>
      <c r="CF65" s="2">
        <f t="shared" si="97"/>
        <v>10</v>
      </c>
      <c r="CG65" s="1">
        <f t="shared" si="159"/>
        <v>0</v>
      </c>
      <c r="CH65" s="2">
        <f t="shared" si="133"/>
        <v>10</v>
      </c>
      <c r="CI65" s="1">
        <f t="shared" si="89"/>
        <v>0</v>
      </c>
      <c r="CJ65" s="2">
        <f t="shared" si="98"/>
        <v>10</v>
      </c>
      <c r="CK65" s="2">
        <f t="shared" si="99"/>
        <v>1134.75</v>
      </c>
      <c r="CL65" s="2">
        <f t="shared" si="134"/>
        <v>0</v>
      </c>
      <c r="CM65" s="2">
        <f t="shared" si="47"/>
        <v>3.4089999999999998</v>
      </c>
      <c r="CN65" s="2">
        <f t="shared" si="135"/>
        <v>1131.3409999999999</v>
      </c>
      <c r="CO65" s="2">
        <f t="shared" si="48"/>
        <v>7.7</v>
      </c>
      <c r="CP65" s="2">
        <f t="shared" si="136"/>
        <v>24.139499999999991</v>
      </c>
      <c r="CQ65" s="2">
        <f t="shared" si="137"/>
        <v>1099.5014999999999</v>
      </c>
      <c r="CS65" s="5">
        <f t="shared" si="151"/>
        <v>10</v>
      </c>
      <c r="CT65" s="2">
        <f t="shared" si="152"/>
        <v>1000</v>
      </c>
      <c r="CU65" s="2">
        <f t="shared" si="153"/>
        <v>1000</v>
      </c>
      <c r="CV65" s="2">
        <f t="shared" si="154"/>
        <v>1121.3054531249998</v>
      </c>
      <c r="CW65" s="8">
        <f t="shared" si="138"/>
        <v>2.2499999999999999E-2</v>
      </c>
      <c r="CX65" s="2">
        <f t="shared" si="139"/>
        <v>1144.4323780957027</v>
      </c>
      <c r="CY65" s="2" t="str">
        <f t="shared" si="140"/>
        <v>nie</v>
      </c>
      <c r="CZ65" s="2">
        <f t="shared" si="53"/>
        <v>0</v>
      </c>
      <c r="DA65" s="2">
        <f t="shared" si="54"/>
        <v>0</v>
      </c>
      <c r="DB65" s="2">
        <f t="shared" si="55"/>
        <v>1144.4323780957027</v>
      </c>
      <c r="DC65" s="2">
        <f t="shared" si="141"/>
        <v>0</v>
      </c>
      <c r="DD65" s="2">
        <f t="shared" si="56"/>
        <v>3.4365681796874998</v>
      </c>
      <c r="DE65" s="2">
        <f t="shared" si="57"/>
        <v>1140.9958099160151</v>
      </c>
      <c r="DF65" s="2">
        <f t="shared" si="142"/>
        <v>20</v>
      </c>
      <c r="DG65" s="2">
        <f t="shared" si="143"/>
        <v>23.642151838183512</v>
      </c>
      <c r="DH65" s="2">
        <f t="shared" si="58"/>
        <v>1097.3536580778316</v>
      </c>
    </row>
    <row r="66" spans="2:115">
      <c r="B66" s="217"/>
      <c r="C66" s="1">
        <f t="shared" si="102"/>
        <v>29</v>
      </c>
      <c r="D66" s="2">
        <f t="shared" si="105"/>
        <v>1172.4513420354167</v>
      </c>
      <c r="E66" s="2">
        <f t="shared" si="106"/>
        <v>1133.6685126046875</v>
      </c>
      <c r="F66" s="2">
        <f t="shared" si="107"/>
        <v>1096.5893333333333</v>
      </c>
      <c r="G66" s="2">
        <f t="shared" si="108"/>
        <v>1072.2360000000001</v>
      </c>
      <c r="H66" s="2">
        <f t="shared" si="109"/>
        <v>1105.1575579687499</v>
      </c>
      <c r="I66" s="2">
        <f t="shared" si="110"/>
        <v>1068.6442460546873</v>
      </c>
      <c r="J66" s="2">
        <f t="shared" si="103"/>
        <v>1081.3329411332388</v>
      </c>
      <c r="K66" s="2">
        <f t="shared" si="104"/>
        <v>1024.3504166666667</v>
      </c>
      <c r="W66" s="1">
        <f t="shared" si="144"/>
        <v>48</v>
      </c>
      <c r="X66" s="2">
        <f t="shared" si="121"/>
        <v>1040.60401</v>
      </c>
      <c r="Y66" s="8">
        <f t="shared" si="157"/>
        <v>0.04</v>
      </c>
      <c r="Z66" s="5">
        <f t="shared" si="145"/>
        <v>11</v>
      </c>
      <c r="AA66" s="2">
        <f t="shared" si="146"/>
        <v>1098.9000000000001</v>
      </c>
      <c r="AB66" s="2">
        <f t="shared" si="37"/>
        <v>1100</v>
      </c>
      <c r="AC66" s="2">
        <f t="shared" si="147"/>
        <v>1100</v>
      </c>
      <c r="AD66" s="8">
        <f t="shared" si="122"/>
        <v>6.8500000000000005E-2</v>
      </c>
      <c r="AE66" s="2">
        <f t="shared" si="2"/>
        <v>1175.3499999999999</v>
      </c>
      <c r="AF66" s="2" t="str">
        <f t="shared" si="123"/>
        <v>nie</v>
      </c>
      <c r="AG66" s="2">
        <f t="shared" si="124"/>
        <v>7.6999999999999993</v>
      </c>
      <c r="AH66" s="1">
        <f t="shared" si="79"/>
        <v>0</v>
      </c>
      <c r="AI66" s="1">
        <f t="shared" si="111"/>
        <v>0</v>
      </c>
      <c r="AJ66" s="1">
        <f t="shared" si="155"/>
        <v>0</v>
      </c>
      <c r="AK66" s="6"/>
      <c r="AL66" s="2">
        <f t="shared" si="90"/>
        <v>0</v>
      </c>
      <c r="AM66" s="8">
        <f t="shared" si="160"/>
        <v>6.8500000000000005E-2</v>
      </c>
      <c r="AN66" s="2">
        <f t="shared" si="91"/>
        <v>0</v>
      </c>
      <c r="AO66" s="2">
        <f t="shared" si="161"/>
        <v>0</v>
      </c>
      <c r="AP66" s="2">
        <f t="shared" si="119"/>
        <v>0</v>
      </c>
      <c r="AQ66" s="8">
        <f t="shared" si="112"/>
        <v>0.04</v>
      </c>
      <c r="AR66" s="2">
        <f t="shared" si="113"/>
        <v>0</v>
      </c>
      <c r="AS66" s="2">
        <f t="shared" si="114"/>
        <v>0</v>
      </c>
      <c r="AT66" s="2">
        <f t="shared" si="39"/>
        <v>0</v>
      </c>
      <c r="AU66" s="2">
        <f t="shared" si="92"/>
        <v>0</v>
      </c>
      <c r="AV66" s="2">
        <f t="shared" si="82"/>
        <v>88.45993999999996</v>
      </c>
      <c r="AW66" s="1">
        <f t="shared" si="158"/>
        <v>0</v>
      </c>
      <c r="AX66" s="2">
        <f t="shared" si="125"/>
        <v>88.45993999999996</v>
      </c>
      <c r="AY66" s="1">
        <f t="shared" si="83"/>
        <v>0</v>
      </c>
      <c r="AZ66" s="2">
        <f t="shared" si="40"/>
        <v>88.45993999999996</v>
      </c>
      <c r="BA66" s="2">
        <f t="shared" si="93"/>
        <v>1263.8099399999999</v>
      </c>
      <c r="BB66" s="2">
        <f t="shared" si="126"/>
        <v>1.7693339159999999</v>
      </c>
      <c r="BC66" s="2">
        <f t="shared" si="41"/>
        <v>5.3770814260000002</v>
      </c>
      <c r="BD66" s="2">
        <f t="shared" si="10"/>
        <v>1258.432858574</v>
      </c>
      <c r="BE66" s="2">
        <f t="shared" si="42"/>
        <v>7.6999999999999993</v>
      </c>
      <c r="BF66" s="2">
        <f t="shared" si="11"/>
        <v>48.660888599999964</v>
      </c>
      <c r="BG66" s="2">
        <f t="shared" si="12"/>
        <v>1202.071969974</v>
      </c>
      <c r="BI66" s="8">
        <f t="shared" si="162"/>
        <v>0.01</v>
      </c>
      <c r="BJ66" s="5">
        <f t="shared" si="148"/>
        <v>10</v>
      </c>
      <c r="BK66" s="2">
        <f t="shared" si="149"/>
        <v>1000</v>
      </c>
      <c r="BL66" s="2">
        <f t="shared" si="150"/>
        <v>1000</v>
      </c>
      <c r="BM66" s="2">
        <f t="shared" si="127"/>
        <v>1000</v>
      </c>
      <c r="BN66" s="8">
        <f t="shared" si="128"/>
        <v>0.02</v>
      </c>
      <c r="BO66" s="2">
        <f t="shared" si="129"/>
        <v>1020</v>
      </c>
      <c r="BP66" s="2" t="str">
        <f t="shared" si="130"/>
        <v>tak</v>
      </c>
      <c r="BQ66" s="2">
        <f t="shared" si="131"/>
        <v>0</v>
      </c>
      <c r="BR66" s="1">
        <f t="shared" si="163"/>
        <v>1</v>
      </c>
      <c r="BS66" s="1">
        <f t="shared" si="115"/>
        <v>0</v>
      </c>
      <c r="BT66" s="1">
        <f t="shared" si="156"/>
        <v>0</v>
      </c>
      <c r="BU66" s="6"/>
      <c r="BV66" s="2">
        <f t="shared" si="94"/>
        <v>100</v>
      </c>
      <c r="BW66" s="8">
        <f t="shared" si="164"/>
        <v>7.0000000000000007E-2</v>
      </c>
      <c r="BX66" s="2">
        <f t="shared" si="95"/>
        <v>107</v>
      </c>
      <c r="BY66" s="2">
        <f t="shared" si="165"/>
        <v>0.7</v>
      </c>
      <c r="BZ66" s="2">
        <f t="shared" si="120"/>
        <v>0</v>
      </c>
      <c r="CA66" s="8">
        <f t="shared" si="116"/>
        <v>0.02</v>
      </c>
      <c r="CB66" s="2">
        <f t="shared" si="117"/>
        <v>0</v>
      </c>
      <c r="CC66" s="2">
        <f t="shared" si="118"/>
        <v>0</v>
      </c>
      <c r="CD66" s="2">
        <f t="shared" si="132"/>
        <v>21</v>
      </c>
      <c r="CE66" s="2">
        <f t="shared" si="96"/>
        <v>7</v>
      </c>
      <c r="CF66" s="2">
        <f t="shared" si="97"/>
        <v>38</v>
      </c>
      <c r="CG66" s="1">
        <f t="shared" si="159"/>
        <v>0</v>
      </c>
      <c r="CH66" s="2">
        <f t="shared" si="133"/>
        <v>38</v>
      </c>
      <c r="CI66" s="1">
        <f t="shared" si="89"/>
        <v>0</v>
      </c>
      <c r="CJ66" s="2">
        <f t="shared" si="98"/>
        <v>38</v>
      </c>
      <c r="CK66" s="2">
        <f t="shared" si="99"/>
        <v>1137</v>
      </c>
      <c r="CL66" s="2">
        <f t="shared" si="134"/>
        <v>1.5917999999999999</v>
      </c>
      <c r="CM66" s="2">
        <f t="shared" si="47"/>
        <v>5.0007999999999999</v>
      </c>
      <c r="CN66" s="2">
        <f t="shared" si="135"/>
        <v>1131.9992</v>
      </c>
      <c r="CO66" s="2">
        <f t="shared" si="48"/>
        <v>0.7</v>
      </c>
      <c r="CP66" s="2">
        <f t="shared" si="136"/>
        <v>25.896999999999991</v>
      </c>
      <c r="CQ66" s="2">
        <f t="shared" si="137"/>
        <v>1105.4022</v>
      </c>
      <c r="CS66" s="5">
        <f t="shared" si="151"/>
        <v>10</v>
      </c>
      <c r="CT66" s="2">
        <f t="shared" si="152"/>
        <v>1000</v>
      </c>
      <c r="CU66" s="2">
        <f t="shared" si="153"/>
        <v>1000</v>
      </c>
      <c r="CV66" s="2">
        <f t="shared" si="154"/>
        <v>1121.3054531249998</v>
      </c>
      <c r="CW66" s="8">
        <f t="shared" si="138"/>
        <v>2.2499999999999999E-2</v>
      </c>
      <c r="CX66" s="2">
        <f t="shared" si="139"/>
        <v>1146.5348258203121</v>
      </c>
      <c r="CY66" s="2" t="str">
        <f t="shared" si="140"/>
        <v>nie</v>
      </c>
      <c r="CZ66" s="2">
        <f t="shared" si="53"/>
        <v>0</v>
      </c>
      <c r="DA66" s="2">
        <f t="shared" si="54"/>
        <v>0</v>
      </c>
      <c r="DB66" s="2">
        <f t="shared" si="55"/>
        <v>1146.5348258203121</v>
      </c>
      <c r="DC66" s="2">
        <f t="shared" si="141"/>
        <v>1.605148756148437</v>
      </c>
      <c r="DD66" s="2">
        <f t="shared" si="56"/>
        <v>5.0417169358359368</v>
      </c>
      <c r="DE66" s="2">
        <f t="shared" si="57"/>
        <v>1141.4931088844762</v>
      </c>
      <c r="DF66" s="2">
        <f t="shared" si="142"/>
        <v>20</v>
      </c>
      <c r="DG66" s="2">
        <f t="shared" si="143"/>
        <v>24.0416169058593</v>
      </c>
      <c r="DH66" s="2">
        <f t="shared" si="58"/>
        <v>1097.451491978617</v>
      </c>
      <c r="DJ66" s="17"/>
      <c r="DK66" s="17"/>
    </row>
    <row r="67" spans="2:115">
      <c r="B67" s="217"/>
      <c r="C67" s="1">
        <f t="shared" si="102"/>
        <v>30</v>
      </c>
      <c r="D67" s="2">
        <f t="shared" si="105"/>
        <v>1178.9685019625001</v>
      </c>
      <c r="E67" s="2">
        <f t="shared" si="106"/>
        <v>1138.9474121456251</v>
      </c>
      <c r="F67" s="2">
        <f t="shared" si="107"/>
        <v>1098.2560000000001</v>
      </c>
      <c r="G67" s="2">
        <f t="shared" si="108"/>
        <v>1073.586</v>
      </c>
      <c r="H67" s="2">
        <f t="shared" si="109"/>
        <v>1107.2137415625</v>
      </c>
      <c r="I67" s="2">
        <f t="shared" si="110"/>
        <v>1070.309754765625</v>
      </c>
      <c r="J67" s="2">
        <f t="shared" si="103"/>
        <v>1084.2525400742984</v>
      </c>
      <c r="K67" s="2">
        <f t="shared" si="104"/>
        <v>1025.2004999999999</v>
      </c>
      <c r="W67" s="1">
        <f t="shared" si="144"/>
        <v>49</v>
      </c>
      <c r="X67" s="2">
        <f t="shared" si="121"/>
        <v>1041.4711800083332</v>
      </c>
      <c r="Y67" s="8">
        <f t="shared" si="157"/>
        <v>0.04</v>
      </c>
      <c r="Z67" s="5">
        <f t="shared" si="145"/>
        <v>11</v>
      </c>
      <c r="AA67" s="2">
        <f t="shared" si="146"/>
        <v>1098.9000000000001</v>
      </c>
      <c r="AB67" s="2">
        <f t="shared" si="37"/>
        <v>1100</v>
      </c>
      <c r="AC67" s="2">
        <f t="shared" si="147"/>
        <v>1175.3499999999999</v>
      </c>
      <c r="AD67" s="8">
        <f t="shared" si="122"/>
        <v>6.8500000000000005E-2</v>
      </c>
      <c r="AE67" s="2">
        <f t="shared" si="2"/>
        <v>1182.0592895833333</v>
      </c>
      <c r="AF67" s="2" t="str">
        <f t="shared" si="123"/>
        <v>nie</v>
      </c>
      <c r="AG67" s="2">
        <f t="shared" si="124"/>
        <v>7.6999999999999993</v>
      </c>
      <c r="AH67" s="1">
        <f t="shared" si="79"/>
        <v>0</v>
      </c>
      <c r="AI67" s="1">
        <f t="shared" si="111"/>
        <v>0</v>
      </c>
      <c r="AJ67" s="1">
        <f t="shared" si="155"/>
        <v>0</v>
      </c>
      <c r="AK67" s="1">
        <f t="shared" ref="AK67:AK98" si="166">IF(zapadalnosc_TOS/12&gt;=AK$18,AJ55,0)</f>
        <v>0</v>
      </c>
      <c r="AL67" s="2">
        <f t="shared" si="90"/>
        <v>0</v>
      </c>
      <c r="AM67" s="8">
        <f t="shared" si="160"/>
        <v>6.8500000000000005E-2</v>
      </c>
      <c r="AN67" s="2">
        <f t="shared" si="91"/>
        <v>0</v>
      </c>
      <c r="AO67" s="2">
        <f t="shared" si="161"/>
        <v>0</v>
      </c>
      <c r="AP67" s="2">
        <f t="shared" si="119"/>
        <v>0</v>
      </c>
      <c r="AQ67" s="8">
        <f t="shared" si="112"/>
        <v>0.04</v>
      </c>
      <c r="AR67" s="2">
        <f t="shared" si="113"/>
        <v>0</v>
      </c>
      <c r="AS67" s="2">
        <f t="shared" si="114"/>
        <v>0</v>
      </c>
      <c r="AT67" s="2">
        <f t="shared" si="39"/>
        <v>0</v>
      </c>
      <c r="AU67" s="2">
        <f t="shared" si="92"/>
        <v>0</v>
      </c>
      <c r="AV67" s="2">
        <f t="shared" si="82"/>
        <v>88.45993999999996</v>
      </c>
      <c r="AW67" s="1">
        <f t="shared" si="158"/>
        <v>0</v>
      </c>
      <c r="AX67" s="2">
        <f t="shared" si="125"/>
        <v>88.45993999999996</v>
      </c>
      <c r="AY67" s="1">
        <f t="shared" si="83"/>
        <v>0</v>
      </c>
      <c r="AZ67" s="2">
        <f t="shared" si="40"/>
        <v>88.45993999999996</v>
      </c>
      <c r="BA67" s="2">
        <f t="shared" si="93"/>
        <v>1270.5192295833333</v>
      </c>
      <c r="BB67" s="2">
        <f t="shared" si="126"/>
        <v>0</v>
      </c>
      <c r="BC67" s="2">
        <f t="shared" si="41"/>
        <v>5.3770814260000002</v>
      </c>
      <c r="BD67" s="2">
        <f t="shared" si="10"/>
        <v>1265.1421481573334</v>
      </c>
      <c r="BE67" s="2">
        <f t="shared" si="42"/>
        <v>7.6999999999999993</v>
      </c>
      <c r="BF67" s="2">
        <f t="shared" si="11"/>
        <v>49.935653620833321</v>
      </c>
      <c r="BG67" s="2">
        <f t="shared" si="12"/>
        <v>1207.5064945365</v>
      </c>
      <c r="BI67" s="8">
        <f t="shared" si="162"/>
        <v>0.01</v>
      </c>
      <c r="BJ67" s="5">
        <f t="shared" si="148"/>
        <v>10</v>
      </c>
      <c r="BK67" s="2">
        <f t="shared" si="149"/>
        <v>999</v>
      </c>
      <c r="BL67" s="2">
        <f t="shared" si="150"/>
        <v>1000</v>
      </c>
      <c r="BM67" s="2">
        <f t="shared" si="127"/>
        <v>1000</v>
      </c>
      <c r="BN67" s="8">
        <f t="shared" si="128"/>
        <v>7.0000000000000007E-2</v>
      </c>
      <c r="BO67" s="2">
        <f t="shared" si="129"/>
        <v>1005.8333333333334</v>
      </c>
      <c r="BP67" s="2" t="str">
        <f t="shared" si="130"/>
        <v>nie</v>
      </c>
      <c r="BQ67" s="2">
        <f t="shared" si="131"/>
        <v>5.8333333333333712</v>
      </c>
      <c r="BR67" s="1">
        <f t="shared" si="163"/>
        <v>0</v>
      </c>
      <c r="BS67" s="1">
        <f t="shared" si="115"/>
        <v>1</v>
      </c>
      <c r="BT67" s="1">
        <f t="shared" si="156"/>
        <v>0</v>
      </c>
      <c r="BU67" s="1">
        <f t="shared" ref="BU67:BU98" si="167">IF(zapadalnosc_COI/12&gt;=BU$18,BT55,0)</f>
        <v>0</v>
      </c>
      <c r="BV67" s="2">
        <f t="shared" si="94"/>
        <v>0</v>
      </c>
      <c r="BW67" s="8">
        <f t="shared" si="164"/>
        <v>7.0000000000000007E-2</v>
      </c>
      <c r="BX67" s="2">
        <f t="shared" si="95"/>
        <v>0</v>
      </c>
      <c r="BY67" s="2">
        <f t="shared" si="165"/>
        <v>0</v>
      </c>
      <c r="BZ67" s="2">
        <f t="shared" si="120"/>
        <v>100</v>
      </c>
      <c r="CA67" s="8">
        <f t="shared" si="116"/>
        <v>0.02</v>
      </c>
      <c r="CB67" s="2">
        <f t="shared" si="117"/>
        <v>100.16666666666667</v>
      </c>
      <c r="CC67" s="2">
        <f t="shared" si="118"/>
        <v>0.7</v>
      </c>
      <c r="CD67" s="2">
        <f t="shared" si="132"/>
        <v>0</v>
      </c>
      <c r="CE67" s="2">
        <f t="shared" si="96"/>
        <v>0</v>
      </c>
      <c r="CF67" s="2">
        <f t="shared" si="97"/>
        <v>38</v>
      </c>
      <c r="CG67" s="1">
        <f t="shared" si="159"/>
        <v>0</v>
      </c>
      <c r="CH67" s="2">
        <f t="shared" si="133"/>
        <v>38</v>
      </c>
      <c r="CI67" s="1">
        <f t="shared" si="89"/>
        <v>0</v>
      </c>
      <c r="CJ67" s="2">
        <f t="shared" si="98"/>
        <v>38</v>
      </c>
      <c r="CK67" s="2">
        <f t="shared" si="99"/>
        <v>1144</v>
      </c>
      <c r="CL67" s="2">
        <f t="shared" si="134"/>
        <v>0</v>
      </c>
      <c r="CM67" s="2">
        <f t="shared" si="47"/>
        <v>5.0007999999999999</v>
      </c>
      <c r="CN67" s="2">
        <f t="shared" si="135"/>
        <v>1138.9992</v>
      </c>
      <c r="CO67" s="2">
        <f t="shared" si="48"/>
        <v>6.5333333333333714</v>
      </c>
      <c r="CP67" s="2">
        <f t="shared" si="136"/>
        <v>26.118666666666673</v>
      </c>
      <c r="CQ67" s="2">
        <f t="shared" si="137"/>
        <v>1106.3471999999999</v>
      </c>
      <c r="CS67" s="5">
        <f t="shared" si="151"/>
        <v>10</v>
      </c>
      <c r="CT67" s="2">
        <f t="shared" si="152"/>
        <v>1000</v>
      </c>
      <c r="CU67" s="2">
        <f t="shared" si="153"/>
        <v>1000</v>
      </c>
      <c r="CV67" s="2">
        <f t="shared" si="154"/>
        <v>1146.5348258203121</v>
      </c>
      <c r="CW67" s="8">
        <f t="shared" si="138"/>
        <v>2.2499999999999999E-2</v>
      </c>
      <c r="CX67" s="2">
        <f t="shared" si="139"/>
        <v>1148.6845786187253</v>
      </c>
      <c r="CY67" s="2" t="str">
        <f t="shared" si="140"/>
        <v>nie</v>
      </c>
      <c r="CZ67" s="2">
        <f t="shared" si="53"/>
        <v>0</v>
      </c>
      <c r="DA67" s="2">
        <f t="shared" si="54"/>
        <v>0</v>
      </c>
      <c r="DB67" s="2">
        <f t="shared" si="55"/>
        <v>1148.6845786187253</v>
      </c>
      <c r="DC67" s="2">
        <f t="shared" si="141"/>
        <v>0</v>
      </c>
      <c r="DD67" s="2">
        <f t="shared" si="56"/>
        <v>5.0417169358359368</v>
      </c>
      <c r="DE67" s="2">
        <f t="shared" si="57"/>
        <v>1143.6428616828894</v>
      </c>
      <c r="DF67" s="2">
        <f t="shared" si="142"/>
        <v>20</v>
      </c>
      <c r="DG67" s="2">
        <f t="shared" si="143"/>
        <v>24.450069937557799</v>
      </c>
      <c r="DH67" s="2">
        <f t="shared" si="58"/>
        <v>1099.1927917453315</v>
      </c>
    </row>
    <row r="68" spans="2:115">
      <c r="B68" s="217"/>
      <c r="C68" s="1">
        <f t="shared" si="102"/>
        <v>31</v>
      </c>
      <c r="D68" s="2">
        <f t="shared" si="105"/>
        <v>1185.4856618895835</v>
      </c>
      <c r="E68" s="2">
        <f t="shared" si="106"/>
        <v>1144.2263116865627</v>
      </c>
      <c r="F68" s="2">
        <f t="shared" si="107"/>
        <v>1099.9226666666668</v>
      </c>
      <c r="G68" s="2">
        <f t="shared" si="108"/>
        <v>1074.9360000000001</v>
      </c>
      <c r="H68" s="2">
        <f t="shared" si="109"/>
        <v>1109.2699251562501</v>
      </c>
      <c r="I68" s="2">
        <f t="shared" si="110"/>
        <v>1071.9752634765625</v>
      </c>
      <c r="J68" s="2">
        <f t="shared" si="103"/>
        <v>1087.1800219324989</v>
      </c>
      <c r="K68" s="2">
        <f t="shared" si="104"/>
        <v>1026.0505833333334</v>
      </c>
      <c r="W68" s="1">
        <f t="shared" si="144"/>
        <v>50</v>
      </c>
      <c r="X68" s="2">
        <f t="shared" si="121"/>
        <v>1042.3383500166667</v>
      </c>
      <c r="Y68" s="8">
        <f t="shared" si="157"/>
        <v>0.04</v>
      </c>
      <c r="Z68" s="5">
        <f t="shared" si="145"/>
        <v>11</v>
      </c>
      <c r="AA68" s="2">
        <f t="shared" si="146"/>
        <v>1098.9000000000001</v>
      </c>
      <c r="AB68" s="2">
        <f t="shared" si="37"/>
        <v>1100</v>
      </c>
      <c r="AC68" s="2">
        <f t="shared" si="147"/>
        <v>1175.3499999999999</v>
      </c>
      <c r="AD68" s="8">
        <f t="shared" si="122"/>
        <v>6.8500000000000005E-2</v>
      </c>
      <c r="AE68" s="2">
        <f t="shared" si="2"/>
        <v>1188.7685791666665</v>
      </c>
      <c r="AF68" s="2" t="str">
        <f t="shared" si="123"/>
        <v>nie</v>
      </c>
      <c r="AG68" s="2">
        <f t="shared" si="124"/>
        <v>7.6999999999999993</v>
      </c>
      <c r="AH68" s="1">
        <f t="shared" si="79"/>
        <v>0</v>
      </c>
      <c r="AI68" s="1">
        <f t="shared" si="111"/>
        <v>0</v>
      </c>
      <c r="AJ68" s="1">
        <f t="shared" si="155"/>
        <v>0</v>
      </c>
      <c r="AK68" s="1">
        <f t="shared" si="166"/>
        <v>0</v>
      </c>
      <c r="AL68" s="2">
        <f t="shared" si="90"/>
        <v>0</v>
      </c>
      <c r="AM68" s="8">
        <f t="shared" si="160"/>
        <v>6.8500000000000005E-2</v>
      </c>
      <c r="AN68" s="2">
        <f t="shared" si="91"/>
        <v>0</v>
      </c>
      <c r="AO68" s="2">
        <f t="shared" si="161"/>
        <v>0</v>
      </c>
      <c r="AP68" s="2">
        <f t="shared" si="119"/>
        <v>0</v>
      </c>
      <c r="AQ68" s="8">
        <f t="shared" si="112"/>
        <v>0.04</v>
      </c>
      <c r="AR68" s="2">
        <f t="shared" si="113"/>
        <v>0</v>
      </c>
      <c r="AS68" s="2">
        <f t="shared" si="114"/>
        <v>0</v>
      </c>
      <c r="AT68" s="2">
        <f t="shared" si="39"/>
        <v>0</v>
      </c>
      <c r="AU68" s="2">
        <f t="shared" si="92"/>
        <v>0</v>
      </c>
      <c r="AV68" s="2">
        <f t="shared" si="82"/>
        <v>88.45993999999996</v>
      </c>
      <c r="AW68" s="1">
        <f t="shared" si="158"/>
        <v>0</v>
      </c>
      <c r="AX68" s="2">
        <f t="shared" si="125"/>
        <v>88.45993999999996</v>
      </c>
      <c r="AY68" s="1">
        <f t="shared" si="83"/>
        <v>0</v>
      </c>
      <c r="AZ68" s="2">
        <f t="shared" si="40"/>
        <v>88.45993999999996</v>
      </c>
      <c r="BA68" s="2">
        <f t="shared" si="93"/>
        <v>1277.2285191666665</v>
      </c>
      <c r="BB68" s="2">
        <f t="shared" si="126"/>
        <v>0</v>
      </c>
      <c r="BC68" s="2">
        <f t="shared" si="41"/>
        <v>5.3770814260000002</v>
      </c>
      <c r="BD68" s="2">
        <f t="shared" si="10"/>
        <v>1271.8514377406666</v>
      </c>
      <c r="BE68" s="2">
        <f t="shared" si="42"/>
        <v>7.6999999999999993</v>
      </c>
      <c r="BF68" s="2">
        <f t="shared" si="11"/>
        <v>51.210418641666628</v>
      </c>
      <c r="BG68" s="2">
        <f t="shared" si="12"/>
        <v>1212.941019099</v>
      </c>
      <c r="BI68" s="8">
        <f t="shared" si="162"/>
        <v>0.01</v>
      </c>
      <c r="BJ68" s="5">
        <f t="shared" si="148"/>
        <v>10</v>
      </c>
      <c r="BK68" s="2">
        <f t="shared" si="149"/>
        <v>999</v>
      </c>
      <c r="BL68" s="2">
        <f t="shared" si="150"/>
        <v>1000</v>
      </c>
      <c r="BM68" s="2">
        <f t="shared" si="127"/>
        <v>1000</v>
      </c>
      <c r="BN68" s="8">
        <f t="shared" si="128"/>
        <v>7.0000000000000007E-2</v>
      </c>
      <c r="BO68" s="2">
        <f t="shared" si="129"/>
        <v>1011.6666666666667</v>
      </c>
      <c r="BP68" s="2" t="str">
        <f t="shared" si="130"/>
        <v>nie</v>
      </c>
      <c r="BQ68" s="2">
        <f t="shared" si="131"/>
        <v>7</v>
      </c>
      <c r="BR68" s="1">
        <f t="shared" si="163"/>
        <v>0</v>
      </c>
      <c r="BS68" s="1">
        <f t="shared" si="115"/>
        <v>1</v>
      </c>
      <c r="BT68" s="1">
        <f t="shared" si="156"/>
        <v>0</v>
      </c>
      <c r="BU68" s="1">
        <f t="shared" si="167"/>
        <v>0</v>
      </c>
      <c r="BV68" s="2">
        <f t="shared" si="94"/>
        <v>0</v>
      </c>
      <c r="BW68" s="8">
        <f t="shared" si="164"/>
        <v>7.0000000000000007E-2</v>
      </c>
      <c r="BX68" s="2">
        <f t="shared" si="95"/>
        <v>0</v>
      </c>
      <c r="BY68" s="2">
        <f t="shared" si="165"/>
        <v>0</v>
      </c>
      <c r="BZ68" s="2">
        <f t="shared" si="120"/>
        <v>100</v>
      </c>
      <c r="CA68" s="8">
        <f t="shared" si="116"/>
        <v>0.02</v>
      </c>
      <c r="CB68" s="2">
        <f t="shared" si="117"/>
        <v>100.33333333333334</v>
      </c>
      <c r="CC68" s="2">
        <f t="shared" si="118"/>
        <v>0.7</v>
      </c>
      <c r="CD68" s="2">
        <f t="shared" si="132"/>
        <v>0</v>
      </c>
      <c r="CE68" s="2">
        <f t="shared" si="96"/>
        <v>0</v>
      </c>
      <c r="CF68" s="2">
        <f t="shared" si="97"/>
        <v>38</v>
      </c>
      <c r="CG68" s="1">
        <f t="shared" si="159"/>
        <v>0</v>
      </c>
      <c r="CH68" s="2">
        <f t="shared" si="133"/>
        <v>38</v>
      </c>
      <c r="CI68" s="1">
        <f t="shared" si="89"/>
        <v>0</v>
      </c>
      <c r="CJ68" s="2">
        <f t="shared" si="98"/>
        <v>38</v>
      </c>
      <c r="CK68" s="2">
        <f t="shared" si="99"/>
        <v>1150</v>
      </c>
      <c r="CL68" s="2">
        <f t="shared" si="134"/>
        <v>0</v>
      </c>
      <c r="CM68" s="2">
        <f t="shared" si="47"/>
        <v>5.0007999999999999</v>
      </c>
      <c r="CN68" s="2">
        <f t="shared" si="135"/>
        <v>1144.9992</v>
      </c>
      <c r="CO68" s="2">
        <f t="shared" si="48"/>
        <v>7.7</v>
      </c>
      <c r="CP68" s="2">
        <f t="shared" si="136"/>
        <v>27.036999999999992</v>
      </c>
      <c r="CQ68" s="2">
        <f t="shared" si="137"/>
        <v>1110.2621999999999</v>
      </c>
      <c r="CS68" s="5">
        <f t="shared" si="151"/>
        <v>10</v>
      </c>
      <c r="CT68" s="2">
        <f t="shared" si="152"/>
        <v>1000</v>
      </c>
      <c r="CU68" s="2">
        <f t="shared" si="153"/>
        <v>1000</v>
      </c>
      <c r="CV68" s="2">
        <f t="shared" si="154"/>
        <v>1146.5348258203121</v>
      </c>
      <c r="CW68" s="8">
        <f t="shared" si="138"/>
        <v>2.2499999999999999E-2</v>
      </c>
      <c r="CX68" s="2">
        <f t="shared" si="139"/>
        <v>1150.8343314171382</v>
      </c>
      <c r="CY68" s="2" t="str">
        <f t="shared" si="140"/>
        <v>nie</v>
      </c>
      <c r="CZ68" s="2">
        <f t="shared" si="53"/>
        <v>0</v>
      </c>
      <c r="DA68" s="2">
        <f t="shared" si="54"/>
        <v>0</v>
      </c>
      <c r="DB68" s="2">
        <f t="shared" si="55"/>
        <v>1150.8343314171382</v>
      </c>
      <c r="DC68" s="2">
        <f t="shared" si="141"/>
        <v>0</v>
      </c>
      <c r="DD68" s="2">
        <f t="shared" si="56"/>
        <v>5.0417169358359368</v>
      </c>
      <c r="DE68" s="2">
        <f t="shared" si="57"/>
        <v>1145.7926144813023</v>
      </c>
      <c r="DF68" s="2">
        <f t="shared" si="142"/>
        <v>20</v>
      </c>
      <c r="DG68" s="2">
        <f t="shared" si="143"/>
        <v>24.858522969256253</v>
      </c>
      <c r="DH68" s="2">
        <f t="shared" si="58"/>
        <v>1100.9340915120461</v>
      </c>
    </row>
    <row r="69" spans="2:115">
      <c r="B69" s="217"/>
      <c r="C69" s="1">
        <f t="shared" si="102"/>
        <v>32</v>
      </c>
      <c r="D69" s="2">
        <f t="shared" si="105"/>
        <v>1192.0028218166669</v>
      </c>
      <c r="E69" s="2">
        <f t="shared" si="106"/>
        <v>1149.5052112275002</v>
      </c>
      <c r="F69" s="2">
        <f t="shared" si="107"/>
        <v>1101.5893333333336</v>
      </c>
      <c r="G69" s="2">
        <f t="shared" si="108"/>
        <v>1076.2860000000003</v>
      </c>
      <c r="H69" s="2">
        <f t="shared" si="109"/>
        <v>1111.3261087499998</v>
      </c>
      <c r="I69" s="2">
        <f t="shared" si="110"/>
        <v>1073.6407721874998</v>
      </c>
      <c r="J69" s="2">
        <f t="shared" si="103"/>
        <v>1090.1154079917167</v>
      </c>
      <c r="K69" s="2">
        <f t="shared" si="104"/>
        <v>1026.9006666666667</v>
      </c>
      <c r="W69" s="1">
        <f t="shared" si="144"/>
        <v>51</v>
      </c>
      <c r="X69" s="2">
        <f t="shared" si="121"/>
        <v>1043.2055200249999</v>
      </c>
      <c r="Y69" s="8">
        <f t="shared" si="157"/>
        <v>0.04</v>
      </c>
      <c r="Z69" s="5">
        <f t="shared" si="145"/>
        <v>11</v>
      </c>
      <c r="AA69" s="2">
        <f t="shared" si="146"/>
        <v>1098.9000000000001</v>
      </c>
      <c r="AB69" s="2">
        <f t="shared" si="37"/>
        <v>1100</v>
      </c>
      <c r="AC69" s="2">
        <f t="shared" si="147"/>
        <v>1175.3499999999999</v>
      </c>
      <c r="AD69" s="8">
        <f t="shared" si="122"/>
        <v>6.8500000000000005E-2</v>
      </c>
      <c r="AE69" s="2">
        <f t="shared" si="2"/>
        <v>1195.47786875</v>
      </c>
      <c r="AF69" s="2" t="str">
        <f t="shared" si="123"/>
        <v>nie</v>
      </c>
      <c r="AG69" s="2">
        <f t="shared" si="124"/>
        <v>7.6999999999999993</v>
      </c>
      <c r="AH69" s="1">
        <f t="shared" si="79"/>
        <v>0</v>
      </c>
      <c r="AI69" s="1">
        <f t="shared" si="111"/>
        <v>0</v>
      </c>
      <c r="AJ69" s="1">
        <f t="shared" si="155"/>
        <v>0</v>
      </c>
      <c r="AK69" s="1">
        <f t="shared" si="166"/>
        <v>0</v>
      </c>
      <c r="AL69" s="2">
        <f t="shared" si="90"/>
        <v>0</v>
      </c>
      <c r="AM69" s="8">
        <f t="shared" si="160"/>
        <v>6.8500000000000005E-2</v>
      </c>
      <c r="AN69" s="2">
        <f t="shared" si="91"/>
        <v>0</v>
      </c>
      <c r="AO69" s="2">
        <f t="shared" si="161"/>
        <v>0</v>
      </c>
      <c r="AP69" s="2">
        <f t="shared" si="119"/>
        <v>0</v>
      </c>
      <c r="AQ69" s="8">
        <f t="shared" si="112"/>
        <v>0.04</v>
      </c>
      <c r="AR69" s="2">
        <f t="shared" si="113"/>
        <v>0</v>
      </c>
      <c r="AS69" s="2">
        <f t="shared" si="114"/>
        <v>0</v>
      </c>
      <c r="AT69" s="2">
        <f t="shared" si="39"/>
        <v>0</v>
      </c>
      <c r="AU69" s="2">
        <f t="shared" si="92"/>
        <v>0</v>
      </c>
      <c r="AV69" s="2">
        <f t="shared" si="82"/>
        <v>88.45993999999996</v>
      </c>
      <c r="AW69" s="1">
        <f t="shared" si="158"/>
        <v>0</v>
      </c>
      <c r="AX69" s="2">
        <f t="shared" si="125"/>
        <v>88.45993999999996</v>
      </c>
      <c r="AY69" s="1">
        <f t="shared" si="83"/>
        <v>0</v>
      </c>
      <c r="AZ69" s="2">
        <f t="shared" si="40"/>
        <v>88.45993999999996</v>
      </c>
      <c r="BA69" s="2">
        <f t="shared" si="93"/>
        <v>1283.9378087499999</v>
      </c>
      <c r="BB69" s="2">
        <f t="shared" si="126"/>
        <v>0</v>
      </c>
      <c r="BC69" s="2">
        <f t="shared" si="41"/>
        <v>5.3770814260000002</v>
      </c>
      <c r="BD69" s="2">
        <f t="shared" si="10"/>
        <v>1278.560727324</v>
      </c>
      <c r="BE69" s="2">
        <f t="shared" si="42"/>
        <v>7.6999999999999993</v>
      </c>
      <c r="BF69" s="2">
        <f t="shared" si="11"/>
        <v>52.485183662499978</v>
      </c>
      <c r="BG69" s="2">
        <f t="shared" si="12"/>
        <v>1218.3755436614999</v>
      </c>
      <c r="BI69" s="8">
        <f t="shared" si="162"/>
        <v>0.01</v>
      </c>
      <c r="BJ69" s="5">
        <f t="shared" si="148"/>
        <v>10</v>
      </c>
      <c r="BK69" s="2">
        <f t="shared" si="149"/>
        <v>999</v>
      </c>
      <c r="BL69" s="2">
        <f t="shared" si="150"/>
        <v>1000</v>
      </c>
      <c r="BM69" s="2">
        <f t="shared" si="127"/>
        <v>1000</v>
      </c>
      <c r="BN69" s="8">
        <f t="shared" si="128"/>
        <v>7.0000000000000007E-2</v>
      </c>
      <c r="BO69" s="2">
        <f t="shared" si="129"/>
        <v>1017.5000000000001</v>
      </c>
      <c r="BP69" s="2" t="str">
        <f t="shared" si="130"/>
        <v>nie</v>
      </c>
      <c r="BQ69" s="2">
        <f t="shared" si="131"/>
        <v>7</v>
      </c>
      <c r="BR69" s="1">
        <f t="shared" si="163"/>
        <v>0</v>
      </c>
      <c r="BS69" s="1">
        <f t="shared" si="115"/>
        <v>1</v>
      </c>
      <c r="BT69" s="1">
        <f t="shared" si="156"/>
        <v>0</v>
      </c>
      <c r="BU69" s="1">
        <f t="shared" si="167"/>
        <v>0</v>
      </c>
      <c r="BV69" s="2">
        <f t="shared" si="94"/>
        <v>0</v>
      </c>
      <c r="BW69" s="8">
        <f t="shared" si="164"/>
        <v>7.0000000000000007E-2</v>
      </c>
      <c r="BX69" s="2">
        <f t="shared" si="95"/>
        <v>0</v>
      </c>
      <c r="BY69" s="2">
        <f t="shared" si="165"/>
        <v>0</v>
      </c>
      <c r="BZ69" s="2">
        <f t="shared" si="120"/>
        <v>100</v>
      </c>
      <c r="CA69" s="8">
        <f t="shared" si="116"/>
        <v>0.02</v>
      </c>
      <c r="CB69" s="2">
        <f t="shared" si="117"/>
        <v>100.49999999999999</v>
      </c>
      <c r="CC69" s="2">
        <f t="shared" si="118"/>
        <v>0.7</v>
      </c>
      <c r="CD69" s="2">
        <f t="shared" si="132"/>
        <v>0</v>
      </c>
      <c r="CE69" s="2">
        <f t="shared" si="96"/>
        <v>0</v>
      </c>
      <c r="CF69" s="2">
        <f t="shared" si="97"/>
        <v>38</v>
      </c>
      <c r="CG69" s="1">
        <f t="shared" si="159"/>
        <v>0</v>
      </c>
      <c r="CH69" s="2">
        <f t="shared" si="133"/>
        <v>38</v>
      </c>
      <c r="CI69" s="1">
        <f t="shared" si="89"/>
        <v>0</v>
      </c>
      <c r="CJ69" s="2">
        <f t="shared" si="98"/>
        <v>38</v>
      </c>
      <c r="CK69" s="2">
        <f t="shared" si="99"/>
        <v>1156</v>
      </c>
      <c r="CL69" s="2">
        <f t="shared" si="134"/>
        <v>0</v>
      </c>
      <c r="CM69" s="2">
        <f t="shared" si="47"/>
        <v>5.0007999999999999</v>
      </c>
      <c r="CN69" s="2">
        <f t="shared" si="135"/>
        <v>1150.9992</v>
      </c>
      <c r="CO69" s="2">
        <f t="shared" si="48"/>
        <v>7.7</v>
      </c>
      <c r="CP69" s="2">
        <f t="shared" si="136"/>
        <v>28.176999999999992</v>
      </c>
      <c r="CQ69" s="2">
        <f t="shared" si="137"/>
        <v>1115.1222</v>
      </c>
      <c r="CS69" s="5">
        <f t="shared" si="151"/>
        <v>10</v>
      </c>
      <c r="CT69" s="2">
        <f t="shared" si="152"/>
        <v>1000</v>
      </c>
      <c r="CU69" s="2">
        <f t="shared" si="153"/>
        <v>1000</v>
      </c>
      <c r="CV69" s="2">
        <f t="shared" si="154"/>
        <v>1146.5348258203121</v>
      </c>
      <c r="CW69" s="8">
        <f t="shared" si="138"/>
        <v>2.2499999999999999E-2</v>
      </c>
      <c r="CX69" s="2">
        <f t="shared" si="139"/>
        <v>1152.9840842155513</v>
      </c>
      <c r="CY69" s="2" t="str">
        <f t="shared" si="140"/>
        <v>nie</v>
      </c>
      <c r="CZ69" s="2">
        <f t="shared" si="53"/>
        <v>0</v>
      </c>
      <c r="DA69" s="2">
        <f t="shared" si="54"/>
        <v>0</v>
      </c>
      <c r="DB69" s="2">
        <f t="shared" si="55"/>
        <v>1152.9840842155513</v>
      </c>
      <c r="DC69" s="2">
        <f t="shared" si="141"/>
        <v>0</v>
      </c>
      <c r="DD69" s="2">
        <f t="shared" si="56"/>
        <v>5.0417169358359368</v>
      </c>
      <c r="DE69" s="2">
        <f t="shared" si="57"/>
        <v>1147.9423672797154</v>
      </c>
      <c r="DF69" s="2">
        <f t="shared" si="142"/>
        <v>20</v>
      </c>
      <c r="DG69" s="2">
        <f t="shared" si="143"/>
        <v>25.266976000954752</v>
      </c>
      <c r="DH69" s="2">
        <f t="shared" si="58"/>
        <v>1102.6753912787606</v>
      </c>
    </row>
    <row r="70" spans="2:115">
      <c r="B70" s="217"/>
      <c r="C70" s="1">
        <f t="shared" ref="C70:C101" si="168">W51</f>
        <v>33</v>
      </c>
      <c r="D70" s="2">
        <f t="shared" si="105"/>
        <v>1198.5199817437501</v>
      </c>
      <c r="E70" s="2">
        <f t="shared" si="106"/>
        <v>1154.7841107684376</v>
      </c>
      <c r="F70" s="2">
        <f t="shared" si="107"/>
        <v>1103.2560000000001</v>
      </c>
      <c r="G70" s="2">
        <f t="shared" si="108"/>
        <v>1077.6360000000002</v>
      </c>
      <c r="H70" s="2">
        <f t="shared" si="109"/>
        <v>1113.3822923437499</v>
      </c>
      <c r="I70" s="2">
        <f t="shared" si="110"/>
        <v>1075.3062808984375</v>
      </c>
      <c r="J70" s="2">
        <f t="shared" ref="J70:J101" si="169">FV(INDEX(scenariusz_I_konto,MATCH(ROUNDUP(C70/12,0),scenariusz_I_rok,0))/12*(1-podatek_Belki),1,0,-J69,1)</f>
        <v>1093.0587195932942</v>
      </c>
      <c r="K70" s="2">
        <f t="shared" ref="K70:K101" si="170">X51</f>
        <v>1027.7507500000002</v>
      </c>
      <c r="W70" s="1">
        <f t="shared" si="144"/>
        <v>52</v>
      </c>
      <c r="X70" s="2">
        <f t="shared" si="121"/>
        <v>1044.0726900333334</v>
      </c>
      <c r="Y70" s="8">
        <f t="shared" si="157"/>
        <v>0.04</v>
      </c>
      <c r="Z70" s="5">
        <f t="shared" si="145"/>
        <v>11</v>
      </c>
      <c r="AA70" s="2">
        <f t="shared" si="146"/>
        <v>1098.9000000000001</v>
      </c>
      <c r="AB70" s="2">
        <f t="shared" si="37"/>
        <v>1100</v>
      </c>
      <c r="AC70" s="2">
        <f t="shared" si="147"/>
        <v>1175.3499999999999</v>
      </c>
      <c r="AD70" s="8">
        <f t="shared" si="122"/>
        <v>6.8500000000000005E-2</v>
      </c>
      <c r="AE70" s="2">
        <f t="shared" si="2"/>
        <v>1202.1871583333332</v>
      </c>
      <c r="AF70" s="2" t="str">
        <f t="shared" si="123"/>
        <v>nie</v>
      </c>
      <c r="AG70" s="2">
        <f t="shared" si="124"/>
        <v>7.6999999999999993</v>
      </c>
      <c r="AH70" s="1">
        <f t="shared" si="79"/>
        <v>0</v>
      </c>
      <c r="AI70" s="1">
        <f t="shared" si="111"/>
        <v>0</v>
      </c>
      <c r="AJ70" s="1">
        <f t="shared" si="155"/>
        <v>0</v>
      </c>
      <c r="AK70" s="1">
        <f t="shared" si="166"/>
        <v>0</v>
      </c>
      <c r="AL70" s="2">
        <f t="shared" si="90"/>
        <v>0</v>
      </c>
      <c r="AM70" s="8">
        <f t="shared" si="160"/>
        <v>6.8500000000000005E-2</v>
      </c>
      <c r="AN70" s="2">
        <f t="shared" si="91"/>
        <v>0</v>
      </c>
      <c r="AO70" s="2">
        <f t="shared" si="161"/>
        <v>0</v>
      </c>
      <c r="AP70" s="2">
        <f t="shared" si="119"/>
        <v>0</v>
      </c>
      <c r="AQ70" s="8">
        <f t="shared" si="112"/>
        <v>0.04</v>
      </c>
      <c r="AR70" s="2">
        <f t="shared" si="113"/>
        <v>0</v>
      </c>
      <c r="AS70" s="2">
        <f t="shared" si="114"/>
        <v>0</v>
      </c>
      <c r="AT70" s="2">
        <f t="shared" si="39"/>
        <v>0</v>
      </c>
      <c r="AU70" s="2">
        <f t="shared" si="92"/>
        <v>0</v>
      </c>
      <c r="AV70" s="2">
        <f t="shared" si="82"/>
        <v>88.45993999999996</v>
      </c>
      <c r="AW70" s="1">
        <f t="shared" si="158"/>
        <v>0</v>
      </c>
      <c r="AX70" s="2">
        <f t="shared" si="125"/>
        <v>88.45993999999996</v>
      </c>
      <c r="AY70" s="1">
        <f t="shared" si="83"/>
        <v>0</v>
      </c>
      <c r="AZ70" s="2">
        <f t="shared" si="40"/>
        <v>88.45993999999996</v>
      </c>
      <c r="BA70" s="2">
        <f t="shared" si="93"/>
        <v>1290.6470983333331</v>
      </c>
      <c r="BB70" s="2">
        <f t="shared" si="126"/>
        <v>0</v>
      </c>
      <c r="BC70" s="2">
        <f t="shared" si="41"/>
        <v>5.3770814260000002</v>
      </c>
      <c r="BD70" s="2">
        <f t="shared" si="10"/>
        <v>1285.2700169073332</v>
      </c>
      <c r="BE70" s="2">
        <f t="shared" si="42"/>
        <v>7.6999999999999993</v>
      </c>
      <c r="BF70" s="2">
        <f t="shared" si="11"/>
        <v>53.759948683333285</v>
      </c>
      <c r="BG70" s="2">
        <f t="shared" si="12"/>
        <v>1223.8100682239999</v>
      </c>
      <c r="BI70" s="8">
        <f t="shared" si="162"/>
        <v>0.01</v>
      </c>
      <c r="BJ70" s="5">
        <f t="shared" si="148"/>
        <v>10</v>
      </c>
      <c r="BK70" s="2">
        <f t="shared" si="149"/>
        <v>999</v>
      </c>
      <c r="BL70" s="2">
        <f t="shared" si="150"/>
        <v>1000</v>
      </c>
      <c r="BM70" s="2">
        <f t="shared" si="127"/>
        <v>1000</v>
      </c>
      <c r="BN70" s="8">
        <f t="shared" si="128"/>
        <v>7.0000000000000007E-2</v>
      </c>
      <c r="BO70" s="2">
        <f t="shared" si="129"/>
        <v>1023.3333333333335</v>
      </c>
      <c r="BP70" s="2" t="str">
        <f t="shared" si="130"/>
        <v>nie</v>
      </c>
      <c r="BQ70" s="2">
        <f t="shared" si="131"/>
        <v>7</v>
      </c>
      <c r="BR70" s="1">
        <f t="shared" si="163"/>
        <v>0</v>
      </c>
      <c r="BS70" s="1">
        <f t="shared" si="115"/>
        <v>1</v>
      </c>
      <c r="BT70" s="1">
        <f t="shared" si="156"/>
        <v>0</v>
      </c>
      <c r="BU70" s="1">
        <f t="shared" si="167"/>
        <v>0</v>
      </c>
      <c r="BV70" s="2">
        <f t="shared" si="94"/>
        <v>0</v>
      </c>
      <c r="BW70" s="8">
        <f t="shared" si="164"/>
        <v>7.0000000000000007E-2</v>
      </c>
      <c r="BX70" s="2">
        <f t="shared" si="95"/>
        <v>0</v>
      </c>
      <c r="BY70" s="2">
        <f t="shared" si="165"/>
        <v>0</v>
      </c>
      <c r="BZ70" s="2">
        <f t="shared" si="120"/>
        <v>100</v>
      </c>
      <c r="CA70" s="8">
        <f t="shared" si="116"/>
        <v>0.02</v>
      </c>
      <c r="CB70" s="2">
        <f t="shared" si="117"/>
        <v>100.66666666666666</v>
      </c>
      <c r="CC70" s="2">
        <f t="shared" si="118"/>
        <v>0.7</v>
      </c>
      <c r="CD70" s="2">
        <f t="shared" si="132"/>
        <v>0</v>
      </c>
      <c r="CE70" s="2">
        <f t="shared" si="96"/>
        <v>0</v>
      </c>
      <c r="CF70" s="2">
        <f t="shared" si="97"/>
        <v>38</v>
      </c>
      <c r="CG70" s="1">
        <f t="shared" si="159"/>
        <v>0</v>
      </c>
      <c r="CH70" s="2">
        <f t="shared" si="133"/>
        <v>38</v>
      </c>
      <c r="CI70" s="1">
        <f t="shared" si="89"/>
        <v>0</v>
      </c>
      <c r="CJ70" s="2">
        <f t="shared" si="98"/>
        <v>38</v>
      </c>
      <c r="CK70" s="2">
        <f t="shared" si="99"/>
        <v>1162.0000000000002</v>
      </c>
      <c r="CL70" s="2">
        <f t="shared" si="134"/>
        <v>0</v>
      </c>
      <c r="CM70" s="2">
        <f t="shared" si="47"/>
        <v>5.0007999999999999</v>
      </c>
      <c r="CN70" s="2">
        <f t="shared" si="135"/>
        <v>1156.9992000000002</v>
      </c>
      <c r="CO70" s="2">
        <f t="shared" si="48"/>
        <v>7.7</v>
      </c>
      <c r="CP70" s="2">
        <f t="shared" si="136"/>
        <v>29.317000000000036</v>
      </c>
      <c r="CQ70" s="2">
        <f t="shared" si="137"/>
        <v>1119.9822000000001</v>
      </c>
      <c r="CS70" s="5">
        <f t="shared" si="151"/>
        <v>10</v>
      </c>
      <c r="CT70" s="2">
        <f t="shared" si="152"/>
        <v>1000</v>
      </c>
      <c r="CU70" s="2">
        <f t="shared" si="153"/>
        <v>1000</v>
      </c>
      <c r="CV70" s="2">
        <f t="shared" si="154"/>
        <v>1146.5348258203121</v>
      </c>
      <c r="CW70" s="8">
        <f t="shared" si="138"/>
        <v>2.2499999999999999E-2</v>
      </c>
      <c r="CX70" s="2">
        <f t="shared" si="139"/>
        <v>1155.1338370139645</v>
      </c>
      <c r="CY70" s="2" t="str">
        <f t="shared" si="140"/>
        <v>nie</v>
      </c>
      <c r="CZ70" s="2">
        <f t="shared" si="53"/>
        <v>0</v>
      </c>
      <c r="DA70" s="2">
        <f t="shared" si="54"/>
        <v>0</v>
      </c>
      <c r="DB70" s="2">
        <f t="shared" si="55"/>
        <v>1155.1338370139645</v>
      </c>
      <c r="DC70" s="2">
        <f t="shared" si="141"/>
        <v>0</v>
      </c>
      <c r="DD70" s="2">
        <f t="shared" si="56"/>
        <v>5.0417169358359368</v>
      </c>
      <c r="DE70" s="2">
        <f t="shared" si="57"/>
        <v>1150.0921200781286</v>
      </c>
      <c r="DF70" s="2">
        <f t="shared" si="142"/>
        <v>20</v>
      </c>
      <c r="DG70" s="2">
        <f t="shared" si="143"/>
        <v>25.675429032653248</v>
      </c>
      <c r="DH70" s="2">
        <f t="shared" si="58"/>
        <v>1104.4166910454753</v>
      </c>
    </row>
    <row r="71" spans="2:115">
      <c r="B71" s="217"/>
      <c r="C71" s="1">
        <f t="shared" si="168"/>
        <v>34</v>
      </c>
      <c r="D71" s="2">
        <f t="shared" si="105"/>
        <v>1205.0371416708335</v>
      </c>
      <c r="E71" s="2">
        <f t="shared" si="106"/>
        <v>1160.0630103093752</v>
      </c>
      <c r="F71" s="2">
        <f t="shared" si="107"/>
        <v>1104.9226666666666</v>
      </c>
      <c r="G71" s="2">
        <f t="shared" si="108"/>
        <v>1078.9859999999999</v>
      </c>
      <c r="H71" s="2">
        <f t="shared" si="109"/>
        <v>1115.4384759375</v>
      </c>
      <c r="I71" s="2">
        <f t="shared" si="110"/>
        <v>1076.971789609375</v>
      </c>
      <c r="J71" s="2">
        <f t="shared" si="169"/>
        <v>1096.009978136196</v>
      </c>
      <c r="K71" s="2">
        <f t="shared" si="170"/>
        <v>1028.6008333333334</v>
      </c>
      <c r="W71" s="1">
        <f t="shared" si="144"/>
        <v>53</v>
      </c>
      <c r="X71" s="2">
        <f t="shared" si="121"/>
        <v>1044.9398600416666</v>
      </c>
      <c r="Y71" s="8">
        <f t="shared" si="157"/>
        <v>0.04</v>
      </c>
      <c r="Z71" s="5">
        <f t="shared" si="145"/>
        <v>11</v>
      </c>
      <c r="AA71" s="2">
        <f t="shared" si="146"/>
        <v>1098.9000000000001</v>
      </c>
      <c r="AB71" s="2">
        <f t="shared" si="37"/>
        <v>1100</v>
      </c>
      <c r="AC71" s="2">
        <f t="shared" si="147"/>
        <v>1175.3499999999999</v>
      </c>
      <c r="AD71" s="8">
        <f t="shared" si="122"/>
        <v>6.8500000000000005E-2</v>
      </c>
      <c r="AE71" s="2">
        <f t="shared" si="2"/>
        <v>1208.8964479166666</v>
      </c>
      <c r="AF71" s="2" t="str">
        <f t="shared" si="123"/>
        <v>nie</v>
      </c>
      <c r="AG71" s="2">
        <f t="shared" si="124"/>
        <v>7.6999999999999993</v>
      </c>
      <c r="AH71" s="1">
        <f t="shared" si="79"/>
        <v>0</v>
      </c>
      <c r="AI71" s="1">
        <f t="shared" si="111"/>
        <v>0</v>
      </c>
      <c r="AJ71" s="1">
        <f t="shared" si="155"/>
        <v>0</v>
      </c>
      <c r="AK71" s="1">
        <f t="shared" si="166"/>
        <v>0</v>
      </c>
      <c r="AL71" s="2">
        <f t="shared" si="90"/>
        <v>0</v>
      </c>
      <c r="AM71" s="8">
        <f t="shared" si="160"/>
        <v>6.8500000000000005E-2</v>
      </c>
      <c r="AN71" s="2">
        <f t="shared" si="91"/>
        <v>0</v>
      </c>
      <c r="AO71" s="2">
        <f t="shared" si="161"/>
        <v>0</v>
      </c>
      <c r="AP71" s="2">
        <f t="shared" si="119"/>
        <v>0</v>
      </c>
      <c r="AQ71" s="8">
        <f t="shared" si="112"/>
        <v>0.04</v>
      </c>
      <c r="AR71" s="2">
        <f t="shared" si="113"/>
        <v>0</v>
      </c>
      <c r="AS71" s="2">
        <f t="shared" si="114"/>
        <v>0</v>
      </c>
      <c r="AT71" s="2">
        <f t="shared" si="39"/>
        <v>0</v>
      </c>
      <c r="AU71" s="2">
        <f t="shared" si="92"/>
        <v>0</v>
      </c>
      <c r="AV71" s="2">
        <f t="shared" si="82"/>
        <v>88.45993999999996</v>
      </c>
      <c r="AW71" s="1">
        <f t="shared" si="158"/>
        <v>0</v>
      </c>
      <c r="AX71" s="2">
        <f t="shared" si="125"/>
        <v>88.45993999999996</v>
      </c>
      <c r="AY71" s="1">
        <f t="shared" si="83"/>
        <v>0</v>
      </c>
      <c r="AZ71" s="2">
        <f t="shared" si="40"/>
        <v>88.45993999999996</v>
      </c>
      <c r="BA71" s="2">
        <f t="shared" si="93"/>
        <v>1297.3563879166666</v>
      </c>
      <c r="BB71" s="2">
        <f t="shared" si="126"/>
        <v>0</v>
      </c>
      <c r="BC71" s="2">
        <f t="shared" si="41"/>
        <v>5.3770814260000002</v>
      </c>
      <c r="BD71" s="2">
        <f t="shared" si="10"/>
        <v>1291.9793064906667</v>
      </c>
      <c r="BE71" s="2">
        <f t="shared" si="42"/>
        <v>7.6999999999999993</v>
      </c>
      <c r="BF71" s="2">
        <f t="shared" si="11"/>
        <v>55.034713704166641</v>
      </c>
      <c r="BG71" s="2">
        <f t="shared" si="12"/>
        <v>1229.2445927864999</v>
      </c>
      <c r="BI71" s="8">
        <f t="shared" si="162"/>
        <v>0.01</v>
      </c>
      <c r="BJ71" s="5">
        <f t="shared" si="148"/>
        <v>10</v>
      </c>
      <c r="BK71" s="2">
        <f t="shared" si="149"/>
        <v>999</v>
      </c>
      <c r="BL71" s="2">
        <f t="shared" si="150"/>
        <v>1000</v>
      </c>
      <c r="BM71" s="2">
        <f t="shared" si="127"/>
        <v>1000</v>
      </c>
      <c r="BN71" s="8">
        <f t="shared" si="128"/>
        <v>7.0000000000000007E-2</v>
      </c>
      <c r="BO71" s="2">
        <f t="shared" si="129"/>
        <v>1029.1666666666665</v>
      </c>
      <c r="BP71" s="2" t="str">
        <f t="shared" si="130"/>
        <v>nie</v>
      </c>
      <c r="BQ71" s="2">
        <f t="shared" si="131"/>
        <v>7</v>
      </c>
      <c r="BR71" s="1">
        <f t="shared" si="163"/>
        <v>0</v>
      </c>
      <c r="BS71" s="1">
        <f t="shared" si="115"/>
        <v>1</v>
      </c>
      <c r="BT71" s="1">
        <f t="shared" si="156"/>
        <v>0</v>
      </c>
      <c r="BU71" s="1">
        <f t="shared" si="167"/>
        <v>0</v>
      </c>
      <c r="BV71" s="2">
        <f t="shared" si="94"/>
        <v>0</v>
      </c>
      <c r="BW71" s="8">
        <f t="shared" si="164"/>
        <v>7.0000000000000007E-2</v>
      </c>
      <c r="BX71" s="2">
        <f t="shared" si="95"/>
        <v>0</v>
      </c>
      <c r="BY71" s="2">
        <f t="shared" si="165"/>
        <v>0</v>
      </c>
      <c r="BZ71" s="2">
        <f t="shared" si="120"/>
        <v>100</v>
      </c>
      <c r="CA71" s="8">
        <f t="shared" si="116"/>
        <v>0.02</v>
      </c>
      <c r="CB71" s="2">
        <f t="shared" si="117"/>
        <v>100.83333333333333</v>
      </c>
      <c r="CC71" s="2">
        <f t="shared" si="118"/>
        <v>0.7</v>
      </c>
      <c r="CD71" s="2">
        <f t="shared" si="132"/>
        <v>0</v>
      </c>
      <c r="CE71" s="2">
        <f t="shared" si="96"/>
        <v>0</v>
      </c>
      <c r="CF71" s="2">
        <f t="shared" si="97"/>
        <v>38</v>
      </c>
      <c r="CG71" s="1">
        <f t="shared" si="159"/>
        <v>0</v>
      </c>
      <c r="CH71" s="2">
        <f t="shared" si="133"/>
        <v>38</v>
      </c>
      <c r="CI71" s="1">
        <f t="shared" si="89"/>
        <v>0</v>
      </c>
      <c r="CJ71" s="2">
        <f t="shared" si="98"/>
        <v>38</v>
      </c>
      <c r="CK71" s="2">
        <f t="shared" si="99"/>
        <v>1167.9999999999998</v>
      </c>
      <c r="CL71" s="2">
        <f t="shared" si="134"/>
        <v>0</v>
      </c>
      <c r="CM71" s="2">
        <f t="shared" si="47"/>
        <v>5.0007999999999999</v>
      </c>
      <c r="CN71" s="2">
        <f t="shared" si="135"/>
        <v>1162.9991999999997</v>
      </c>
      <c r="CO71" s="2">
        <f t="shared" si="48"/>
        <v>7.7</v>
      </c>
      <c r="CP71" s="2">
        <f t="shared" si="136"/>
        <v>30.456999999999947</v>
      </c>
      <c r="CQ71" s="2">
        <f t="shared" si="137"/>
        <v>1124.8421999999998</v>
      </c>
      <c r="CS71" s="5">
        <f t="shared" si="151"/>
        <v>10</v>
      </c>
      <c r="CT71" s="2">
        <f t="shared" si="152"/>
        <v>1000</v>
      </c>
      <c r="CU71" s="2">
        <f t="shared" si="153"/>
        <v>1000</v>
      </c>
      <c r="CV71" s="2">
        <f t="shared" si="154"/>
        <v>1146.5348258203121</v>
      </c>
      <c r="CW71" s="8">
        <f t="shared" si="138"/>
        <v>2.2499999999999999E-2</v>
      </c>
      <c r="CX71" s="2">
        <f t="shared" si="139"/>
        <v>1157.2835898123774</v>
      </c>
      <c r="CY71" s="2" t="str">
        <f t="shared" si="140"/>
        <v>nie</v>
      </c>
      <c r="CZ71" s="2">
        <f t="shared" si="53"/>
        <v>0</v>
      </c>
      <c r="DA71" s="2">
        <f t="shared" si="54"/>
        <v>0</v>
      </c>
      <c r="DB71" s="2">
        <f t="shared" si="55"/>
        <v>1157.2835898123774</v>
      </c>
      <c r="DC71" s="2">
        <f t="shared" si="141"/>
        <v>0</v>
      </c>
      <c r="DD71" s="2">
        <f t="shared" si="56"/>
        <v>5.0417169358359368</v>
      </c>
      <c r="DE71" s="2">
        <f t="shared" si="57"/>
        <v>1152.2418728765415</v>
      </c>
      <c r="DF71" s="2">
        <f t="shared" si="142"/>
        <v>20</v>
      </c>
      <c r="DG71" s="2">
        <f t="shared" si="143"/>
        <v>26.083882064351705</v>
      </c>
      <c r="DH71" s="2">
        <f t="shared" si="58"/>
        <v>1106.1579908121898</v>
      </c>
    </row>
    <row r="72" spans="2:115">
      <c r="B72" s="218"/>
      <c r="C72" s="1">
        <f t="shared" si="168"/>
        <v>35</v>
      </c>
      <c r="D72" s="2">
        <f t="shared" si="105"/>
        <v>1211.5543015979167</v>
      </c>
      <c r="E72" s="2">
        <f t="shared" si="106"/>
        <v>1165.3419098503125</v>
      </c>
      <c r="F72" s="2">
        <f t="shared" si="107"/>
        <v>1106.5893333333333</v>
      </c>
      <c r="G72" s="2">
        <f t="shared" si="108"/>
        <v>1080.336</v>
      </c>
      <c r="H72" s="2">
        <f t="shared" si="109"/>
        <v>1117.4946595312499</v>
      </c>
      <c r="I72" s="2">
        <f t="shared" si="110"/>
        <v>1078.6372983203125</v>
      </c>
      <c r="J72" s="2">
        <f t="shared" si="169"/>
        <v>1098.9692050771637</v>
      </c>
      <c r="K72" s="2">
        <f t="shared" si="170"/>
        <v>1029.4509166666669</v>
      </c>
      <c r="W72" s="1">
        <f t="shared" si="144"/>
        <v>54</v>
      </c>
      <c r="X72" s="2">
        <f t="shared" si="121"/>
        <v>1045.8070300499999</v>
      </c>
      <c r="Y72" s="8">
        <f t="shared" si="157"/>
        <v>0.04</v>
      </c>
      <c r="Z72" s="5">
        <f t="shared" si="145"/>
        <v>11</v>
      </c>
      <c r="AA72" s="2">
        <f t="shared" si="146"/>
        <v>1098.9000000000001</v>
      </c>
      <c r="AB72" s="2">
        <f t="shared" si="37"/>
        <v>1100</v>
      </c>
      <c r="AC72" s="2">
        <f t="shared" si="147"/>
        <v>1175.3499999999999</v>
      </c>
      <c r="AD72" s="8">
        <f t="shared" si="122"/>
        <v>6.8500000000000005E-2</v>
      </c>
      <c r="AE72" s="2">
        <f t="shared" si="2"/>
        <v>1215.6057375</v>
      </c>
      <c r="AF72" s="2" t="str">
        <f t="shared" si="123"/>
        <v>nie</v>
      </c>
      <c r="AG72" s="2">
        <f t="shared" si="124"/>
        <v>7.6999999999999993</v>
      </c>
      <c r="AH72" s="1">
        <f t="shared" si="79"/>
        <v>0</v>
      </c>
      <c r="AI72" s="1">
        <f t="shared" si="111"/>
        <v>0</v>
      </c>
      <c r="AJ72" s="1">
        <f t="shared" si="155"/>
        <v>0</v>
      </c>
      <c r="AK72" s="1">
        <f t="shared" si="166"/>
        <v>0</v>
      </c>
      <c r="AL72" s="2">
        <f t="shared" si="90"/>
        <v>0</v>
      </c>
      <c r="AM72" s="8">
        <f t="shared" si="160"/>
        <v>6.8500000000000005E-2</v>
      </c>
      <c r="AN72" s="2">
        <f t="shared" si="91"/>
        <v>0</v>
      </c>
      <c r="AO72" s="2">
        <f t="shared" si="161"/>
        <v>0</v>
      </c>
      <c r="AP72" s="2">
        <f t="shared" si="119"/>
        <v>0</v>
      </c>
      <c r="AQ72" s="8">
        <f t="shared" si="112"/>
        <v>0.04</v>
      </c>
      <c r="AR72" s="2">
        <f t="shared" si="113"/>
        <v>0</v>
      </c>
      <c r="AS72" s="2">
        <f t="shared" si="114"/>
        <v>0</v>
      </c>
      <c r="AT72" s="2">
        <f t="shared" si="39"/>
        <v>0</v>
      </c>
      <c r="AU72" s="2">
        <f t="shared" si="92"/>
        <v>0</v>
      </c>
      <c r="AV72" s="2">
        <f t="shared" si="82"/>
        <v>88.45993999999996</v>
      </c>
      <c r="AW72" s="1">
        <f t="shared" si="158"/>
        <v>0</v>
      </c>
      <c r="AX72" s="2">
        <f t="shared" si="125"/>
        <v>88.45993999999996</v>
      </c>
      <c r="AY72" s="1">
        <f t="shared" si="83"/>
        <v>0</v>
      </c>
      <c r="AZ72" s="2">
        <f t="shared" si="40"/>
        <v>88.45993999999996</v>
      </c>
      <c r="BA72" s="2">
        <f t="shared" si="93"/>
        <v>1304.0656775</v>
      </c>
      <c r="BB72" s="2">
        <f t="shared" si="126"/>
        <v>0</v>
      </c>
      <c r="BC72" s="2">
        <f t="shared" si="41"/>
        <v>5.3770814260000002</v>
      </c>
      <c r="BD72" s="2">
        <f t="shared" si="10"/>
        <v>1298.6885960740001</v>
      </c>
      <c r="BE72" s="2">
        <f t="shared" si="42"/>
        <v>7.6999999999999993</v>
      </c>
      <c r="BF72" s="2">
        <f t="shared" si="11"/>
        <v>56.309478724999991</v>
      </c>
      <c r="BG72" s="2">
        <f t="shared" si="12"/>
        <v>1234.6791173490001</v>
      </c>
      <c r="BI72" s="8">
        <f t="shared" si="162"/>
        <v>0.01</v>
      </c>
      <c r="BJ72" s="5">
        <f t="shared" si="148"/>
        <v>10</v>
      </c>
      <c r="BK72" s="2">
        <f t="shared" si="149"/>
        <v>999</v>
      </c>
      <c r="BL72" s="2">
        <f t="shared" si="150"/>
        <v>1000</v>
      </c>
      <c r="BM72" s="2">
        <f t="shared" si="127"/>
        <v>1000</v>
      </c>
      <c r="BN72" s="8">
        <f t="shared" si="128"/>
        <v>7.0000000000000007E-2</v>
      </c>
      <c r="BO72" s="2">
        <f t="shared" si="129"/>
        <v>1035</v>
      </c>
      <c r="BP72" s="2" t="str">
        <f t="shared" si="130"/>
        <v>nie</v>
      </c>
      <c r="BQ72" s="2">
        <f t="shared" si="131"/>
        <v>7</v>
      </c>
      <c r="BR72" s="1">
        <f t="shared" si="163"/>
        <v>0</v>
      </c>
      <c r="BS72" s="1">
        <f t="shared" si="115"/>
        <v>1</v>
      </c>
      <c r="BT72" s="1">
        <f t="shared" si="156"/>
        <v>0</v>
      </c>
      <c r="BU72" s="1">
        <f t="shared" si="167"/>
        <v>0</v>
      </c>
      <c r="BV72" s="2">
        <f t="shared" si="94"/>
        <v>0</v>
      </c>
      <c r="BW72" s="8">
        <f t="shared" si="164"/>
        <v>7.0000000000000007E-2</v>
      </c>
      <c r="BX72" s="2">
        <f t="shared" si="95"/>
        <v>0</v>
      </c>
      <c r="BY72" s="2">
        <f t="shared" si="165"/>
        <v>0</v>
      </c>
      <c r="BZ72" s="2">
        <f t="shared" si="120"/>
        <v>100</v>
      </c>
      <c r="CA72" s="8">
        <f t="shared" si="116"/>
        <v>0.02</v>
      </c>
      <c r="CB72" s="2">
        <f t="shared" si="117"/>
        <v>101</v>
      </c>
      <c r="CC72" s="2">
        <f t="shared" si="118"/>
        <v>0.7</v>
      </c>
      <c r="CD72" s="2">
        <f t="shared" si="132"/>
        <v>0</v>
      </c>
      <c r="CE72" s="2">
        <f t="shared" si="96"/>
        <v>0</v>
      </c>
      <c r="CF72" s="2">
        <f t="shared" si="97"/>
        <v>38</v>
      </c>
      <c r="CG72" s="1">
        <f t="shared" si="159"/>
        <v>0</v>
      </c>
      <c r="CH72" s="2">
        <f t="shared" si="133"/>
        <v>38</v>
      </c>
      <c r="CI72" s="1">
        <f t="shared" si="89"/>
        <v>0</v>
      </c>
      <c r="CJ72" s="2">
        <f t="shared" si="98"/>
        <v>38</v>
      </c>
      <c r="CK72" s="2">
        <f t="shared" si="99"/>
        <v>1174</v>
      </c>
      <c r="CL72" s="2">
        <f t="shared" si="134"/>
        <v>0</v>
      </c>
      <c r="CM72" s="2">
        <f t="shared" si="47"/>
        <v>5.0007999999999999</v>
      </c>
      <c r="CN72" s="2">
        <f t="shared" si="135"/>
        <v>1168.9992</v>
      </c>
      <c r="CO72" s="2">
        <f t="shared" si="48"/>
        <v>7.7</v>
      </c>
      <c r="CP72" s="2">
        <f t="shared" si="136"/>
        <v>31.596999999999991</v>
      </c>
      <c r="CQ72" s="2">
        <f t="shared" si="137"/>
        <v>1129.7021999999999</v>
      </c>
      <c r="CS72" s="5">
        <f t="shared" si="151"/>
        <v>10</v>
      </c>
      <c r="CT72" s="2">
        <f t="shared" si="152"/>
        <v>1000</v>
      </c>
      <c r="CU72" s="2">
        <f t="shared" si="153"/>
        <v>1000</v>
      </c>
      <c r="CV72" s="2">
        <f t="shared" si="154"/>
        <v>1146.5348258203121</v>
      </c>
      <c r="CW72" s="8">
        <f t="shared" si="138"/>
        <v>2.2499999999999999E-2</v>
      </c>
      <c r="CX72" s="2">
        <f t="shared" si="139"/>
        <v>1159.4333426107905</v>
      </c>
      <c r="CY72" s="2" t="str">
        <f t="shared" si="140"/>
        <v>nie</v>
      </c>
      <c r="CZ72" s="2">
        <f t="shared" si="53"/>
        <v>0</v>
      </c>
      <c r="DA72" s="2">
        <f t="shared" si="54"/>
        <v>0</v>
      </c>
      <c r="DB72" s="2">
        <f t="shared" si="55"/>
        <v>1159.4333426107905</v>
      </c>
      <c r="DC72" s="2">
        <f t="shared" si="141"/>
        <v>0</v>
      </c>
      <c r="DD72" s="2">
        <f t="shared" si="56"/>
        <v>5.0417169358359368</v>
      </c>
      <c r="DE72" s="2">
        <f t="shared" si="57"/>
        <v>1154.3916256749546</v>
      </c>
      <c r="DF72" s="2">
        <f t="shared" si="142"/>
        <v>20</v>
      </c>
      <c r="DG72" s="2">
        <f t="shared" si="143"/>
        <v>26.492335096050201</v>
      </c>
      <c r="DH72" s="2">
        <f t="shared" si="58"/>
        <v>1107.8992905789044</v>
      </c>
    </row>
    <row r="73" spans="2:115">
      <c r="B73" s="216">
        <f>ROUNDUP(C74/12,0)</f>
        <v>4</v>
      </c>
      <c r="C73" s="3">
        <f t="shared" si="168"/>
        <v>36</v>
      </c>
      <c r="D73" s="11">
        <f t="shared" si="105"/>
        <v>1183.75219249</v>
      </c>
      <c r="E73" s="11">
        <f t="shared" si="106"/>
        <v>1148.1538038900001</v>
      </c>
      <c r="F73" s="11">
        <f t="shared" si="107"/>
        <v>1106.5909999999999</v>
      </c>
      <c r="G73" s="11">
        <f t="shared" si="108"/>
        <v>1080.021</v>
      </c>
      <c r="H73" s="11">
        <f t="shared" si="109"/>
        <v>1117.8688849453122</v>
      </c>
      <c r="I73" s="11">
        <f t="shared" si="110"/>
        <v>1078.6208488515622</v>
      </c>
      <c r="J73" s="11">
        <f t="shared" si="169"/>
        <v>1101.936421930872</v>
      </c>
      <c r="K73" s="11">
        <f t="shared" si="170"/>
        <v>1030.3009999999999</v>
      </c>
      <c r="W73" s="1">
        <f t="shared" si="144"/>
        <v>55</v>
      </c>
      <c r="X73" s="2">
        <f t="shared" si="121"/>
        <v>1046.6742000583333</v>
      </c>
      <c r="Y73" s="8">
        <f t="shared" si="157"/>
        <v>0.04</v>
      </c>
      <c r="Z73" s="5">
        <f t="shared" si="145"/>
        <v>11</v>
      </c>
      <c r="AA73" s="2">
        <f t="shared" si="146"/>
        <v>1098.9000000000001</v>
      </c>
      <c r="AB73" s="2">
        <f t="shared" si="37"/>
        <v>1100</v>
      </c>
      <c r="AC73" s="2">
        <f t="shared" si="147"/>
        <v>1175.3499999999999</v>
      </c>
      <c r="AD73" s="8">
        <f t="shared" si="122"/>
        <v>6.8500000000000005E-2</v>
      </c>
      <c r="AE73" s="2">
        <f t="shared" si="2"/>
        <v>1222.3150270833332</v>
      </c>
      <c r="AF73" s="2" t="str">
        <f t="shared" si="123"/>
        <v>nie</v>
      </c>
      <c r="AG73" s="2">
        <f t="shared" si="124"/>
        <v>7.6999999999999993</v>
      </c>
      <c r="AH73" s="1">
        <f t="shared" si="79"/>
        <v>0</v>
      </c>
      <c r="AI73" s="1">
        <f t="shared" si="111"/>
        <v>0</v>
      </c>
      <c r="AJ73" s="1">
        <f t="shared" si="155"/>
        <v>0</v>
      </c>
      <c r="AK73" s="1">
        <f t="shared" si="166"/>
        <v>0</v>
      </c>
      <c r="AL73" s="2">
        <f t="shared" si="90"/>
        <v>0</v>
      </c>
      <c r="AM73" s="8">
        <f t="shared" si="160"/>
        <v>6.8500000000000005E-2</v>
      </c>
      <c r="AN73" s="2">
        <f t="shared" si="91"/>
        <v>0</v>
      </c>
      <c r="AO73" s="2">
        <f t="shared" si="161"/>
        <v>0</v>
      </c>
      <c r="AP73" s="2">
        <f t="shared" si="119"/>
        <v>0</v>
      </c>
      <c r="AQ73" s="8">
        <f t="shared" si="112"/>
        <v>0.04</v>
      </c>
      <c r="AR73" s="2">
        <f t="shared" si="113"/>
        <v>0</v>
      </c>
      <c r="AS73" s="2">
        <f t="shared" si="114"/>
        <v>0</v>
      </c>
      <c r="AT73" s="2">
        <f t="shared" si="39"/>
        <v>0</v>
      </c>
      <c r="AU73" s="2">
        <f t="shared" si="92"/>
        <v>0</v>
      </c>
      <c r="AV73" s="2">
        <f t="shared" si="82"/>
        <v>88.45993999999996</v>
      </c>
      <c r="AW73" s="1">
        <f t="shared" si="158"/>
        <v>0</v>
      </c>
      <c r="AX73" s="2">
        <f t="shared" si="125"/>
        <v>88.45993999999996</v>
      </c>
      <c r="AY73" s="1">
        <f t="shared" si="83"/>
        <v>0</v>
      </c>
      <c r="AZ73" s="2">
        <f t="shared" si="40"/>
        <v>88.45993999999996</v>
      </c>
      <c r="BA73" s="2">
        <f t="shared" si="93"/>
        <v>1310.7749670833332</v>
      </c>
      <c r="BB73" s="2">
        <f t="shared" si="126"/>
        <v>0</v>
      </c>
      <c r="BC73" s="2">
        <f t="shared" si="41"/>
        <v>5.3770814260000002</v>
      </c>
      <c r="BD73" s="2">
        <f t="shared" si="10"/>
        <v>1305.3978856573333</v>
      </c>
      <c r="BE73" s="2">
        <f t="shared" si="42"/>
        <v>7.6999999999999993</v>
      </c>
      <c r="BF73" s="2">
        <f t="shared" si="11"/>
        <v>57.584243745833298</v>
      </c>
      <c r="BG73" s="2">
        <f t="shared" si="12"/>
        <v>1240.1136419115001</v>
      </c>
      <c r="BI73" s="8">
        <f t="shared" si="162"/>
        <v>0.01</v>
      </c>
      <c r="BJ73" s="5">
        <f t="shared" si="148"/>
        <v>10</v>
      </c>
      <c r="BK73" s="2">
        <f t="shared" si="149"/>
        <v>999</v>
      </c>
      <c r="BL73" s="2">
        <f t="shared" si="150"/>
        <v>1000</v>
      </c>
      <c r="BM73" s="2">
        <f t="shared" si="127"/>
        <v>1000</v>
      </c>
      <c r="BN73" s="8">
        <f t="shared" si="128"/>
        <v>7.0000000000000007E-2</v>
      </c>
      <c r="BO73" s="2">
        <f t="shared" si="129"/>
        <v>1040.8333333333333</v>
      </c>
      <c r="BP73" s="2" t="str">
        <f t="shared" si="130"/>
        <v>nie</v>
      </c>
      <c r="BQ73" s="2">
        <f t="shared" si="131"/>
        <v>7</v>
      </c>
      <c r="BR73" s="1">
        <f t="shared" si="163"/>
        <v>0</v>
      </c>
      <c r="BS73" s="1">
        <f t="shared" si="115"/>
        <v>1</v>
      </c>
      <c r="BT73" s="1">
        <f t="shared" si="156"/>
        <v>0</v>
      </c>
      <c r="BU73" s="1">
        <f t="shared" si="167"/>
        <v>0</v>
      </c>
      <c r="BV73" s="2">
        <f t="shared" si="94"/>
        <v>0</v>
      </c>
      <c r="BW73" s="8">
        <f t="shared" si="164"/>
        <v>7.0000000000000007E-2</v>
      </c>
      <c r="BX73" s="2">
        <f t="shared" si="95"/>
        <v>0</v>
      </c>
      <c r="BY73" s="2">
        <f t="shared" si="165"/>
        <v>0</v>
      </c>
      <c r="BZ73" s="2">
        <f t="shared" si="120"/>
        <v>100</v>
      </c>
      <c r="CA73" s="8">
        <f t="shared" si="116"/>
        <v>0.02</v>
      </c>
      <c r="CB73" s="2">
        <f t="shared" si="117"/>
        <v>101.16666666666667</v>
      </c>
      <c r="CC73" s="2">
        <f t="shared" si="118"/>
        <v>0.7</v>
      </c>
      <c r="CD73" s="2">
        <f t="shared" si="132"/>
        <v>0</v>
      </c>
      <c r="CE73" s="2">
        <f t="shared" si="96"/>
        <v>0</v>
      </c>
      <c r="CF73" s="2">
        <f t="shared" si="97"/>
        <v>38</v>
      </c>
      <c r="CG73" s="1">
        <f t="shared" si="159"/>
        <v>0</v>
      </c>
      <c r="CH73" s="2">
        <f t="shared" si="133"/>
        <v>38</v>
      </c>
      <c r="CI73" s="1">
        <f t="shared" si="89"/>
        <v>0</v>
      </c>
      <c r="CJ73" s="2">
        <f t="shared" si="98"/>
        <v>38</v>
      </c>
      <c r="CK73" s="2">
        <f t="shared" si="99"/>
        <v>1180</v>
      </c>
      <c r="CL73" s="2">
        <f t="shared" si="134"/>
        <v>0</v>
      </c>
      <c r="CM73" s="2">
        <f t="shared" si="47"/>
        <v>5.0007999999999999</v>
      </c>
      <c r="CN73" s="2">
        <f t="shared" si="135"/>
        <v>1174.9992</v>
      </c>
      <c r="CO73" s="2">
        <f t="shared" si="48"/>
        <v>7.7</v>
      </c>
      <c r="CP73" s="2">
        <f t="shared" si="136"/>
        <v>32.736999999999995</v>
      </c>
      <c r="CQ73" s="2">
        <f t="shared" si="137"/>
        <v>1134.5621999999998</v>
      </c>
      <c r="CS73" s="5">
        <f t="shared" si="151"/>
        <v>10</v>
      </c>
      <c r="CT73" s="2">
        <f t="shared" si="152"/>
        <v>1000</v>
      </c>
      <c r="CU73" s="2">
        <f t="shared" si="153"/>
        <v>1000</v>
      </c>
      <c r="CV73" s="2">
        <f t="shared" si="154"/>
        <v>1146.5348258203121</v>
      </c>
      <c r="CW73" s="8">
        <f t="shared" si="138"/>
        <v>2.2499999999999999E-2</v>
      </c>
      <c r="CX73" s="2">
        <f t="shared" si="139"/>
        <v>1161.5830954092037</v>
      </c>
      <c r="CY73" s="2" t="str">
        <f t="shared" si="140"/>
        <v>nie</v>
      </c>
      <c r="CZ73" s="2">
        <f t="shared" si="53"/>
        <v>0</v>
      </c>
      <c r="DA73" s="2">
        <f t="shared" si="54"/>
        <v>0</v>
      </c>
      <c r="DB73" s="2">
        <f t="shared" si="55"/>
        <v>1161.5830954092037</v>
      </c>
      <c r="DC73" s="2">
        <f t="shared" si="141"/>
        <v>0</v>
      </c>
      <c r="DD73" s="2">
        <f t="shared" si="56"/>
        <v>5.0417169358359368</v>
      </c>
      <c r="DE73" s="2">
        <f t="shared" si="57"/>
        <v>1156.5413784733678</v>
      </c>
      <c r="DF73" s="2">
        <f t="shared" si="142"/>
        <v>20</v>
      </c>
      <c r="DG73" s="2">
        <f t="shared" si="143"/>
        <v>26.900788127748701</v>
      </c>
      <c r="DH73" s="2">
        <f t="shared" si="58"/>
        <v>1109.6405903456191</v>
      </c>
    </row>
    <row r="74" spans="2:115">
      <c r="B74" s="217"/>
      <c r="C74" s="1">
        <f t="shared" si="168"/>
        <v>37</v>
      </c>
      <c r="D74" s="2">
        <f t="shared" si="105"/>
        <v>1191.1313591566666</v>
      </c>
      <c r="E74" s="2">
        <f t="shared" si="106"/>
        <v>1149.0448038899999</v>
      </c>
      <c r="F74" s="2">
        <f t="shared" si="107"/>
        <v>1108.8409999999999</v>
      </c>
      <c r="G74" s="2">
        <f t="shared" si="108"/>
        <v>1081.3709999999999</v>
      </c>
      <c r="H74" s="2">
        <f t="shared" si="109"/>
        <v>1119.9713326699216</v>
      </c>
      <c r="I74" s="2">
        <f t="shared" si="110"/>
        <v>1080.3238315084959</v>
      </c>
      <c r="J74" s="2">
        <f t="shared" si="169"/>
        <v>1104.9116502700854</v>
      </c>
      <c r="K74" s="2">
        <f t="shared" si="170"/>
        <v>1031.1595841666665</v>
      </c>
      <c r="W74" s="1">
        <f t="shared" si="144"/>
        <v>56</v>
      </c>
      <c r="X74" s="2">
        <f t="shared" si="121"/>
        <v>1047.5413700666666</v>
      </c>
      <c r="Y74" s="8">
        <f t="shared" si="157"/>
        <v>0.04</v>
      </c>
      <c r="Z74" s="5">
        <f t="shared" si="145"/>
        <v>11</v>
      </c>
      <c r="AA74" s="2">
        <f t="shared" si="146"/>
        <v>1098.9000000000001</v>
      </c>
      <c r="AB74" s="2">
        <f t="shared" si="37"/>
        <v>1100</v>
      </c>
      <c r="AC74" s="2">
        <f t="shared" si="147"/>
        <v>1175.3499999999999</v>
      </c>
      <c r="AD74" s="8">
        <f t="shared" si="122"/>
        <v>6.8500000000000005E-2</v>
      </c>
      <c r="AE74" s="2">
        <f t="shared" si="2"/>
        <v>1229.0243166666667</v>
      </c>
      <c r="AF74" s="2" t="str">
        <f t="shared" si="123"/>
        <v>nie</v>
      </c>
      <c r="AG74" s="2">
        <f t="shared" si="124"/>
        <v>7.6999999999999993</v>
      </c>
      <c r="AH74" s="1">
        <f t="shared" si="79"/>
        <v>0</v>
      </c>
      <c r="AI74" s="1">
        <f t="shared" si="111"/>
        <v>0</v>
      </c>
      <c r="AJ74" s="1">
        <f t="shared" si="155"/>
        <v>0</v>
      </c>
      <c r="AK74" s="1">
        <f t="shared" si="166"/>
        <v>0</v>
      </c>
      <c r="AL74" s="2">
        <f t="shared" si="90"/>
        <v>0</v>
      </c>
      <c r="AM74" s="8">
        <f t="shared" si="160"/>
        <v>6.8500000000000005E-2</v>
      </c>
      <c r="AN74" s="2">
        <f t="shared" si="91"/>
        <v>0</v>
      </c>
      <c r="AO74" s="2">
        <f t="shared" si="161"/>
        <v>0</v>
      </c>
      <c r="AP74" s="2">
        <f t="shared" si="119"/>
        <v>0</v>
      </c>
      <c r="AQ74" s="8">
        <f t="shared" si="112"/>
        <v>0.04</v>
      </c>
      <c r="AR74" s="2">
        <f t="shared" si="113"/>
        <v>0</v>
      </c>
      <c r="AS74" s="2">
        <f t="shared" si="114"/>
        <v>0</v>
      </c>
      <c r="AT74" s="2">
        <f t="shared" si="39"/>
        <v>0</v>
      </c>
      <c r="AU74" s="2">
        <f t="shared" si="92"/>
        <v>0</v>
      </c>
      <c r="AV74" s="2">
        <f t="shared" si="82"/>
        <v>88.45993999999996</v>
      </c>
      <c r="AW74" s="1">
        <f t="shared" si="158"/>
        <v>0</v>
      </c>
      <c r="AX74" s="2">
        <f t="shared" si="125"/>
        <v>88.45993999999996</v>
      </c>
      <c r="AY74" s="1">
        <f t="shared" si="83"/>
        <v>0</v>
      </c>
      <c r="AZ74" s="2">
        <f t="shared" si="40"/>
        <v>88.45993999999996</v>
      </c>
      <c r="BA74" s="2">
        <f t="shared" si="93"/>
        <v>1317.4842566666666</v>
      </c>
      <c r="BB74" s="2">
        <f t="shared" si="126"/>
        <v>0</v>
      </c>
      <c r="BC74" s="2">
        <f t="shared" si="41"/>
        <v>5.3770814260000002</v>
      </c>
      <c r="BD74" s="2">
        <f t="shared" si="10"/>
        <v>1312.1071752406667</v>
      </c>
      <c r="BE74" s="2">
        <f t="shared" si="42"/>
        <v>7.6999999999999993</v>
      </c>
      <c r="BF74" s="2">
        <f t="shared" si="11"/>
        <v>58.859008766666648</v>
      </c>
      <c r="BG74" s="2">
        <f t="shared" si="12"/>
        <v>1245.548166474</v>
      </c>
      <c r="BI74" s="8">
        <f t="shared" si="162"/>
        <v>0.01</v>
      </c>
      <c r="BJ74" s="5">
        <f t="shared" si="148"/>
        <v>10</v>
      </c>
      <c r="BK74" s="2">
        <f t="shared" si="149"/>
        <v>999</v>
      </c>
      <c r="BL74" s="2">
        <f t="shared" si="150"/>
        <v>1000</v>
      </c>
      <c r="BM74" s="2">
        <f t="shared" si="127"/>
        <v>1000</v>
      </c>
      <c r="BN74" s="8">
        <f t="shared" si="128"/>
        <v>7.0000000000000007E-2</v>
      </c>
      <c r="BO74" s="2">
        <f t="shared" si="129"/>
        <v>1046.6666666666667</v>
      </c>
      <c r="BP74" s="2" t="str">
        <f t="shared" si="130"/>
        <v>nie</v>
      </c>
      <c r="BQ74" s="2">
        <f t="shared" si="131"/>
        <v>7</v>
      </c>
      <c r="BR74" s="1">
        <f t="shared" si="163"/>
        <v>0</v>
      </c>
      <c r="BS74" s="1">
        <f t="shared" si="115"/>
        <v>1</v>
      </c>
      <c r="BT74" s="1">
        <f t="shared" si="156"/>
        <v>0</v>
      </c>
      <c r="BU74" s="1">
        <f t="shared" si="167"/>
        <v>0</v>
      </c>
      <c r="BV74" s="2">
        <f t="shared" si="94"/>
        <v>0</v>
      </c>
      <c r="BW74" s="8">
        <f t="shared" si="164"/>
        <v>7.0000000000000007E-2</v>
      </c>
      <c r="BX74" s="2">
        <f t="shared" si="95"/>
        <v>0</v>
      </c>
      <c r="BY74" s="2">
        <f t="shared" si="165"/>
        <v>0</v>
      </c>
      <c r="BZ74" s="2">
        <f t="shared" si="120"/>
        <v>100</v>
      </c>
      <c r="CA74" s="8">
        <f t="shared" si="116"/>
        <v>0.02</v>
      </c>
      <c r="CB74" s="2">
        <f t="shared" si="117"/>
        <v>101.33333333333334</v>
      </c>
      <c r="CC74" s="2">
        <f t="shared" si="118"/>
        <v>0.7</v>
      </c>
      <c r="CD74" s="2">
        <f t="shared" si="132"/>
        <v>0</v>
      </c>
      <c r="CE74" s="2">
        <f t="shared" si="96"/>
        <v>0</v>
      </c>
      <c r="CF74" s="2">
        <f t="shared" si="97"/>
        <v>38</v>
      </c>
      <c r="CG74" s="1">
        <f t="shared" si="159"/>
        <v>0</v>
      </c>
      <c r="CH74" s="2">
        <f t="shared" si="133"/>
        <v>38</v>
      </c>
      <c r="CI74" s="1">
        <f t="shared" si="89"/>
        <v>0</v>
      </c>
      <c r="CJ74" s="2">
        <f t="shared" si="98"/>
        <v>38</v>
      </c>
      <c r="CK74" s="2">
        <f t="shared" si="99"/>
        <v>1186</v>
      </c>
      <c r="CL74" s="2">
        <f t="shared" si="134"/>
        <v>0</v>
      </c>
      <c r="CM74" s="2">
        <f t="shared" si="47"/>
        <v>5.0007999999999999</v>
      </c>
      <c r="CN74" s="2">
        <f t="shared" si="135"/>
        <v>1180.9992</v>
      </c>
      <c r="CO74" s="2">
        <f t="shared" si="48"/>
        <v>7.7</v>
      </c>
      <c r="CP74" s="2">
        <f t="shared" si="136"/>
        <v>33.876999999999988</v>
      </c>
      <c r="CQ74" s="2">
        <f t="shared" si="137"/>
        <v>1139.4222</v>
      </c>
      <c r="CS74" s="5">
        <f t="shared" si="151"/>
        <v>10</v>
      </c>
      <c r="CT74" s="2">
        <f t="shared" si="152"/>
        <v>1000</v>
      </c>
      <c r="CU74" s="2">
        <f t="shared" si="153"/>
        <v>1000</v>
      </c>
      <c r="CV74" s="2">
        <f t="shared" si="154"/>
        <v>1146.5348258203121</v>
      </c>
      <c r="CW74" s="8">
        <f t="shared" si="138"/>
        <v>2.2499999999999999E-2</v>
      </c>
      <c r="CX74" s="2">
        <f t="shared" si="139"/>
        <v>1163.7328482076166</v>
      </c>
      <c r="CY74" s="2" t="str">
        <f t="shared" si="140"/>
        <v>nie</v>
      </c>
      <c r="CZ74" s="2">
        <f t="shared" si="53"/>
        <v>0</v>
      </c>
      <c r="DA74" s="2">
        <f t="shared" si="54"/>
        <v>0</v>
      </c>
      <c r="DB74" s="2">
        <f t="shared" si="55"/>
        <v>1163.7328482076166</v>
      </c>
      <c r="DC74" s="2">
        <f t="shared" si="141"/>
        <v>0</v>
      </c>
      <c r="DD74" s="2">
        <f t="shared" si="56"/>
        <v>5.0417169358359368</v>
      </c>
      <c r="DE74" s="2">
        <f t="shared" si="57"/>
        <v>1158.6911312717807</v>
      </c>
      <c r="DF74" s="2">
        <f t="shared" si="142"/>
        <v>20</v>
      </c>
      <c r="DG74" s="2">
        <f t="shared" si="143"/>
        <v>27.309241159447154</v>
      </c>
      <c r="DH74" s="2">
        <f t="shared" si="58"/>
        <v>1111.3818901123336</v>
      </c>
    </row>
    <row r="75" spans="2:115">
      <c r="B75" s="217"/>
      <c r="C75" s="1">
        <f t="shared" si="168"/>
        <v>38</v>
      </c>
      <c r="D75" s="2">
        <f t="shared" si="105"/>
        <v>1197.4105258233333</v>
      </c>
      <c r="E75" s="2">
        <f t="shared" si="106"/>
        <v>1152.9800538899999</v>
      </c>
      <c r="F75" s="2">
        <f t="shared" si="107"/>
        <v>1111.0909999999999</v>
      </c>
      <c r="G75" s="2">
        <f t="shared" si="108"/>
        <v>1083.0989999999999</v>
      </c>
      <c r="H75" s="2">
        <f t="shared" si="109"/>
        <v>1122.0737803945308</v>
      </c>
      <c r="I75" s="2">
        <f t="shared" si="110"/>
        <v>1082.0268141654292</v>
      </c>
      <c r="J75" s="2">
        <f t="shared" si="169"/>
        <v>1107.8949117258146</v>
      </c>
      <c r="K75" s="2">
        <f t="shared" si="170"/>
        <v>1032.0181683333333</v>
      </c>
      <c r="W75" s="1">
        <f t="shared" si="144"/>
        <v>57</v>
      </c>
      <c r="X75" s="2">
        <f t="shared" si="121"/>
        <v>1048.408540075</v>
      </c>
      <c r="Y75" s="8">
        <f t="shared" si="157"/>
        <v>0.04</v>
      </c>
      <c r="Z75" s="5">
        <f t="shared" si="145"/>
        <v>11</v>
      </c>
      <c r="AA75" s="2">
        <f t="shared" si="146"/>
        <v>1098.9000000000001</v>
      </c>
      <c r="AB75" s="2">
        <f t="shared" si="37"/>
        <v>1100</v>
      </c>
      <c r="AC75" s="2">
        <f t="shared" si="147"/>
        <v>1175.3499999999999</v>
      </c>
      <c r="AD75" s="8">
        <f t="shared" si="122"/>
        <v>6.8500000000000005E-2</v>
      </c>
      <c r="AE75" s="2">
        <f t="shared" si="2"/>
        <v>1235.7336062499999</v>
      </c>
      <c r="AF75" s="2" t="str">
        <f t="shared" si="123"/>
        <v>nie</v>
      </c>
      <c r="AG75" s="2">
        <f t="shared" si="124"/>
        <v>7.6999999999999993</v>
      </c>
      <c r="AH75" s="1">
        <f t="shared" si="79"/>
        <v>0</v>
      </c>
      <c r="AI75" s="1">
        <f t="shared" ref="AI75:AI106" si="171">IF(zapadalnosc_TOS/12&gt;=AI$18,AH63,0)</f>
        <v>0</v>
      </c>
      <c r="AJ75" s="1">
        <f t="shared" si="155"/>
        <v>0</v>
      </c>
      <c r="AK75" s="1">
        <f t="shared" si="166"/>
        <v>0</v>
      </c>
      <c r="AL75" s="2">
        <f t="shared" si="90"/>
        <v>0</v>
      </c>
      <c r="AM75" s="8">
        <f t="shared" si="160"/>
        <v>6.8500000000000005E-2</v>
      </c>
      <c r="AN75" s="2">
        <f t="shared" si="91"/>
        <v>0</v>
      </c>
      <c r="AO75" s="2">
        <f t="shared" si="161"/>
        <v>0</v>
      </c>
      <c r="AP75" s="2">
        <f t="shared" si="119"/>
        <v>0</v>
      </c>
      <c r="AQ75" s="8">
        <f t="shared" ref="AQ75:AQ106" si="172">marza_TOS+Y75</f>
        <v>0.04</v>
      </c>
      <c r="AR75" s="2">
        <f t="shared" si="113"/>
        <v>0</v>
      </c>
      <c r="AS75" s="2">
        <f t="shared" ref="AS75:AS106" si="173">SUM(AI75:AK75)*koszt_wczesniejszy_wykup_TOS</f>
        <v>0</v>
      </c>
      <c r="AT75" s="2">
        <f t="shared" si="39"/>
        <v>0</v>
      </c>
      <c r="AU75" s="2">
        <f t="shared" si="92"/>
        <v>0</v>
      </c>
      <c r="AV75" s="2">
        <f t="shared" si="82"/>
        <v>88.45993999999996</v>
      </c>
      <c r="AW75" s="1">
        <f t="shared" si="158"/>
        <v>0</v>
      </c>
      <c r="AX75" s="2">
        <f t="shared" si="125"/>
        <v>88.45993999999996</v>
      </c>
      <c r="AY75" s="1">
        <f t="shared" si="83"/>
        <v>0</v>
      </c>
      <c r="AZ75" s="2">
        <f t="shared" si="40"/>
        <v>88.45993999999996</v>
      </c>
      <c r="BA75" s="2">
        <f t="shared" si="93"/>
        <v>1324.1935462499998</v>
      </c>
      <c r="BB75" s="2">
        <f t="shared" si="126"/>
        <v>0</v>
      </c>
      <c r="BC75" s="2">
        <f t="shared" si="41"/>
        <v>5.3770814260000002</v>
      </c>
      <c r="BD75" s="2">
        <f t="shared" si="10"/>
        <v>1318.8164648239999</v>
      </c>
      <c r="BE75" s="2">
        <f t="shared" si="42"/>
        <v>7.6999999999999993</v>
      </c>
      <c r="BF75" s="2">
        <f t="shared" si="11"/>
        <v>60.133773787499962</v>
      </c>
      <c r="BG75" s="2">
        <f t="shared" si="12"/>
        <v>1250.9826910365</v>
      </c>
      <c r="BI75" s="8">
        <f t="shared" si="162"/>
        <v>0.01</v>
      </c>
      <c r="BJ75" s="5">
        <f t="shared" si="148"/>
        <v>10</v>
      </c>
      <c r="BK75" s="2">
        <f t="shared" si="149"/>
        <v>999</v>
      </c>
      <c r="BL75" s="2">
        <f t="shared" si="150"/>
        <v>1000</v>
      </c>
      <c r="BM75" s="2">
        <f t="shared" si="127"/>
        <v>1000</v>
      </c>
      <c r="BN75" s="8">
        <f t="shared" si="128"/>
        <v>7.0000000000000007E-2</v>
      </c>
      <c r="BO75" s="2">
        <f t="shared" si="129"/>
        <v>1052.5</v>
      </c>
      <c r="BP75" s="2" t="str">
        <f t="shared" si="130"/>
        <v>nie</v>
      </c>
      <c r="BQ75" s="2">
        <f t="shared" si="131"/>
        <v>7</v>
      </c>
      <c r="BR75" s="1">
        <f t="shared" si="163"/>
        <v>0</v>
      </c>
      <c r="BS75" s="1">
        <f t="shared" ref="BS75:BS106" si="174">IF(zapadalnosc_COI/12&gt;=BS$18,BR63,0)</f>
        <v>1</v>
      </c>
      <c r="BT75" s="1">
        <f t="shared" si="156"/>
        <v>0</v>
      </c>
      <c r="BU75" s="1">
        <f t="shared" si="167"/>
        <v>0</v>
      </c>
      <c r="BV75" s="2">
        <f t="shared" si="94"/>
        <v>0</v>
      </c>
      <c r="BW75" s="8">
        <f t="shared" si="164"/>
        <v>7.0000000000000007E-2</v>
      </c>
      <c r="BX75" s="2">
        <f t="shared" si="95"/>
        <v>0</v>
      </c>
      <c r="BY75" s="2">
        <f t="shared" si="165"/>
        <v>0</v>
      </c>
      <c r="BZ75" s="2">
        <f t="shared" si="120"/>
        <v>100</v>
      </c>
      <c r="CA75" s="8">
        <f t="shared" ref="CA75:CA106" si="175">marza_COI+BI75</f>
        <v>0.02</v>
      </c>
      <c r="CB75" s="2">
        <f t="shared" si="117"/>
        <v>101.49999999999999</v>
      </c>
      <c r="CC75" s="2">
        <f t="shared" ref="CC75:CC106" si="176">SUM(BS75:BU75)*koszt_wczesniejszy_wykup_COI</f>
        <v>0.7</v>
      </c>
      <c r="CD75" s="2">
        <f t="shared" si="132"/>
        <v>0</v>
      </c>
      <c r="CE75" s="2">
        <f t="shared" si="96"/>
        <v>0</v>
      </c>
      <c r="CF75" s="2">
        <f t="shared" si="97"/>
        <v>38</v>
      </c>
      <c r="CG75" s="1">
        <f t="shared" si="159"/>
        <v>0</v>
      </c>
      <c r="CH75" s="2">
        <f t="shared" si="133"/>
        <v>38</v>
      </c>
      <c r="CI75" s="1">
        <f t="shared" si="89"/>
        <v>0</v>
      </c>
      <c r="CJ75" s="2">
        <f t="shared" si="98"/>
        <v>38</v>
      </c>
      <c r="CK75" s="2">
        <f t="shared" si="99"/>
        <v>1192</v>
      </c>
      <c r="CL75" s="2">
        <f t="shared" si="134"/>
        <v>0</v>
      </c>
      <c r="CM75" s="2">
        <f t="shared" si="47"/>
        <v>5.0007999999999999</v>
      </c>
      <c r="CN75" s="2">
        <f t="shared" si="135"/>
        <v>1186.9992</v>
      </c>
      <c r="CO75" s="2">
        <f t="shared" si="48"/>
        <v>7.7</v>
      </c>
      <c r="CP75" s="2">
        <f t="shared" si="136"/>
        <v>35.016999999999989</v>
      </c>
      <c r="CQ75" s="2">
        <f t="shared" si="137"/>
        <v>1144.2821999999999</v>
      </c>
      <c r="CS75" s="5">
        <f t="shared" si="151"/>
        <v>10</v>
      </c>
      <c r="CT75" s="2">
        <f t="shared" si="152"/>
        <v>1000</v>
      </c>
      <c r="CU75" s="2">
        <f t="shared" si="153"/>
        <v>1000</v>
      </c>
      <c r="CV75" s="2">
        <f t="shared" si="154"/>
        <v>1146.5348258203121</v>
      </c>
      <c r="CW75" s="8">
        <f t="shared" si="138"/>
        <v>2.2499999999999999E-2</v>
      </c>
      <c r="CX75" s="2">
        <f t="shared" si="139"/>
        <v>1165.8826010060297</v>
      </c>
      <c r="CY75" s="2" t="str">
        <f t="shared" si="140"/>
        <v>nie</v>
      </c>
      <c r="CZ75" s="2">
        <f t="shared" si="53"/>
        <v>0</v>
      </c>
      <c r="DA75" s="2">
        <f t="shared" si="54"/>
        <v>0</v>
      </c>
      <c r="DB75" s="2">
        <f t="shared" si="55"/>
        <v>1165.8826010060297</v>
      </c>
      <c r="DC75" s="2">
        <f t="shared" si="141"/>
        <v>0</v>
      </c>
      <c r="DD75" s="2">
        <f t="shared" si="56"/>
        <v>5.0417169358359368</v>
      </c>
      <c r="DE75" s="2">
        <f t="shared" si="57"/>
        <v>1160.8408840701939</v>
      </c>
      <c r="DF75" s="2">
        <f t="shared" si="142"/>
        <v>20</v>
      </c>
      <c r="DG75" s="2">
        <f t="shared" si="143"/>
        <v>27.71769419114565</v>
      </c>
      <c r="DH75" s="2">
        <f t="shared" si="58"/>
        <v>1113.1231898790481</v>
      </c>
    </row>
    <row r="76" spans="2:115">
      <c r="B76" s="217"/>
      <c r="C76" s="1">
        <f t="shared" si="168"/>
        <v>39</v>
      </c>
      <c r="D76" s="2">
        <f t="shared" si="105"/>
        <v>1203.68969249</v>
      </c>
      <c r="E76" s="2">
        <f t="shared" si="106"/>
        <v>1158.0661788899999</v>
      </c>
      <c r="F76" s="2">
        <f t="shared" si="107"/>
        <v>1113.3409999999999</v>
      </c>
      <c r="G76" s="2">
        <f t="shared" si="108"/>
        <v>1084.9214999999999</v>
      </c>
      <c r="H76" s="2">
        <f t="shared" si="109"/>
        <v>1124.1762281191402</v>
      </c>
      <c r="I76" s="2">
        <f t="shared" si="110"/>
        <v>1083.7297968223629</v>
      </c>
      <c r="J76" s="2">
        <f t="shared" si="169"/>
        <v>1110.8862279874743</v>
      </c>
      <c r="K76" s="2">
        <f t="shared" si="170"/>
        <v>1032.8767524999998</v>
      </c>
      <c r="W76" s="1">
        <f t="shared" si="144"/>
        <v>58</v>
      </c>
      <c r="X76" s="2">
        <f t="shared" si="121"/>
        <v>1049.2757100833333</v>
      </c>
      <c r="Y76" s="8">
        <f t="shared" si="157"/>
        <v>0.04</v>
      </c>
      <c r="Z76" s="5">
        <f t="shared" si="145"/>
        <v>11</v>
      </c>
      <c r="AA76" s="2">
        <f t="shared" si="146"/>
        <v>1098.9000000000001</v>
      </c>
      <c r="AB76" s="2">
        <f t="shared" si="37"/>
        <v>1100</v>
      </c>
      <c r="AC76" s="2">
        <f t="shared" si="147"/>
        <v>1175.3499999999999</v>
      </c>
      <c r="AD76" s="8">
        <f t="shared" si="122"/>
        <v>6.8500000000000005E-2</v>
      </c>
      <c r="AE76" s="2">
        <f t="shared" si="2"/>
        <v>1242.4428958333333</v>
      </c>
      <c r="AF76" s="2" t="str">
        <f t="shared" si="123"/>
        <v>nie</v>
      </c>
      <c r="AG76" s="2">
        <f t="shared" si="124"/>
        <v>7.6999999999999993</v>
      </c>
      <c r="AH76" s="1">
        <f t="shared" si="79"/>
        <v>0</v>
      </c>
      <c r="AI76" s="1">
        <f t="shared" si="171"/>
        <v>0</v>
      </c>
      <c r="AJ76" s="1">
        <f t="shared" si="155"/>
        <v>0</v>
      </c>
      <c r="AK76" s="1">
        <f t="shared" si="166"/>
        <v>0</v>
      </c>
      <c r="AL76" s="2">
        <f t="shared" si="90"/>
        <v>0</v>
      </c>
      <c r="AM76" s="8">
        <f t="shared" si="160"/>
        <v>6.8500000000000005E-2</v>
      </c>
      <c r="AN76" s="2">
        <f t="shared" si="91"/>
        <v>0</v>
      </c>
      <c r="AO76" s="2">
        <f t="shared" si="161"/>
        <v>0</v>
      </c>
      <c r="AP76" s="2">
        <f t="shared" si="119"/>
        <v>0</v>
      </c>
      <c r="AQ76" s="8">
        <f t="shared" si="172"/>
        <v>0.04</v>
      </c>
      <c r="AR76" s="2">
        <f t="shared" si="113"/>
        <v>0</v>
      </c>
      <c r="AS76" s="2">
        <f t="shared" si="173"/>
        <v>0</v>
      </c>
      <c r="AT76" s="2">
        <f t="shared" si="39"/>
        <v>0</v>
      </c>
      <c r="AU76" s="2">
        <f t="shared" si="92"/>
        <v>0</v>
      </c>
      <c r="AV76" s="2">
        <f t="shared" si="82"/>
        <v>88.45993999999996</v>
      </c>
      <c r="AW76" s="1">
        <f t="shared" si="158"/>
        <v>0</v>
      </c>
      <c r="AX76" s="2">
        <f t="shared" si="125"/>
        <v>88.45993999999996</v>
      </c>
      <c r="AY76" s="1">
        <f t="shared" si="83"/>
        <v>0</v>
      </c>
      <c r="AZ76" s="2">
        <f t="shared" si="40"/>
        <v>88.45993999999996</v>
      </c>
      <c r="BA76" s="2">
        <f t="shared" si="93"/>
        <v>1330.9028358333333</v>
      </c>
      <c r="BB76" s="2">
        <f t="shared" si="126"/>
        <v>0</v>
      </c>
      <c r="BC76" s="2">
        <f t="shared" si="41"/>
        <v>5.3770814260000002</v>
      </c>
      <c r="BD76" s="2">
        <f t="shared" si="10"/>
        <v>1325.5257544073334</v>
      </c>
      <c r="BE76" s="2">
        <f t="shared" si="42"/>
        <v>7.6999999999999993</v>
      </c>
      <c r="BF76" s="2">
        <f t="shared" si="11"/>
        <v>61.408538808333311</v>
      </c>
      <c r="BG76" s="2">
        <f t="shared" si="12"/>
        <v>1256.417215599</v>
      </c>
      <c r="BI76" s="8">
        <f t="shared" si="162"/>
        <v>0.01</v>
      </c>
      <c r="BJ76" s="5">
        <f t="shared" si="148"/>
        <v>10</v>
      </c>
      <c r="BK76" s="2">
        <f t="shared" si="149"/>
        <v>999</v>
      </c>
      <c r="BL76" s="2">
        <f t="shared" si="150"/>
        <v>1000</v>
      </c>
      <c r="BM76" s="2">
        <f t="shared" si="127"/>
        <v>1000</v>
      </c>
      <c r="BN76" s="8">
        <f t="shared" si="128"/>
        <v>7.0000000000000007E-2</v>
      </c>
      <c r="BO76" s="2">
        <f t="shared" si="129"/>
        <v>1058.3333333333333</v>
      </c>
      <c r="BP76" s="2" t="str">
        <f t="shared" si="130"/>
        <v>nie</v>
      </c>
      <c r="BQ76" s="2">
        <f t="shared" si="131"/>
        <v>7</v>
      </c>
      <c r="BR76" s="1">
        <f t="shared" si="163"/>
        <v>0</v>
      </c>
      <c r="BS76" s="1">
        <f t="shared" si="174"/>
        <v>1</v>
      </c>
      <c r="BT76" s="1">
        <f t="shared" si="156"/>
        <v>0</v>
      </c>
      <c r="BU76" s="1">
        <f t="shared" si="167"/>
        <v>0</v>
      </c>
      <c r="BV76" s="2">
        <f t="shared" si="94"/>
        <v>0</v>
      </c>
      <c r="BW76" s="8">
        <f t="shared" si="164"/>
        <v>7.0000000000000007E-2</v>
      </c>
      <c r="BX76" s="2">
        <f t="shared" si="95"/>
        <v>0</v>
      </c>
      <c r="BY76" s="2">
        <f t="shared" si="165"/>
        <v>0</v>
      </c>
      <c r="BZ76" s="2">
        <f t="shared" si="120"/>
        <v>100</v>
      </c>
      <c r="CA76" s="8">
        <f t="shared" si="175"/>
        <v>0.02</v>
      </c>
      <c r="CB76" s="2">
        <f t="shared" si="117"/>
        <v>101.66666666666666</v>
      </c>
      <c r="CC76" s="2">
        <f t="shared" si="176"/>
        <v>0.7</v>
      </c>
      <c r="CD76" s="2">
        <f t="shared" si="132"/>
        <v>0</v>
      </c>
      <c r="CE76" s="2">
        <f t="shared" si="96"/>
        <v>0</v>
      </c>
      <c r="CF76" s="2">
        <f t="shared" si="97"/>
        <v>38</v>
      </c>
      <c r="CG76" s="1">
        <f t="shared" si="159"/>
        <v>0</v>
      </c>
      <c r="CH76" s="2">
        <f t="shared" si="133"/>
        <v>38</v>
      </c>
      <c r="CI76" s="1">
        <f t="shared" si="89"/>
        <v>0</v>
      </c>
      <c r="CJ76" s="2">
        <f t="shared" si="98"/>
        <v>38</v>
      </c>
      <c r="CK76" s="2">
        <f t="shared" si="99"/>
        <v>1198</v>
      </c>
      <c r="CL76" s="2">
        <f t="shared" si="134"/>
        <v>0</v>
      </c>
      <c r="CM76" s="2">
        <f t="shared" si="47"/>
        <v>5.0007999999999999</v>
      </c>
      <c r="CN76" s="2">
        <f t="shared" si="135"/>
        <v>1192.9992</v>
      </c>
      <c r="CO76" s="2">
        <f t="shared" si="48"/>
        <v>7.7</v>
      </c>
      <c r="CP76" s="2">
        <f t="shared" si="136"/>
        <v>36.156999999999989</v>
      </c>
      <c r="CQ76" s="2">
        <f t="shared" si="137"/>
        <v>1149.1422</v>
      </c>
      <c r="CS76" s="5">
        <f t="shared" si="151"/>
        <v>10</v>
      </c>
      <c r="CT76" s="2">
        <f t="shared" si="152"/>
        <v>1000</v>
      </c>
      <c r="CU76" s="2">
        <f t="shared" si="153"/>
        <v>1000</v>
      </c>
      <c r="CV76" s="2">
        <f t="shared" si="154"/>
        <v>1146.5348258203121</v>
      </c>
      <c r="CW76" s="8">
        <f t="shared" si="138"/>
        <v>2.2499999999999999E-2</v>
      </c>
      <c r="CX76" s="2">
        <f t="shared" si="139"/>
        <v>1168.0323538044431</v>
      </c>
      <c r="CY76" s="2" t="str">
        <f t="shared" si="140"/>
        <v>nie</v>
      </c>
      <c r="CZ76" s="2">
        <f t="shared" si="53"/>
        <v>0</v>
      </c>
      <c r="DA76" s="2">
        <f t="shared" si="54"/>
        <v>0</v>
      </c>
      <c r="DB76" s="2">
        <f t="shared" si="55"/>
        <v>1168.0323538044431</v>
      </c>
      <c r="DC76" s="2">
        <f t="shared" si="141"/>
        <v>0</v>
      </c>
      <c r="DD76" s="2">
        <f t="shared" si="56"/>
        <v>5.0417169358359368</v>
      </c>
      <c r="DE76" s="2">
        <f t="shared" si="57"/>
        <v>1162.9906368686072</v>
      </c>
      <c r="DF76" s="2">
        <f t="shared" si="142"/>
        <v>20</v>
      </c>
      <c r="DG76" s="2">
        <f t="shared" si="143"/>
        <v>28.126147222844192</v>
      </c>
      <c r="DH76" s="2">
        <f t="shared" si="58"/>
        <v>1114.8644896457631</v>
      </c>
    </row>
    <row r="77" spans="2:115">
      <c r="B77" s="217"/>
      <c r="C77" s="1">
        <f t="shared" si="168"/>
        <v>40</v>
      </c>
      <c r="D77" s="2">
        <f t="shared" si="105"/>
        <v>1209.9688591566664</v>
      </c>
      <c r="E77" s="2">
        <f t="shared" si="106"/>
        <v>1163.1523038899998</v>
      </c>
      <c r="F77" s="2">
        <f t="shared" si="107"/>
        <v>1115.5909999999999</v>
      </c>
      <c r="G77" s="2">
        <f t="shared" si="108"/>
        <v>1086.7439999999999</v>
      </c>
      <c r="H77" s="2">
        <f t="shared" si="109"/>
        <v>1126.2786758437499</v>
      </c>
      <c r="I77" s="2">
        <f t="shared" si="110"/>
        <v>1085.4327794792966</v>
      </c>
      <c r="J77" s="2">
        <f t="shared" si="169"/>
        <v>1113.8856208030404</v>
      </c>
      <c r="K77" s="2">
        <f t="shared" si="170"/>
        <v>1033.7353366666666</v>
      </c>
      <c r="W77" s="1">
        <f t="shared" si="144"/>
        <v>59</v>
      </c>
      <c r="X77" s="2">
        <f t="shared" si="121"/>
        <v>1050.1428800916667</v>
      </c>
      <c r="Y77" s="8">
        <f t="shared" si="157"/>
        <v>0.04</v>
      </c>
      <c r="Z77" s="5">
        <f t="shared" si="145"/>
        <v>11</v>
      </c>
      <c r="AA77" s="2">
        <f t="shared" si="146"/>
        <v>1098.9000000000001</v>
      </c>
      <c r="AB77" s="2">
        <f t="shared" si="37"/>
        <v>1100</v>
      </c>
      <c r="AC77" s="2">
        <f t="shared" si="147"/>
        <v>1175.3499999999999</v>
      </c>
      <c r="AD77" s="8">
        <f t="shared" si="122"/>
        <v>6.8500000000000005E-2</v>
      </c>
      <c r="AE77" s="2">
        <f t="shared" si="2"/>
        <v>1249.1521854166665</v>
      </c>
      <c r="AF77" s="2" t="str">
        <f t="shared" si="123"/>
        <v>nie</v>
      </c>
      <c r="AG77" s="2">
        <f t="shared" si="124"/>
        <v>7.6999999999999993</v>
      </c>
      <c r="AH77" s="1">
        <f t="shared" si="79"/>
        <v>0</v>
      </c>
      <c r="AI77" s="1">
        <f t="shared" si="171"/>
        <v>0</v>
      </c>
      <c r="AJ77" s="1">
        <f t="shared" si="155"/>
        <v>0</v>
      </c>
      <c r="AK77" s="1">
        <f t="shared" si="166"/>
        <v>0</v>
      </c>
      <c r="AL77" s="2">
        <f t="shared" si="90"/>
        <v>0</v>
      </c>
      <c r="AM77" s="8">
        <f t="shared" si="160"/>
        <v>6.8500000000000005E-2</v>
      </c>
      <c r="AN77" s="2">
        <f t="shared" si="91"/>
        <v>0</v>
      </c>
      <c r="AO77" s="2">
        <f t="shared" si="161"/>
        <v>0</v>
      </c>
      <c r="AP77" s="2">
        <f t="shared" si="119"/>
        <v>0</v>
      </c>
      <c r="AQ77" s="8">
        <f t="shared" si="172"/>
        <v>0.04</v>
      </c>
      <c r="AR77" s="2">
        <f t="shared" si="113"/>
        <v>0</v>
      </c>
      <c r="AS77" s="2">
        <f t="shared" si="173"/>
        <v>0</v>
      </c>
      <c r="AT77" s="2">
        <f t="shared" si="39"/>
        <v>0</v>
      </c>
      <c r="AU77" s="2">
        <f t="shared" si="92"/>
        <v>0</v>
      </c>
      <c r="AV77" s="2">
        <f t="shared" si="82"/>
        <v>88.45993999999996</v>
      </c>
      <c r="AW77" s="1">
        <f t="shared" si="158"/>
        <v>0</v>
      </c>
      <c r="AX77" s="2">
        <f t="shared" si="125"/>
        <v>88.45993999999996</v>
      </c>
      <c r="AY77" s="1">
        <f t="shared" si="83"/>
        <v>0</v>
      </c>
      <c r="AZ77" s="2">
        <f t="shared" si="40"/>
        <v>88.45993999999996</v>
      </c>
      <c r="BA77" s="2">
        <f t="shared" si="93"/>
        <v>1337.6121254166665</v>
      </c>
      <c r="BB77" s="2">
        <f t="shared" si="126"/>
        <v>0</v>
      </c>
      <c r="BC77" s="2">
        <f t="shared" si="41"/>
        <v>5.3770814260000002</v>
      </c>
      <c r="BD77" s="2">
        <f t="shared" si="10"/>
        <v>1332.2350439906666</v>
      </c>
      <c r="BE77" s="2">
        <f t="shared" si="42"/>
        <v>7.6999999999999993</v>
      </c>
      <c r="BF77" s="2">
        <f t="shared" si="11"/>
        <v>62.683303829166618</v>
      </c>
      <c r="BG77" s="2">
        <f t="shared" si="12"/>
        <v>1261.8517401614999</v>
      </c>
      <c r="BI77" s="8">
        <f t="shared" si="162"/>
        <v>0.01</v>
      </c>
      <c r="BJ77" s="5">
        <f t="shared" si="148"/>
        <v>10</v>
      </c>
      <c r="BK77" s="2">
        <f t="shared" si="149"/>
        <v>999</v>
      </c>
      <c r="BL77" s="2">
        <f t="shared" si="150"/>
        <v>1000</v>
      </c>
      <c r="BM77" s="2">
        <f t="shared" si="127"/>
        <v>1000</v>
      </c>
      <c r="BN77" s="8">
        <f t="shared" si="128"/>
        <v>7.0000000000000007E-2</v>
      </c>
      <c r="BO77" s="2">
        <f t="shared" si="129"/>
        <v>1064.1666666666667</v>
      </c>
      <c r="BP77" s="2" t="str">
        <f t="shared" si="130"/>
        <v>nie</v>
      </c>
      <c r="BQ77" s="2">
        <f t="shared" si="131"/>
        <v>7</v>
      </c>
      <c r="BR77" s="1">
        <f t="shared" si="163"/>
        <v>0</v>
      </c>
      <c r="BS77" s="1">
        <f t="shared" si="174"/>
        <v>1</v>
      </c>
      <c r="BT77" s="1">
        <f t="shared" si="156"/>
        <v>0</v>
      </c>
      <c r="BU77" s="1">
        <f t="shared" si="167"/>
        <v>0</v>
      </c>
      <c r="BV77" s="2">
        <f t="shared" si="94"/>
        <v>0</v>
      </c>
      <c r="BW77" s="8">
        <f t="shared" si="164"/>
        <v>7.0000000000000007E-2</v>
      </c>
      <c r="BX77" s="2">
        <f t="shared" si="95"/>
        <v>0</v>
      </c>
      <c r="BY77" s="2">
        <f t="shared" si="165"/>
        <v>0</v>
      </c>
      <c r="BZ77" s="2">
        <f t="shared" si="120"/>
        <v>100</v>
      </c>
      <c r="CA77" s="8">
        <f t="shared" si="175"/>
        <v>0.02</v>
      </c>
      <c r="CB77" s="2">
        <f t="shared" si="117"/>
        <v>101.83333333333333</v>
      </c>
      <c r="CC77" s="2">
        <f t="shared" si="176"/>
        <v>0.7</v>
      </c>
      <c r="CD77" s="2">
        <f t="shared" si="132"/>
        <v>0</v>
      </c>
      <c r="CE77" s="2">
        <f t="shared" si="96"/>
        <v>0</v>
      </c>
      <c r="CF77" s="2">
        <f t="shared" si="97"/>
        <v>38</v>
      </c>
      <c r="CG77" s="1">
        <f t="shared" si="159"/>
        <v>0</v>
      </c>
      <c r="CH77" s="2">
        <f t="shared" si="133"/>
        <v>38</v>
      </c>
      <c r="CI77" s="1">
        <f t="shared" si="89"/>
        <v>0</v>
      </c>
      <c r="CJ77" s="2">
        <f t="shared" si="98"/>
        <v>38</v>
      </c>
      <c r="CK77" s="2">
        <f t="shared" si="99"/>
        <v>1204</v>
      </c>
      <c r="CL77" s="2">
        <f t="shared" si="134"/>
        <v>0</v>
      </c>
      <c r="CM77" s="2">
        <f t="shared" si="47"/>
        <v>5.0007999999999999</v>
      </c>
      <c r="CN77" s="2">
        <f t="shared" si="135"/>
        <v>1198.9992</v>
      </c>
      <c r="CO77" s="2">
        <f t="shared" si="48"/>
        <v>7.7</v>
      </c>
      <c r="CP77" s="2">
        <f t="shared" si="136"/>
        <v>37.29699999999999</v>
      </c>
      <c r="CQ77" s="2">
        <f t="shared" si="137"/>
        <v>1154.0021999999999</v>
      </c>
      <c r="CS77" s="5">
        <f t="shared" si="151"/>
        <v>10</v>
      </c>
      <c r="CT77" s="2">
        <f t="shared" si="152"/>
        <v>1000</v>
      </c>
      <c r="CU77" s="2">
        <f t="shared" si="153"/>
        <v>1000</v>
      </c>
      <c r="CV77" s="2">
        <f t="shared" si="154"/>
        <v>1146.5348258203121</v>
      </c>
      <c r="CW77" s="8">
        <f t="shared" si="138"/>
        <v>2.2499999999999999E-2</v>
      </c>
      <c r="CX77" s="2">
        <f t="shared" si="139"/>
        <v>1170.1821066028558</v>
      </c>
      <c r="CY77" s="2" t="str">
        <f t="shared" si="140"/>
        <v>nie</v>
      </c>
      <c r="CZ77" s="2">
        <f t="shared" si="53"/>
        <v>0</v>
      </c>
      <c r="DA77" s="2">
        <f t="shared" si="54"/>
        <v>0</v>
      </c>
      <c r="DB77" s="2">
        <f t="shared" si="55"/>
        <v>1170.1821066028558</v>
      </c>
      <c r="DC77" s="2">
        <f t="shared" si="141"/>
        <v>0</v>
      </c>
      <c r="DD77" s="2">
        <f t="shared" si="56"/>
        <v>5.0417169358359368</v>
      </c>
      <c r="DE77" s="2">
        <f t="shared" si="57"/>
        <v>1165.1403896670199</v>
      </c>
      <c r="DF77" s="2">
        <f t="shared" si="142"/>
        <v>20</v>
      </c>
      <c r="DG77" s="2">
        <f t="shared" si="143"/>
        <v>28.534600254542603</v>
      </c>
      <c r="DH77" s="2">
        <f t="shared" si="58"/>
        <v>1116.6057894124774</v>
      </c>
    </row>
    <row r="78" spans="2:115">
      <c r="B78" s="217"/>
      <c r="C78" s="1">
        <f t="shared" si="168"/>
        <v>41</v>
      </c>
      <c r="D78" s="2">
        <f t="shared" si="105"/>
        <v>1216.2480258233331</v>
      </c>
      <c r="E78" s="2">
        <f t="shared" si="106"/>
        <v>1168.2384288899998</v>
      </c>
      <c r="F78" s="2">
        <f t="shared" si="107"/>
        <v>1117.8409999999999</v>
      </c>
      <c r="G78" s="2">
        <f t="shared" si="108"/>
        <v>1088.5664999999999</v>
      </c>
      <c r="H78" s="2">
        <f t="shared" si="109"/>
        <v>1128.381123568359</v>
      </c>
      <c r="I78" s="2">
        <f t="shared" si="110"/>
        <v>1087.1357621362301</v>
      </c>
      <c r="J78" s="2">
        <f t="shared" si="169"/>
        <v>1116.8931119792085</v>
      </c>
      <c r="K78" s="2">
        <f t="shared" si="170"/>
        <v>1034.5939208333332</v>
      </c>
      <c r="W78" s="1">
        <f t="shared" si="144"/>
        <v>60</v>
      </c>
      <c r="X78" s="2">
        <f t="shared" si="121"/>
        <v>1051.0100500999999</v>
      </c>
      <c r="Y78" s="8">
        <f t="shared" si="157"/>
        <v>0.04</v>
      </c>
      <c r="Z78" s="5">
        <f t="shared" si="145"/>
        <v>11</v>
      </c>
      <c r="AA78" s="2">
        <f t="shared" si="146"/>
        <v>1098.9000000000001</v>
      </c>
      <c r="AB78" s="2">
        <f t="shared" si="37"/>
        <v>1100</v>
      </c>
      <c r="AC78" s="2">
        <f t="shared" si="147"/>
        <v>1175.3499999999999</v>
      </c>
      <c r="AD78" s="8">
        <f t="shared" si="122"/>
        <v>6.8500000000000005E-2</v>
      </c>
      <c r="AE78" s="2">
        <f t="shared" si="2"/>
        <v>1255.8614749999999</v>
      </c>
      <c r="AF78" s="2" t="str">
        <f t="shared" si="123"/>
        <v>nie</v>
      </c>
      <c r="AG78" s="2">
        <f t="shared" si="124"/>
        <v>7.6999999999999993</v>
      </c>
      <c r="AH78" s="1">
        <f t="shared" si="79"/>
        <v>0</v>
      </c>
      <c r="AI78" s="1">
        <f t="shared" si="171"/>
        <v>0</v>
      </c>
      <c r="AJ78" s="1">
        <f t="shared" si="155"/>
        <v>0</v>
      </c>
      <c r="AK78" s="1">
        <f t="shared" si="166"/>
        <v>0</v>
      </c>
      <c r="AL78" s="2">
        <f t="shared" si="90"/>
        <v>0</v>
      </c>
      <c r="AM78" s="8">
        <f t="shared" si="160"/>
        <v>6.8500000000000005E-2</v>
      </c>
      <c r="AN78" s="2">
        <f t="shared" si="91"/>
        <v>0</v>
      </c>
      <c r="AO78" s="2">
        <f t="shared" si="161"/>
        <v>0</v>
      </c>
      <c r="AP78" s="2">
        <f t="shared" si="119"/>
        <v>0</v>
      </c>
      <c r="AQ78" s="8">
        <f t="shared" si="172"/>
        <v>0.04</v>
      </c>
      <c r="AR78" s="2">
        <f t="shared" si="113"/>
        <v>0</v>
      </c>
      <c r="AS78" s="2">
        <f t="shared" si="173"/>
        <v>0</v>
      </c>
      <c r="AT78" s="2">
        <f t="shared" si="39"/>
        <v>0</v>
      </c>
      <c r="AU78" s="2">
        <f t="shared" si="92"/>
        <v>0</v>
      </c>
      <c r="AV78" s="2">
        <f t="shared" si="82"/>
        <v>88.45993999999996</v>
      </c>
      <c r="AW78" s="1">
        <f t="shared" si="158"/>
        <v>0</v>
      </c>
      <c r="AX78" s="2">
        <f t="shared" si="125"/>
        <v>88.45993999999996</v>
      </c>
      <c r="AY78" s="1">
        <f t="shared" si="83"/>
        <v>0</v>
      </c>
      <c r="AZ78" s="2">
        <f t="shared" si="40"/>
        <v>88.45993999999996</v>
      </c>
      <c r="BA78" s="2">
        <f t="shared" si="93"/>
        <v>1344.3214149999999</v>
      </c>
      <c r="BB78" s="2">
        <f t="shared" si="126"/>
        <v>1.7476178394999997</v>
      </c>
      <c r="BC78" s="2">
        <f t="shared" si="41"/>
        <v>7.1246992655000003</v>
      </c>
      <c r="BD78" s="2">
        <f t="shared" si="10"/>
        <v>1337.1967157344998</v>
      </c>
      <c r="BE78" s="2">
        <f t="shared" si="42"/>
        <v>7.6999999999999993</v>
      </c>
      <c r="BF78" s="2">
        <f t="shared" si="11"/>
        <v>63.958068849999968</v>
      </c>
      <c r="BG78" s="2">
        <f t="shared" si="12"/>
        <v>1265.5386468844997</v>
      </c>
      <c r="BI78" s="8">
        <f t="shared" si="162"/>
        <v>0.01</v>
      </c>
      <c r="BJ78" s="5">
        <f t="shared" si="148"/>
        <v>10</v>
      </c>
      <c r="BK78" s="2">
        <f t="shared" si="149"/>
        <v>999</v>
      </c>
      <c r="BL78" s="2">
        <f t="shared" si="150"/>
        <v>1000</v>
      </c>
      <c r="BM78" s="2">
        <f t="shared" si="127"/>
        <v>1000</v>
      </c>
      <c r="BN78" s="8">
        <f t="shared" si="128"/>
        <v>7.0000000000000007E-2</v>
      </c>
      <c r="BO78" s="2">
        <f t="shared" si="129"/>
        <v>1070</v>
      </c>
      <c r="BP78" s="2" t="str">
        <f t="shared" si="130"/>
        <v>nie</v>
      </c>
      <c r="BQ78" s="2">
        <f t="shared" si="131"/>
        <v>7</v>
      </c>
      <c r="BR78" s="1">
        <f t="shared" si="163"/>
        <v>0</v>
      </c>
      <c r="BS78" s="1">
        <f t="shared" si="174"/>
        <v>1</v>
      </c>
      <c r="BT78" s="1">
        <f t="shared" si="156"/>
        <v>0</v>
      </c>
      <c r="BU78" s="1">
        <f t="shared" si="167"/>
        <v>0</v>
      </c>
      <c r="BV78" s="2">
        <f t="shared" si="94"/>
        <v>0</v>
      </c>
      <c r="BW78" s="8">
        <f t="shared" si="164"/>
        <v>7.0000000000000007E-2</v>
      </c>
      <c r="BX78" s="2">
        <f t="shared" si="95"/>
        <v>0</v>
      </c>
      <c r="BY78" s="2">
        <f t="shared" si="165"/>
        <v>0</v>
      </c>
      <c r="BZ78" s="2">
        <f t="shared" si="120"/>
        <v>100</v>
      </c>
      <c r="CA78" s="8">
        <f t="shared" si="175"/>
        <v>0.02</v>
      </c>
      <c r="CB78" s="2">
        <f t="shared" si="117"/>
        <v>102</v>
      </c>
      <c r="CC78" s="2">
        <f t="shared" si="176"/>
        <v>0.7</v>
      </c>
      <c r="CD78" s="2">
        <f t="shared" si="132"/>
        <v>70</v>
      </c>
      <c r="CE78" s="2">
        <f t="shared" si="96"/>
        <v>2</v>
      </c>
      <c r="CF78" s="2">
        <f t="shared" si="97"/>
        <v>110</v>
      </c>
      <c r="CG78" s="1">
        <f t="shared" si="159"/>
        <v>0</v>
      </c>
      <c r="CH78" s="2">
        <f t="shared" si="133"/>
        <v>110</v>
      </c>
      <c r="CI78" s="1">
        <f t="shared" si="89"/>
        <v>1</v>
      </c>
      <c r="CJ78" s="2">
        <f t="shared" si="98"/>
        <v>10</v>
      </c>
      <c r="CK78" s="2">
        <f t="shared" si="99"/>
        <v>1210</v>
      </c>
      <c r="CL78" s="2">
        <f t="shared" si="134"/>
        <v>1.573</v>
      </c>
      <c r="CM78" s="2">
        <f t="shared" si="47"/>
        <v>6.5738000000000003</v>
      </c>
      <c r="CN78" s="2">
        <f t="shared" si="135"/>
        <v>1203.4262000000001</v>
      </c>
      <c r="CO78" s="2">
        <f t="shared" si="48"/>
        <v>7.7</v>
      </c>
      <c r="CP78" s="2">
        <f t="shared" si="136"/>
        <v>38.436999999999991</v>
      </c>
      <c r="CQ78" s="2">
        <f t="shared" si="137"/>
        <v>1157.2892000000002</v>
      </c>
      <c r="CS78" s="5">
        <f t="shared" si="151"/>
        <v>10</v>
      </c>
      <c r="CT78" s="2">
        <f t="shared" si="152"/>
        <v>1000</v>
      </c>
      <c r="CU78" s="2">
        <f t="shared" si="153"/>
        <v>1000</v>
      </c>
      <c r="CV78" s="2">
        <f t="shared" si="154"/>
        <v>1146.5348258203121</v>
      </c>
      <c r="CW78" s="8">
        <f t="shared" si="138"/>
        <v>2.2499999999999999E-2</v>
      </c>
      <c r="CX78" s="2">
        <f t="shared" si="139"/>
        <v>1172.3318594012692</v>
      </c>
      <c r="CY78" s="2" t="str">
        <f t="shared" si="140"/>
        <v>nie</v>
      </c>
      <c r="CZ78" s="2">
        <f t="shared" si="53"/>
        <v>0</v>
      </c>
      <c r="DA78" s="2">
        <f t="shared" si="54"/>
        <v>0</v>
      </c>
      <c r="DB78" s="2">
        <f t="shared" si="55"/>
        <v>1172.3318594012692</v>
      </c>
      <c r="DC78" s="2">
        <f t="shared" si="141"/>
        <v>1.5240314172216498</v>
      </c>
      <c r="DD78" s="2">
        <f t="shared" si="56"/>
        <v>6.5657483530575869</v>
      </c>
      <c r="DE78" s="2">
        <f t="shared" si="57"/>
        <v>1165.7661110482115</v>
      </c>
      <c r="DF78" s="2">
        <f t="shared" si="142"/>
        <v>20</v>
      </c>
      <c r="DG78" s="2">
        <f t="shared" si="143"/>
        <v>28.943053286241145</v>
      </c>
      <c r="DH78" s="2">
        <f t="shared" si="58"/>
        <v>1116.8230577619704</v>
      </c>
    </row>
    <row r="79" spans="2:115">
      <c r="B79" s="217"/>
      <c r="C79" s="1">
        <f t="shared" si="168"/>
        <v>42</v>
      </c>
      <c r="D79" s="2">
        <f t="shared" si="105"/>
        <v>1222.5271924900001</v>
      </c>
      <c r="E79" s="2">
        <f t="shared" si="106"/>
        <v>1173.3245538900001</v>
      </c>
      <c r="F79" s="2">
        <f t="shared" si="107"/>
        <v>1120.0909999999999</v>
      </c>
      <c r="G79" s="2">
        <f t="shared" si="108"/>
        <v>1090.3889999999999</v>
      </c>
      <c r="H79" s="2">
        <f t="shared" si="109"/>
        <v>1130.4835712929685</v>
      </c>
      <c r="I79" s="2">
        <f t="shared" si="110"/>
        <v>1088.8387447931639</v>
      </c>
      <c r="J79" s="2">
        <f t="shared" si="169"/>
        <v>1119.9087233815521</v>
      </c>
      <c r="K79" s="2">
        <f t="shared" si="170"/>
        <v>1035.4525049999997</v>
      </c>
      <c r="W79" s="1">
        <f t="shared" si="144"/>
        <v>61</v>
      </c>
      <c r="X79" s="2">
        <f t="shared" si="121"/>
        <v>1051.8858918084165</v>
      </c>
      <c r="Y79" s="8">
        <f t="shared" si="157"/>
        <v>0.04</v>
      </c>
      <c r="Z79" s="5">
        <f t="shared" si="145"/>
        <v>11</v>
      </c>
      <c r="AA79" s="2">
        <f t="shared" si="146"/>
        <v>1098.9000000000001</v>
      </c>
      <c r="AB79" s="2">
        <f t="shared" si="37"/>
        <v>1100</v>
      </c>
      <c r="AC79" s="2">
        <f t="shared" si="147"/>
        <v>1255.8614749999999</v>
      </c>
      <c r="AD79" s="8">
        <f t="shared" si="122"/>
        <v>6.8500000000000005E-2</v>
      </c>
      <c r="AE79" s="2">
        <f t="shared" si="2"/>
        <v>1263.0303509197918</v>
      </c>
      <c r="AF79" s="2" t="str">
        <f t="shared" si="123"/>
        <v>nie</v>
      </c>
      <c r="AG79" s="2">
        <f t="shared" si="124"/>
        <v>7.6999999999999993</v>
      </c>
      <c r="AH79" s="1">
        <f t="shared" si="79"/>
        <v>0</v>
      </c>
      <c r="AI79" s="1">
        <f t="shared" si="171"/>
        <v>0</v>
      </c>
      <c r="AJ79" s="1">
        <f t="shared" si="155"/>
        <v>0</v>
      </c>
      <c r="AK79" s="1">
        <f t="shared" si="166"/>
        <v>0</v>
      </c>
      <c r="AL79" s="2">
        <f t="shared" si="90"/>
        <v>0</v>
      </c>
      <c r="AM79" s="8">
        <f t="shared" si="160"/>
        <v>6.8500000000000005E-2</v>
      </c>
      <c r="AN79" s="2">
        <f t="shared" si="91"/>
        <v>0</v>
      </c>
      <c r="AO79" s="2">
        <f t="shared" si="161"/>
        <v>0</v>
      </c>
      <c r="AP79" s="2">
        <f t="shared" si="119"/>
        <v>0</v>
      </c>
      <c r="AQ79" s="8">
        <f t="shared" si="172"/>
        <v>0.04</v>
      </c>
      <c r="AR79" s="2">
        <f t="shared" si="113"/>
        <v>0</v>
      </c>
      <c r="AS79" s="2">
        <f t="shared" si="173"/>
        <v>0</v>
      </c>
      <c r="AT79" s="2">
        <f t="shared" si="39"/>
        <v>0</v>
      </c>
      <c r="AU79" s="2">
        <f t="shared" si="92"/>
        <v>0</v>
      </c>
      <c r="AV79" s="2">
        <f t="shared" si="82"/>
        <v>88.45993999999996</v>
      </c>
      <c r="AW79" s="1">
        <f t="shared" si="158"/>
        <v>0</v>
      </c>
      <c r="AX79" s="2">
        <f t="shared" si="125"/>
        <v>88.45993999999996</v>
      </c>
      <c r="AY79" s="1">
        <f t="shared" si="83"/>
        <v>0</v>
      </c>
      <c r="AZ79" s="2">
        <f t="shared" si="40"/>
        <v>88.45993999999996</v>
      </c>
      <c r="BA79" s="2">
        <f t="shared" si="93"/>
        <v>1351.4902909197917</v>
      </c>
      <c r="BB79" s="2">
        <f t="shared" si="126"/>
        <v>0</v>
      </c>
      <c r="BC79" s="2">
        <f t="shared" si="41"/>
        <v>7.1246992655000003</v>
      </c>
      <c r="BD79" s="2">
        <f t="shared" si="10"/>
        <v>1344.3655916542916</v>
      </c>
      <c r="BE79" s="2">
        <f t="shared" si="42"/>
        <v>7.6999999999999993</v>
      </c>
      <c r="BF79" s="2">
        <f t="shared" si="11"/>
        <v>65.320155274760424</v>
      </c>
      <c r="BG79" s="2">
        <f t="shared" si="12"/>
        <v>1271.3454363795311</v>
      </c>
      <c r="BI79" s="8">
        <f t="shared" si="162"/>
        <v>0.01</v>
      </c>
      <c r="BJ79" s="5">
        <f t="shared" si="148"/>
        <v>10</v>
      </c>
      <c r="BK79" s="2">
        <f t="shared" si="149"/>
        <v>999</v>
      </c>
      <c r="BL79" s="2">
        <f t="shared" si="150"/>
        <v>1000</v>
      </c>
      <c r="BM79" s="2">
        <f t="shared" si="127"/>
        <v>1000</v>
      </c>
      <c r="BN79" s="8">
        <f t="shared" si="128"/>
        <v>0.02</v>
      </c>
      <c r="BO79" s="2">
        <f t="shared" si="129"/>
        <v>1001.6666666666667</v>
      </c>
      <c r="BP79" s="2" t="str">
        <f t="shared" si="130"/>
        <v>nie</v>
      </c>
      <c r="BQ79" s="2">
        <f t="shared" si="131"/>
        <v>7</v>
      </c>
      <c r="BR79" s="1">
        <f t="shared" si="163"/>
        <v>1</v>
      </c>
      <c r="BS79" s="1">
        <f t="shared" si="174"/>
        <v>0</v>
      </c>
      <c r="BT79" s="1">
        <f t="shared" si="156"/>
        <v>1</v>
      </c>
      <c r="BU79" s="1">
        <f t="shared" si="167"/>
        <v>0</v>
      </c>
      <c r="BV79" s="2">
        <f t="shared" si="94"/>
        <v>100</v>
      </c>
      <c r="BW79" s="8">
        <f t="shared" si="164"/>
        <v>7.0000000000000007E-2</v>
      </c>
      <c r="BX79" s="2">
        <f t="shared" si="95"/>
        <v>100.58333333333334</v>
      </c>
      <c r="BY79" s="2">
        <f t="shared" si="165"/>
        <v>0.58333333333334281</v>
      </c>
      <c r="BZ79" s="2">
        <f t="shared" si="120"/>
        <v>100</v>
      </c>
      <c r="CA79" s="8">
        <f t="shared" si="175"/>
        <v>0.02</v>
      </c>
      <c r="CB79" s="2">
        <f t="shared" si="117"/>
        <v>100.16666666666667</v>
      </c>
      <c r="CC79" s="2">
        <f t="shared" si="176"/>
        <v>0.7</v>
      </c>
      <c r="CD79" s="2">
        <f t="shared" si="132"/>
        <v>0</v>
      </c>
      <c r="CE79" s="2">
        <f t="shared" si="96"/>
        <v>0</v>
      </c>
      <c r="CF79" s="2">
        <f t="shared" si="97"/>
        <v>10</v>
      </c>
      <c r="CG79" s="1">
        <f t="shared" si="159"/>
        <v>0</v>
      </c>
      <c r="CH79" s="2">
        <f t="shared" si="133"/>
        <v>10</v>
      </c>
      <c r="CI79" s="1">
        <f t="shared" si="89"/>
        <v>0</v>
      </c>
      <c r="CJ79" s="2">
        <f t="shared" si="98"/>
        <v>10</v>
      </c>
      <c r="CK79" s="2">
        <f t="shared" si="99"/>
        <v>1212.4166666666667</v>
      </c>
      <c r="CL79" s="2">
        <f t="shared" si="134"/>
        <v>0</v>
      </c>
      <c r="CM79" s="2">
        <f t="shared" si="47"/>
        <v>6.5738000000000003</v>
      </c>
      <c r="CN79" s="2">
        <f t="shared" si="135"/>
        <v>1205.8428666666669</v>
      </c>
      <c r="CO79" s="2">
        <f t="shared" si="48"/>
        <v>8.2833333333333421</v>
      </c>
      <c r="CP79" s="2">
        <f t="shared" si="136"/>
        <v>38.785333333333355</v>
      </c>
      <c r="CQ79" s="2">
        <f t="shared" si="137"/>
        <v>1158.7742000000003</v>
      </c>
      <c r="CS79" s="5">
        <f t="shared" si="151"/>
        <v>10</v>
      </c>
      <c r="CT79" s="2">
        <f t="shared" si="152"/>
        <v>1000</v>
      </c>
      <c r="CU79" s="2">
        <f t="shared" si="153"/>
        <v>1000</v>
      </c>
      <c r="CV79" s="2">
        <f t="shared" si="154"/>
        <v>1172.3318594012692</v>
      </c>
      <c r="CW79" s="8">
        <f t="shared" si="138"/>
        <v>2.2499999999999999E-2</v>
      </c>
      <c r="CX79" s="2">
        <f t="shared" si="139"/>
        <v>1174.5299816376466</v>
      </c>
      <c r="CY79" s="2" t="str">
        <f t="shared" si="140"/>
        <v>nie</v>
      </c>
      <c r="CZ79" s="2">
        <f t="shared" si="53"/>
        <v>0</v>
      </c>
      <c r="DA79" s="2">
        <f t="shared" si="54"/>
        <v>0</v>
      </c>
      <c r="DB79" s="2">
        <f t="shared" si="55"/>
        <v>1174.5299816376466</v>
      </c>
      <c r="DC79" s="2">
        <f t="shared" si="141"/>
        <v>0</v>
      </c>
      <c r="DD79" s="2">
        <f t="shared" si="56"/>
        <v>6.5657483530575869</v>
      </c>
      <c r="DE79" s="2">
        <f t="shared" si="57"/>
        <v>1167.964233284589</v>
      </c>
      <c r="DF79" s="2">
        <f t="shared" si="142"/>
        <v>20</v>
      </c>
      <c r="DG79" s="2">
        <f t="shared" si="143"/>
        <v>29.360696511152863</v>
      </c>
      <c r="DH79" s="2">
        <f t="shared" si="58"/>
        <v>1118.6035367734362</v>
      </c>
    </row>
    <row r="80" spans="2:115">
      <c r="B80" s="217"/>
      <c r="C80" s="1">
        <f t="shared" si="168"/>
        <v>43</v>
      </c>
      <c r="D80" s="2">
        <f t="shared" si="105"/>
        <v>1228.8063591566665</v>
      </c>
      <c r="E80" s="2">
        <f t="shared" si="106"/>
        <v>1178.4106788899999</v>
      </c>
      <c r="F80" s="2">
        <f t="shared" si="107"/>
        <v>1122.3409999999999</v>
      </c>
      <c r="G80" s="2">
        <f t="shared" si="108"/>
        <v>1092.2114999999999</v>
      </c>
      <c r="H80" s="2">
        <f t="shared" si="109"/>
        <v>1132.5860190175779</v>
      </c>
      <c r="I80" s="2">
        <f t="shared" si="110"/>
        <v>1090.5417274500974</v>
      </c>
      <c r="J80" s="2">
        <f t="shared" si="169"/>
        <v>1122.9324769346822</v>
      </c>
      <c r="K80" s="2">
        <f t="shared" si="170"/>
        <v>1036.3110891666665</v>
      </c>
      <c r="W80" s="1">
        <f t="shared" si="144"/>
        <v>62</v>
      </c>
      <c r="X80" s="2">
        <f t="shared" si="121"/>
        <v>1052.7617335168334</v>
      </c>
      <c r="Y80" s="8">
        <f t="shared" si="157"/>
        <v>0.04</v>
      </c>
      <c r="Z80" s="5">
        <f t="shared" si="145"/>
        <v>11</v>
      </c>
      <c r="AA80" s="2">
        <f t="shared" si="146"/>
        <v>1098.9000000000001</v>
      </c>
      <c r="AB80" s="2">
        <f t="shared" si="37"/>
        <v>1100</v>
      </c>
      <c r="AC80" s="2">
        <f t="shared" si="147"/>
        <v>1255.8614749999999</v>
      </c>
      <c r="AD80" s="8">
        <f t="shared" si="122"/>
        <v>6.8500000000000005E-2</v>
      </c>
      <c r="AE80" s="2">
        <f t="shared" si="2"/>
        <v>1270.1992268395832</v>
      </c>
      <c r="AF80" s="2" t="str">
        <f t="shared" si="123"/>
        <v>nie</v>
      </c>
      <c r="AG80" s="2">
        <f t="shared" si="124"/>
        <v>7.6999999999999993</v>
      </c>
      <c r="AH80" s="1">
        <f t="shared" si="79"/>
        <v>0</v>
      </c>
      <c r="AI80" s="1">
        <f t="shared" si="171"/>
        <v>0</v>
      </c>
      <c r="AJ80" s="1">
        <f t="shared" si="155"/>
        <v>0</v>
      </c>
      <c r="AK80" s="1">
        <f t="shared" si="166"/>
        <v>0</v>
      </c>
      <c r="AL80" s="2">
        <f t="shared" si="90"/>
        <v>0</v>
      </c>
      <c r="AM80" s="8">
        <f t="shared" si="160"/>
        <v>6.8500000000000005E-2</v>
      </c>
      <c r="AN80" s="2">
        <f t="shared" si="91"/>
        <v>0</v>
      </c>
      <c r="AO80" s="2">
        <f t="shared" si="161"/>
        <v>0</v>
      </c>
      <c r="AP80" s="2">
        <f t="shared" si="119"/>
        <v>0</v>
      </c>
      <c r="AQ80" s="8">
        <f t="shared" si="172"/>
        <v>0.04</v>
      </c>
      <c r="AR80" s="2">
        <f t="shared" si="113"/>
        <v>0</v>
      </c>
      <c r="AS80" s="2">
        <f t="shared" si="173"/>
        <v>0</v>
      </c>
      <c r="AT80" s="2">
        <f t="shared" si="39"/>
        <v>0</v>
      </c>
      <c r="AU80" s="2">
        <f t="shared" si="92"/>
        <v>0</v>
      </c>
      <c r="AV80" s="2">
        <f t="shared" si="82"/>
        <v>88.45993999999996</v>
      </c>
      <c r="AW80" s="1">
        <f t="shared" si="158"/>
        <v>0</v>
      </c>
      <c r="AX80" s="2">
        <f t="shared" si="125"/>
        <v>88.45993999999996</v>
      </c>
      <c r="AY80" s="1">
        <f t="shared" si="83"/>
        <v>0</v>
      </c>
      <c r="AZ80" s="2">
        <f t="shared" si="40"/>
        <v>88.45993999999996</v>
      </c>
      <c r="BA80" s="2">
        <f t="shared" si="93"/>
        <v>1358.6591668395831</v>
      </c>
      <c r="BB80" s="2">
        <f t="shared" si="126"/>
        <v>0</v>
      </c>
      <c r="BC80" s="2">
        <f t="shared" si="41"/>
        <v>7.1246992655000003</v>
      </c>
      <c r="BD80" s="2">
        <f t="shared" si="10"/>
        <v>1351.534467574083</v>
      </c>
      <c r="BE80" s="2">
        <f t="shared" si="42"/>
        <v>7.6999999999999993</v>
      </c>
      <c r="BF80" s="2">
        <f t="shared" si="11"/>
        <v>66.682241699520787</v>
      </c>
      <c r="BG80" s="2">
        <f t="shared" si="12"/>
        <v>1277.1522258745622</v>
      </c>
      <c r="BI80" s="8">
        <f t="shared" si="162"/>
        <v>0.01</v>
      </c>
      <c r="BJ80" s="5">
        <f t="shared" si="148"/>
        <v>10</v>
      </c>
      <c r="BK80" s="2">
        <f t="shared" si="149"/>
        <v>999</v>
      </c>
      <c r="BL80" s="2">
        <f t="shared" si="150"/>
        <v>1000</v>
      </c>
      <c r="BM80" s="2">
        <f t="shared" si="127"/>
        <v>1000</v>
      </c>
      <c r="BN80" s="8">
        <f t="shared" si="128"/>
        <v>0.02</v>
      </c>
      <c r="BO80" s="2">
        <f t="shared" si="129"/>
        <v>1003.3333333333334</v>
      </c>
      <c r="BP80" s="2" t="str">
        <f t="shared" si="130"/>
        <v>nie</v>
      </c>
      <c r="BQ80" s="2">
        <f t="shared" si="131"/>
        <v>7</v>
      </c>
      <c r="BR80" s="1">
        <f t="shared" si="163"/>
        <v>1</v>
      </c>
      <c r="BS80" s="1">
        <f t="shared" si="174"/>
        <v>0</v>
      </c>
      <c r="BT80" s="1">
        <f t="shared" si="156"/>
        <v>1</v>
      </c>
      <c r="BU80" s="1">
        <f t="shared" si="167"/>
        <v>0</v>
      </c>
      <c r="BV80" s="2">
        <f t="shared" si="94"/>
        <v>100</v>
      </c>
      <c r="BW80" s="8">
        <f t="shared" si="164"/>
        <v>7.0000000000000007E-2</v>
      </c>
      <c r="BX80" s="2">
        <f t="shared" si="95"/>
        <v>101.16666666666667</v>
      </c>
      <c r="BY80" s="2">
        <f t="shared" si="165"/>
        <v>0.7</v>
      </c>
      <c r="BZ80" s="2">
        <f t="shared" si="120"/>
        <v>100</v>
      </c>
      <c r="CA80" s="8">
        <f t="shared" si="175"/>
        <v>0.02</v>
      </c>
      <c r="CB80" s="2">
        <f t="shared" si="117"/>
        <v>100.33333333333334</v>
      </c>
      <c r="CC80" s="2">
        <f t="shared" si="176"/>
        <v>0.7</v>
      </c>
      <c r="CD80" s="2">
        <f t="shared" si="132"/>
        <v>0</v>
      </c>
      <c r="CE80" s="2">
        <f t="shared" si="96"/>
        <v>0</v>
      </c>
      <c r="CF80" s="2">
        <f t="shared" si="97"/>
        <v>10</v>
      </c>
      <c r="CG80" s="1">
        <f t="shared" si="159"/>
        <v>0</v>
      </c>
      <c r="CH80" s="2">
        <f t="shared" si="133"/>
        <v>10</v>
      </c>
      <c r="CI80" s="1">
        <f t="shared" si="89"/>
        <v>0</v>
      </c>
      <c r="CJ80" s="2">
        <f t="shared" si="98"/>
        <v>10</v>
      </c>
      <c r="CK80" s="2">
        <f t="shared" si="99"/>
        <v>1214.8333333333333</v>
      </c>
      <c r="CL80" s="2">
        <f t="shared" si="134"/>
        <v>0</v>
      </c>
      <c r="CM80" s="2">
        <f t="shared" si="47"/>
        <v>6.5738000000000003</v>
      </c>
      <c r="CN80" s="2">
        <f t="shared" si="135"/>
        <v>1208.2595333333334</v>
      </c>
      <c r="CO80" s="2">
        <f t="shared" si="48"/>
        <v>8.4</v>
      </c>
      <c r="CP80" s="2">
        <f t="shared" si="136"/>
        <v>39.222333333333303</v>
      </c>
      <c r="CQ80" s="2">
        <f t="shared" si="137"/>
        <v>1160.6371999999999</v>
      </c>
      <c r="CS80" s="5">
        <f t="shared" si="151"/>
        <v>10</v>
      </c>
      <c r="CT80" s="2">
        <f t="shared" si="152"/>
        <v>1000</v>
      </c>
      <c r="CU80" s="2">
        <f t="shared" si="153"/>
        <v>1000</v>
      </c>
      <c r="CV80" s="2">
        <f t="shared" si="154"/>
        <v>1172.3318594012692</v>
      </c>
      <c r="CW80" s="8">
        <f t="shared" si="138"/>
        <v>2.2499999999999999E-2</v>
      </c>
      <c r="CX80" s="2">
        <f t="shared" si="139"/>
        <v>1176.7281038740239</v>
      </c>
      <c r="CY80" s="2" t="str">
        <f t="shared" si="140"/>
        <v>nie</v>
      </c>
      <c r="CZ80" s="2">
        <f t="shared" si="53"/>
        <v>0</v>
      </c>
      <c r="DA80" s="2">
        <f t="shared" si="54"/>
        <v>0</v>
      </c>
      <c r="DB80" s="2">
        <f t="shared" si="55"/>
        <v>1176.7281038740239</v>
      </c>
      <c r="DC80" s="2">
        <f t="shared" si="141"/>
        <v>0</v>
      </c>
      <c r="DD80" s="2">
        <f t="shared" si="56"/>
        <v>6.5657483530575869</v>
      </c>
      <c r="DE80" s="2">
        <f t="shared" si="57"/>
        <v>1170.1623555209662</v>
      </c>
      <c r="DF80" s="2">
        <f t="shared" si="142"/>
        <v>20</v>
      </c>
      <c r="DG80" s="2">
        <f t="shared" si="143"/>
        <v>29.778339736064535</v>
      </c>
      <c r="DH80" s="2">
        <f t="shared" si="58"/>
        <v>1120.3840157849017</v>
      </c>
    </row>
    <row r="81" spans="2:112">
      <c r="B81" s="217"/>
      <c r="C81" s="1">
        <f t="shared" si="168"/>
        <v>44</v>
      </c>
      <c r="D81" s="2">
        <f t="shared" si="105"/>
        <v>1235.0855258233332</v>
      </c>
      <c r="E81" s="2">
        <f t="shared" si="106"/>
        <v>1183.4968038899999</v>
      </c>
      <c r="F81" s="2">
        <f t="shared" si="107"/>
        <v>1124.5909999999999</v>
      </c>
      <c r="G81" s="2">
        <f t="shared" si="108"/>
        <v>1094.0339999999999</v>
      </c>
      <c r="H81" s="2">
        <f t="shared" si="109"/>
        <v>1134.6884667421871</v>
      </c>
      <c r="I81" s="2">
        <f t="shared" si="110"/>
        <v>1092.2447101070309</v>
      </c>
      <c r="J81" s="2">
        <f t="shared" si="169"/>
        <v>1125.9643946224057</v>
      </c>
      <c r="K81" s="2">
        <f t="shared" si="170"/>
        <v>1037.1696733333331</v>
      </c>
      <c r="W81" s="1">
        <f t="shared" si="144"/>
        <v>63</v>
      </c>
      <c r="X81" s="2">
        <f t="shared" si="121"/>
        <v>1053.63757522525</v>
      </c>
      <c r="Y81" s="8">
        <f t="shared" si="157"/>
        <v>0.04</v>
      </c>
      <c r="Z81" s="5">
        <f t="shared" si="145"/>
        <v>11</v>
      </c>
      <c r="AA81" s="2">
        <f t="shared" si="146"/>
        <v>1098.9000000000001</v>
      </c>
      <c r="AB81" s="2">
        <f t="shared" si="37"/>
        <v>1100</v>
      </c>
      <c r="AC81" s="2">
        <f t="shared" si="147"/>
        <v>1255.8614749999999</v>
      </c>
      <c r="AD81" s="8">
        <f t="shared" si="122"/>
        <v>6.8500000000000005E-2</v>
      </c>
      <c r="AE81" s="2">
        <f t="shared" si="2"/>
        <v>1277.368102759375</v>
      </c>
      <c r="AF81" s="2" t="str">
        <f t="shared" si="123"/>
        <v>nie</v>
      </c>
      <c r="AG81" s="2">
        <f t="shared" si="124"/>
        <v>7.6999999999999993</v>
      </c>
      <c r="AH81" s="1">
        <f t="shared" si="79"/>
        <v>0</v>
      </c>
      <c r="AI81" s="1">
        <f t="shared" si="171"/>
        <v>0</v>
      </c>
      <c r="AJ81" s="1">
        <f t="shared" si="155"/>
        <v>0</v>
      </c>
      <c r="AK81" s="1">
        <f t="shared" si="166"/>
        <v>0</v>
      </c>
      <c r="AL81" s="2">
        <f t="shared" si="90"/>
        <v>0</v>
      </c>
      <c r="AM81" s="8">
        <f t="shared" si="160"/>
        <v>6.8500000000000005E-2</v>
      </c>
      <c r="AN81" s="2">
        <f t="shared" si="91"/>
        <v>0</v>
      </c>
      <c r="AO81" s="2">
        <f t="shared" si="161"/>
        <v>0</v>
      </c>
      <c r="AP81" s="2">
        <f t="shared" si="119"/>
        <v>0</v>
      </c>
      <c r="AQ81" s="8">
        <f t="shared" si="172"/>
        <v>0.04</v>
      </c>
      <c r="AR81" s="2">
        <f t="shared" si="113"/>
        <v>0</v>
      </c>
      <c r="AS81" s="2">
        <f t="shared" si="173"/>
        <v>0</v>
      </c>
      <c r="AT81" s="2">
        <f t="shared" si="39"/>
        <v>0</v>
      </c>
      <c r="AU81" s="2">
        <f t="shared" si="92"/>
        <v>0</v>
      </c>
      <c r="AV81" s="2">
        <f t="shared" si="82"/>
        <v>88.45993999999996</v>
      </c>
      <c r="AW81" s="1">
        <f t="shared" si="158"/>
        <v>0</v>
      </c>
      <c r="AX81" s="2">
        <f t="shared" si="125"/>
        <v>88.45993999999996</v>
      </c>
      <c r="AY81" s="1">
        <f t="shared" si="83"/>
        <v>0</v>
      </c>
      <c r="AZ81" s="2">
        <f t="shared" si="40"/>
        <v>88.45993999999996</v>
      </c>
      <c r="BA81" s="2">
        <f t="shared" si="93"/>
        <v>1365.828042759375</v>
      </c>
      <c r="BB81" s="2">
        <f t="shared" si="126"/>
        <v>0</v>
      </c>
      <c r="BC81" s="2">
        <f t="shared" si="41"/>
        <v>7.1246992655000003</v>
      </c>
      <c r="BD81" s="2">
        <f t="shared" si="10"/>
        <v>1358.7033434938749</v>
      </c>
      <c r="BE81" s="2">
        <f t="shared" si="42"/>
        <v>7.6999999999999993</v>
      </c>
      <c r="BF81" s="2">
        <f t="shared" si="11"/>
        <v>68.044328124281236</v>
      </c>
      <c r="BG81" s="2">
        <f t="shared" si="12"/>
        <v>1282.9590153695935</v>
      </c>
      <c r="BI81" s="8">
        <f t="shared" si="162"/>
        <v>0.01</v>
      </c>
      <c r="BJ81" s="5">
        <f t="shared" si="148"/>
        <v>10</v>
      </c>
      <c r="BK81" s="2">
        <f t="shared" si="149"/>
        <v>999</v>
      </c>
      <c r="BL81" s="2">
        <f t="shared" si="150"/>
        <v>1000</v>
      </c>
      <c r="BM81" s="2">
        <f t="shared" si="127"/>
        <v>1000</v>
      </c>
      <c r="BN81" s="8">
        <f t="shared" si="128"/>
        <v>0.02</v>
      </c>
      <c r="BO81" s="2">
        <f t="shared" si="129"/>
        <v>1004.9999999999999</v>
      </c>
      <c r="BP81" s="2" t="str">
        <f t="shared" si="130"/>
        <v>nie</v>
      </c>
      <c r="BQ81" s="2">
        <f t="shared" si="131"/>
        <v>7</v>
      </c>
      <c r="BR81" s="1">
        <f t="shared" si="163"/>
        <v>1</v>
      </c>
      <c r="BS81" s="1">
        <f t="shared" si="174"/>
        <v>0</v>
      </c>
      <c r="BT81" s="1">
        <f t="shared" si="156"/>
        <v>1</v>
      </c>
      <c r="BU81" s="1">
        <f t="shared" si="167"/>
        <v>0</v>
      </c>
      <c r="BV81" s="2">
        <f t="shared" si="94"/>
        <v>100</v>
      </c>
      <c r="BW81" s="8">
        <f t="shared" si="164"/>
        <v>7.0000000000000007E-2</v>
      </c>
      <c r="BX81" s="2">
        <f t="shared" si="95"/>
        <v>101.75</v>
      </c>
      <c r="BY81" s="2">
        <f t="shared" si="165"/>
        <v>0.7</v>
      </c>
      <c r="BZ81" s="2">
        <f t="shared" si="120"/>
        <v>100</v>
      </c>
      <c r="CA81" s="8">
        <f t="shared" si="175"/>
        <v>0.02</v>
      </c>
      <c r="CB81" s="2">
        <f t="shared" si="117"/>
        <v>100.49999999999999</v>
      </c>
      <c r="CC81" s="2">
        <f t="shared" si="176"/>
        <v>0.7</v>
      </c>
      <c r="CD81" s="2">
        <f t="shared" si="132"/>
        <v>0</v>
      </c>
      <c r="CE81" s="2">
        <f t="shared" si="96"/>
        <v>0</v>
      </c>
      <c r="CF81" s="2">
        <f t="shared" si="97"/>
        <v>10</v>
      </c>
      <c r="CG81" s="1">
        <f t="shared" si="159"/>
        <v>0</v>
      </c>
      <c r="CH81" s="2">
        <f t="shared" si="133"/>
        <v>10</v>
      </c>
      <c r="CI81" s="1">
        <f t="shared" si="89"/>
        <v>0</v>
      </c>
      <c r="CJ81" s="2">
        <f t="shared" si="98"/>
        <v>10</v>
      </c>
      <c r="CK81" s="2">
        <f t="shared" si="99"/>
        <v>1217.25</v>
      </c>
      <c r="CL81" s="2">
        <f t="shared" si="134"/>
        <v>0</v>
      </c>
      <c r="CM81" s="2">
        <f t="shared" si="47"/>
        <v>6.5738000000000003</v>
      </c>
      <c r="CN81" s="2">
        <f t="shared" si="135"/>
        <v>1210.6762000000001</v>
      </c>
      <c r="CO81" s="2">
        <f t="shared" si="48"/>
        <v>8.4</v>
      </c>
      <c r="CP81" s="2">
        <f t="shared" si="136"/>
        <v>39.681499999999986</v>
      </c>
      <c r="CQ81" s="2">
        <f t="shared" si="137"/>
        <v>1162.5947000000001</v>
      </c>
      <c r="CS81" s="5">
        <f t="shared" si="151"/>
        <v>10</v>
      </c>
      <c r="CT81" s="2">
        <f t="shared" si="152"/>
        <v>1000</v>
      </c>
      <c r="CU81" s="2">
        <f t="shared" si="153"/>
        <v>1000</v>
      </c>
      <c r="CV81" s="2">
        <f t="shared" si="154"/>
        <v>1172.3318594012692</v>
      </c>
      <c r="CW81" s="8">
        <f t="shared" si="138"/>
        <v>2.2499999999999999E-2</v>
      </c>
      <c r="CX81" s="2">
        <f t="shared" si="139"/>
        <v>1178.9262261104013</v>
      </c>
      <c r="CY81" s="2" t="str">
        <f t="shared" si="140"/>
        <v>nie</v>
      </c>
      <c r="CZ81" s="2">
        <f t="shared" si="53"/>
        <v>0</v>
      </c>
      <c r="DA81" s="2">
        <f t="shared" si="54"/>
        <v>0</v>
      </c>
      <c r="DB81" s="2">
        <f t="shared" si="55"/>
        <v>1178.9262261104013</v>
      </c>
      <c r="DC81" s="2">
        <f t="shared" si="141"/>
        <v>0</v>
      </c>
      <c r="DD81" s="2">
        <f t="shared" si="56"/>
        <v>6.5657483530575869</v>
      </c>
      <c r="DE81" s="2">
        <f t="shared" si="57"/>
        <v>1172.3604777573437</v>
      </c>
      <c r="DF81" s="2">
        <f t="shared" si="142"/>
        <v>20</v>
      </c>
      <c r="DG81" s="2">
        <f t="shared" si="143"/>
        <v>30.195982960976252</v>
      </c>
      <c r="DH81" s="2">
        <f t="shared" si="58"/>
        <v>1122.1644947963675</v>
      </c>
    </row>
    <row r="82" spans="2:112">
      <c r="B82" s="217"/>
      <c r="C82" s="1">
        <f t="shared" si="168"/>
        <v>45</v>
      </c>
      <c r="D82" s="2">
        <f t="shared" si="105"/>
        <v>1241.3646924899999</v>
      </c>
      <c r="E82" s="2">
        <f t="shared" si="106"/>
        <v>1188.5829288899999</v>
      </c>
      <c r="F82" s="2">
        <f t="shared" si="107"/>
        <v>1126.8409999999999</v>
      </c>
      <c r="G82" s="2">
        <f t="shared" si="108"/>
        <v>1095.8564999999999</v>
      </c>
      <c r="H82" s="2">
        <f t="shared" si="109"/>
        <v>1136.7909144667965</v>
      </c>
      <c r="I82" s="2">
        <f t="shared" si="110"/>
        <v>1093.9476927639646</v>
      </c>
      <c r="J82" s="2">
        <f t="shared" si="169"/>
        <v>1129.0044984878862</v>
      </c>
      <c r="K82" s="2">
        <f t="shared" si="170"/>
        <v>1038.0282574999999</v>
      </c>
      <c r="W82" s="1">
        <f t="shared" si="144"/>
        <v>64</v>
      </c>
      <c r="X82" s="2">
        <f t="shared" si="121"/>
        <v>1054.5134169336668</v>
      </c>
      <c r="Y82" s="8">
        <f t="shared" si="157"/>
        <v>0.04</v>
      </c>
      <c r="Z82" s="5">
        <f t="shared" si="145"/>
        <v>11</v>
      </c>
      <c r="AA82" s="2">
        <f t="shared" si="146"/>
        <v>1098.9000000000001</v>
      </c>
      <c r="AB82" s="2">
        <f t="shared" si="37"/>
        <v>1100</v>
      </c>
      <c r="AC82" s="2">
        <f t="shared" si="147"/>
        <v>1255.8614749999999</v>
      </c>
      <c r="AD82" s="8">
        <f t="shared" si="122"/>
        <v>6.8500000000000005E-2</v>
      </c>
      <c r="AE82" s="2">
        <f t="shared" si="2"/>
        <v>1284.5369786791664</v>
      </c>
      <c r="AF82" s="2" t="str">
        <f t="shared" si="123"/>
        <v>nie</v>
      </c>
      <c r="AG82" s="2">
        <f t="shared" si="124"/>
        <v>7.6999999999999993</v>
      </c>
      <c r="AH82" s="1">
        <f t="shared" si="79"/>
        <v>0</v>
      </c>
      <c r="AI82" s="1">
        <f t="shared" si="171"/>
        <v>0</v>
      </c>
      <c r="AJ82" s="1">
        <f t="shared" si="155"/>
        <v>0</v>
      </c>
      <c r="AK82" s="1">
        <f t="shared" si="166"/>
        <v>0</v>
      </c>
      <c r="AL82" s="2">
        <f t="shared" si="90"/>
        <v>0</v>
      </c>
      <c r="AM82" s="8">
        <f t="shared" si="160"/>
        <v>6.8500000000000005E-2</v>
      </c>
      <c r="AN82" s="2">
        <f t="shared" si="91"/>
        <v>0</v>
      </c>
      <c r="AO82" s="2">
        <f t="shared" si="161"/>
        <v>0</v>
      </c>
      <c r="AP82" s="2">
        <f t="shared" si="119"/>
        <v>0</v>
      </c>
      <c r="AQ82" s="8">
        <f t="shared" si="172"/>
        <v>0.04</v>
      </c>
      <c r="AR82" s="2">
        <f t="shared" si="113"/>
        <v>0</v>
      </c>
      <c r="AS82" s="2">
        <f t="shared" si="173"/>
        <v>0</v>
      </c>
      <c r="AT82" s="2">
        <f t="shared" si="39"/>
        <v>0</v>
      </c>
      <c r="AU82" s="2">
        <f t="shared" si="92"/>
        <v>0</v>
      </c>
      <c r="AV82" s="2">
        <f t="shared" si="82"/>
        <v>88.45993999999996</v>
      </c>
      <c r="AW82" s="1">
        <f t="shared" si="158"/>
        <v>0</v>
      </c>
      <c r="AX82" s="2">
        <f t="shared" si="125"/>
        <v>88.45993999999996</v>
      </c>
      <c r="AY82" s="1">
        <f t="shared" si="83"/>
        <v>0</v>
      </c>
      <c r="AZ82" s="2">
        <f t="shared" si="40"/>
        <v>88.45993999999996</v>
      </c>
      <c r="BA82" s="2">
        <f t="shared" si="93"/>
        <v>1372.9969186791664</v>
      </c>
      <c r="BB82" s="2">
        <f t="shared" si="126"/>
        <v>0</v>
      </c>
      <c r="BC82" s="2">
        <f t="shared" si="41"/>
        <v>7.1246992655000003</v>
      </c>
      <c r="BD82" s="2">
        <f t="shared" si="10"/>
        <v>1365.8722194136662</v>
      </c>
      <c r="BE82" s="2">
        <f t="shared" si="42"/>
        <v>7.6999999999999993</v>
      </c>
      <c r="BF82" s="2">
        <f t="shared" si="11"/>
        <v>69.4064145490416</v>
      </c>
      <c r="BG82" s="2">
        <f t="shared" si="12"/>
        <v>1288.7658048646247</v>
      </c>
      <c r="BI82" s="8">
        <f t="shared" si="162"/>
        <v>0.01</v>
      </c>
      <c r="BJ82" s="5">
        <f t="shared" si="148"/>
        <v>10</v>
      </c>
      <c r="BK82" s="2">
        <f t="shared" si="149"/>
        <v>999</v>
      </c>
      <c r="BL82" s="2">
        <f t="shared" si="150"/>
        <v>1000</v>
      </c>
      <c r="BM82" s="2">
        <f t="shared" si="127"/>
        <v>1000</v>
      </c>
      <c r="BN82" s="8">
        <f t="shared" si="128"/>
        <v>0.02</v>
      </c>
      <c r="BO82" s="2">
        <f t="shared" si="129"/>
        <v>1006.6666666666666</v>
      </c>
      <c r="BP82" s="2" t="str">
        <f t="shared" si="130"/>
        <v>nie</v>
      </c>
      <c r="BQ82" s="2">
        <f t="shared" si="131"/>
        <v>7</v>
      </c>
      <c r="BR82" s="1">
        <f t="shared" si="163"/>
        <v>1</v>
      </c>
      <c r="BS82" s="1">
        <f t="shared" si="174"/>
        <v>0</v>
      </c>
      <c r="BT82" s="1">
        <f t="shared" si="156"/>
        <v>1</v>
      </c>
      <c r="BU82" s="1">
        <f t="shared" si="167"/>
        <v>0</v>
      </c>
      <c r="BV82" s="2">
        <f t="shared" si="94"/>
        <v>100</v>
      </c>
      <c r="BW82" s="8">
        <f t="shared" si="164"/>
        <v>7.0000000000000007E-2</v>
      </c>
      <c r="BX82" s="2">
        <f t="shared" si="95"/>
        <v>102.33333333333334</v>
      </c>
      <c r="BY82" s="2">
        <f t="shared" si="165"/>
        <v>0.7</v>
      </c>
      <c r="BZ82" s="2">
        <f t="shared" si="120"/>
        <v>100</v>
      </c>
      <c r="CA82" s="8">
        <f t="shared" si="175"/>
        <v>0.02</v>
      </c>
      <c r="CB82" s="2">
        <f t="shared" si="117"/>
        <v>100.66666666666666</v>
      </c>
      <c r="CC82" s="2">
        <f t="shared" si="176"/>
        <v>0.7</v>
      </c>
      <c r="CD82" s="2">
        <f t="shared" si="132"/>
        <v>0</v>
      </c>
      <c r="CE82" s="2">
        <f t="shared" si="96"/>
        <v>0</v>
      </c>
      <c r="CF82" s="2">
        <f t="shared" si="97"/>
        <v>10</v>
      </c>
      <c r="CG82" s="1">
        <f t="shared" si="159"/>
        <v>0</v>
      </c>
      <c r="CH82" s="2">
        <f t="shared" si="133"/>
        <v>10</v>
      </c>
      <c r="CI82" s="1">
        <f t="shared" si="89"/>
        <v>0</v>
      </c>
      <c r="CJ82" s="2">
        <f t="shared" si="98"/>
        <v>10</v>
      </c>
      <c r="CK82" s="2">
        <f t="shared" si="99"/>
        <v>1219.6666666666667</v>
      </c>
      <c r="CL82" s="2">
        <f t="shared" si="134"/>
        <v>0</v>
      </c>
      <c r="CM82" s="2">
        <f t="shared" si="47"/>
        <v>6.5738000000000003</v>
      </c>
      <c r="CN82" s="2">
        <f t="shared" si="135"/>
        <v>1213.0928666666669</v>
      </c>
      <c r="CO82" s="2">
        <f t="shared" si="48"/>
        <v>8.4</v>
      </c>
      <c r="CP82" s="2">
        <f t="shared" si="136"/>
        <v>40.140666666666661</v>
      </c>
      <c r="CQ82" s="2">
        <f t="shared" si="137"/>
        <v>1164.5522000000001</v>
      </c>
      <c r="CS82" s="5">
        <f t="shared" si="151"/>
        <v>10</v>
      </c>
      <c r="CT82" s="2">
        <f t="shared" si="152"/>
        <v>1000</v>
      </c>
      <c r="CU82" s="2">
        <f t="shared" si="153"/>
        <v>1000</v>
      </c>
      <c r="CV82" s="2">
        <f t="shared" si="154"/>
        <v>1172.3318594012692</v>
      </c>
      <c r="CW82" s="8">
        <f t="shared" si="138"/>
        <v>2.2499999999999999E-2</v>
      </c>
      <c r="CX82" s="2">
        <f t="shared" si="139"/>
        <v>1181.1243483467788</v>
      </c>
      <c r="CY82" s="2" t="str">
        <f t="shared" si="140"/>
        <v>nie</v>
      </c>
      <c r="CZ82" s="2">
        <f t="shared" si="53"/>
        <v>0</v>
      </c>
      <c r="DA82" s="2">
        <f t="shared" si="54"/>
        <v>0</v>
      </c>
      <c r="DB82" s="2">
        <f t="shared" si="55"/>
        <v>1181.1243483467788</v>
      </c>
      <c r="DC82" s="2">
        <f t="shared" si="141"/>
        <v>0</v>
      </c>
      <c r="DD82" s="2">
        <f t="shared" si="56"/>
        <v>6.5657483530575869</v>
      </c>
      <c r="DE82" s="2">
        <f t="shared" si="57"/>
        <v>1174.5585999937211</v>
      </c>
      <c r="DF82" s="2">
        <f t="shared" si="142"/>
        <v>20</v>
      </c>
      <c r="DG82" s="2">
        <f t="shared" si="143"/>
        <v>30.61362618588797</v>
      </c>
      <c r="DH82" s="2">
        <f t="shared" si="58"/>
        <v>1123.9449738078331</v>
      </c>
    </row>
    <row r="83" spans="2:112">
      <c r="B83" s="217"/>
      <c r="C83" s="1">
        <f t="shared" si="168"/>
        <v>46</v>
      </c>
      <c r="D83" s="2">
        <f t="shared" si="105"/>
        <v>1247.6438591566666</v>
      </c>
      <c r="E83" s="2">
        <f t="shared" si="106"/>
        <v>1193.66905389</v>
      </c>
      <c r="F83" s="2">
        <f t="shared" si="107"/>
        <v>1129.0909999999999</v>
      </c>
      <c r="G83" s="2">
        <f t="shared" si="108"/>
        <v>1097.6789999999999</v>
      </c>
      <c r="H83" s="2">
        <f t="shared" si="109"/>
        <v>1138.8933621914059</v>
      </c>
      <c r="I83" s="2">
        <f t="shared" si="110"/>
        <v>1095.6506754208981</v>
      </c>
      <c r="J83" s="2">
        <f t="shared" si="169"/>
        <v>1132.0528106338033</v>
      </c>
      <c r="K83" s="2">
        <f t="shared" si="170"/>
        <v>1038.8868416666667</v>
      </c>
      <c r="W83" s="1">
        <f t="shared" si="144"/>
        <v>65</v>
      </c>
      <c r="X83" s="2">
        <f t="shared" ref="X83:X114" si="177">zakup_domyslny_wartosc*IFERROR((INDEX(scenariusz_I_inflacja_skumulowana,MATCH(ROUNDDOWN(W83/12,0),scenariusz_I_rok,0))+1),1)
*(1+MOD(W83,12)*INDEX(scenariusz_I_inflacja,MATCH(ROUNDUP(W83/12,0),scenariusz_I_rok,0))/12)</f>
        <v>1055.3892586420832</v>
      </c>
      <c r="Y83" s="8">
        <f t="shared" si="157"/>
        <v>0.04</v>
      </c>
      <c r="Z83" s="5">
        <f t="shared" si="145"/>
        <v>11</v>
      </c>
      <c r="AA83" s="2">
        <f t="shared" si="146"/>
        <v>1098.9000000000001</v>
      </c>
      <c r="AB83" s="2">
        <f t="shared" si="37"/>
        <v>1100</v>
      </c>
      <c r="AC83" s="2">
        <f t="shared" si="147"/>
        <v>1255.8614749999999</v>
      </c>
      <c r="AD83" s="8">
        <f t="shared" ref="AD83:AD114" si="178">IF(AND(MOD($W83,zapadalnosc_TOS)&lt;=zmiana_oprocentowania_co_ile_mc_TOS,MOD($W83,zapadalnosc_TOS)&lt;&gt;0),proc_I_okres_TOS,(marza_TOS+$Y83))</f>
        <v>6.8500000000000005E-2</v>
      </c>
      <c r="AE83" s="2">
        <f t="shared" ref="AE83:AE146" si="179">AC83*(1+AD83*IF(MOD($W83,12)&lt;&gt;0,MOD($W83,12),12)/12)</f>
        <v>1291.7058545989582</v>
      </c>
      <c r="AF83" s="2" t="str">
        <f t="shared" ref="AF83:AF114" si="180">IF(MOD($W83,zapadalnosc_TOS)=0,"tak","nie")</f>
        <v>nie</v>
      </c>
      <c r="AG83" s="2">
        <f t="shared" ref="AG83:AG114" si="181">IF(MOD($W83,zapadalnosc_TOS)=0,0,
IF(AND(MOD($W83,zapadalnosc_TOS)&lt;zapadalnosc_TOS,MOD($W83,zapadalnosc_TOS)&lt;=koszt_wczesniejszy_wykup_ochrona_TOS),
MIN(AE83-AB83,Z83*koszt_wczesniejszy_wykup_TOS),Z83*koszt_wczesniejszy_wykup_TOS))</f>
        <v>7.6999999999999993</v>
      </c>
      <c r="AH83" s="1">
        <f t="shared" si="79"/>
        <v>0</v>
      </c>
      <c r="AI83" s="1">
        <f t="shared" si="171"/>
        <v>0</v>
      </c>
      <c r="AJ83" s="1">
        <f t="shared" si="155"/>
        <v>0</v>
      </c>
      <c r="AK83" s="1">
        <f t="shared" si="166"/>
        <v>0</v>
      </c>
      <c r="AL83" s="2">
        <f t="shared" si="90"/>
        <v>0</v>
      </c>
      <c r="AM83" s="8">
        <f t="shared" si="160"/>
        <v>6.8500000000000005E-2</v>
      </c>
      <c r="AN83" s="2">
        <f t="shared" si="91"/>
        <v>0</v>
      </c>
      <c r="AO83" s="2">
        <f t="shared" si="161"/>
        <v>0</v>
      </c>
      <c r="AP83" s="2">
        <f t="shared" si="119"/>
        <v>0</v>
      </c>
      <c r="AQ83" s="8">
        <f t="shared" si="172"/>
        <v>0.04</v>
      </c>
      <c r="AR83" s="2">
        <f t="shared" si="113"/>
        <v>0</v>
      </c>
      <c r="AS83" s="2">
        <f t="shared" si="173"/>
        <v>0</v>
      </c>
      <c r="AT83" s="2">
        <f t="shared" si="39"/>
        <v>0</v>
      </c>
      <c r="AU83" s="2">
        <f t="shared" si="92"/>
        <v>0</v>
      </c>
      <c r="AV83" s="2">
        <f t="shared" si="82"/>
        <v>88.45993999999996</v>
      </c>
      <c r="AW83" s="1">
        <f t="shared" si="158"/>
        <v>0</v>
      </c>
      <c r="AX83" s="2">
        <f t="shared" ref="AX83:AX114" si="182">AV83-AW83*zamiana_TOS</f>
        <v>88.45993999999996</v>
      </c>
      <c r="AY83" s="1">
        <f t="shared" si="83"/>
        <v>0</v>
      </c>
      <c r="AZ83" s="2">
        <f t="shared" si="40"/>
        <v>88.45993999999996</v>
      </c>
      <c r="BA83" s="2">
        <f t="shared" si="93"/>
        <v>1380.1657945989582</v>
      </c>
      <c r="BB83" s="2">
        <f t="shared" ref="BB83:BB114" si="183">MIN(IF(MOD($W83,12)=0,INDEX(IKE_oplata_wskaznik,MATCH(ROUNDUP($W83/12,0),IKE_oplata_rok,0)),0)*BA83,200)</f>
        <v>0</v>
      </c>
      <c r="BC83" s="2">
        <f t="shared" si="41"/>
        <v>7.1246992655000003</v>
      </c>
      <c r="BD83" s="2">
        <f t="shared" ref="BD83:BD146" si="184">BA83-BC83</f>
        <v>1373.0410953334581</v>
      </c>
      <c r="BE83" s="2">
        <f t="shared" si="42"/>
        <v>7.6999999999999993</v>
      </c>
      <c r="BF83" s="2">
        <f t="shared" ref="BF83:BF146" si="185">(BA83-BE83-zakup_domyslny_wartosc)*podatek_Belki</f>
        <v>70.768500973802048</v>
      </c>
      <c r="BG83" s="2">
        <f t="shared" ref="BG83:BG146" si="186">BA83-BC83-BE83-BF83</f>
        <v>1294.572594359656</v>
      </c>
      <c r="BI83" s="8">
        <f t="shared" si="162"/>
        <v>0.01</v>
      </c>
      <c r="BJ83" s="5">
        <f t="shared" si="148"/>
        <v>10</v>
      </c>
      <c r="BK83" s="2">
        <f t="shared" si="149"/>
        <v>999</v>
      </c>
      <c r="BL83" s="2">
        <f t="shared" si="150"/>
        <v>1000</v>
      </c>
      <c r="BM83" s="2">
        <f t="shared" ref="BM83:BM114" si="187">BL83</f>
        <v>1000</v>
      </c>
      <c r="BN83" s="8">
        <f t="shared" ref="BN83:BN114" si="188">IF(AND(MOD($W83,zapadalnosc_COI)&lt;=zmiana_oprocentowania_co_ile_mc_COI,MOD($W83,zapadalnosc_COI)&lt;&gt;0),proc_I_okres_COI,(marza_COI+$BI83))</f>
        <v>0.02</v>
      </c>
      <c r="BO83" s="2">
        <f t="shared" ref="BO83:BO114" si="189">BM83*(1+BN83*IF(MOD($W83,12)&lt;&gt;0,MOD($W83,12),12)/12)</f>
        <v>1008.3333333333333</v>
      </c>
      <c r="BP83" s="2" t="str">
        <f t="shared" ref="BP83:BP114" si="190">IF(MOD($W83,zapadalnosc_COI)=0,"tak","nie")</f>
        <v>nie</v>
      </c>
      <c r="BQ83" s="2">
        <f t="shared" ref="BQ83:BQ114" si="191">IF(MOD($W83,zapadalnosc_COI)=0,0,
IF(AND(MOD($W83,zapadalnosc_COI)&lt;zapadalnosc_COI,MOD($W83,zapadalnosc_COI)&lt;=koszt_wczesniejszy_wykup_ochrona_COI),
MIN(BO83-BL83,BJ83*koszt_wczesniejszy_wykup_COI),BJ83*koszt_wczesniejszy_wykup_COI))</f>
        <v>7</v>
      </c>
      <c r="BR83" s="1">
        <f t="shared" si="163"/>
        <v>1</v>
      </c>
      <c r="BS83" s="1">
        <f t="shared" si="174"/>
        <v>0</v>
      </c>
      <c r="BT83" s="1">
        <f t="shared" si="156"/>
        <v>1</v>
      </c>
      <c r="BU83" s="1">
        <f t="shared" si="167"/>
        <v>0</v>
      </c>
      <c r="BV83" s="2">
        <f t="shared" si="94"/>
        <v>100</v>
      </c>
      <c r="BW83" s="8">
        <f t="shared" si="164"/>
        <v>7.0000000000000007E-2</v>
      </c>
      <c r="BX83" s="2">
        <f t="shared" si="95"/>
        <v>102.91666666666666</v>
      </c>
      <c r="BY83" s="2">
        <f t="shared" si="165"/>
        <v>0.7</v>
      </c>
      <c r="BZ83" s="2">
        <f t="shared" si="120"/>
        <v>100</v>
      </c>
      <c r="CA83" s="8">
        <f t="shared" si="175"/>
        <v>0.02</v>
      </c>
      <c r="CB83" s="2">
        <f t="shared" si="117"/>
        <v>100.83333333333333</v>
      </c>
      <c r="CC83" s="2">
        <f t="shared" si="176"/>
        <v>0.7</v>
      </c>
      <c r="CD83" s="2">
        <f t="shared" ref="CD83:CD114" si="192">IF(MOD($W83,wyplata_odsetek_COI)=0, (BO83-BL83),0)
-IF(AND(BP83="tak",BK84&lt;&gt;""),BK84-BL83,0)</f>
        <v>0</v>
      </c>
      <c r="CE83" s="2">
        <f t="shared" si="96"/>
        <v>0</v>
      </c>
      <c r="CF83" s="2">
        <f t="shared" si="97"/>
        <v>10</v>
      </c>
      <c r="CG83" s="1">
        <f t="shared" si="159"/>
        <v>0</v>
      </c>
      <c r="CH83" s="2">
        <f t="shared" ref="CH83:CH114" si="193">CF83-CG83*zamiana_COI</f>
        <v>10</v>
      </c>
      <c r="CI83" s="1">
        <f t="shared" si="89"/>
        <v>0</v>
      </c>
      <c r="CJ83" s="2">
        <f t="shared" si="98"/>
        <v>10</v>
      </c>
      <c r="CK83" s="2">
        <f t="shared" si="99"/>
        <v>1222.0833333333333</v>
      </c>
      <c r="CL83" s="2">
        <f t="shared" ref="CL83:CL114" si="194">MIN(IF(MOD($W83,12)=0,INDEX(IKE_oplata_wskaznik,MATCH(ROUNDUP($W83/12,0),IKE_oplata_rok,0)),0)*CK83,200)</f>
        <v>0</v>
      </c>
      <c r="CM83" s="2">
        <f t="shared" si="47"/>
        <v>6.5738000000000003</v>
      </c>
      <c r="CN83" s="2">
        <f t="shared" ref="CN83:CN114" si="195">CK83-CM83</f>
        <v>1215.5095333333334</v>
      </c>
      <c r="CO83" s="2">
        <f t="shared" si="48"/>
        <v>8.4</v>
      </c>
      <c r="CP83" s="2">
        <f t="shared" ref="CP83:CP114" si="196">(CK83-CO83-zakup_domyslny_wartosc)*podatek_Belki</f>
        <v>40.599833333333301</v>
      </c>
      <c r="CQ83" s="2">
        <f t="shared" ref="CQ83:CQ114" si="197">CK83-CM83-CO83-CP83</f>
        <v>1166.5097000000001</v>
      </c>
      <c r="CS83" s="5">
        <f t="shared" si="151"/>
        <v>10</v>
      </c>
      <c r="CT83" s="2">
        <f t="shared" si="152"/>
        <v>1000</v>
      </c>
      <c r="CU83" s="2">
        <f t="shared" si="153"/>
        <v>1000</v>
      </c>
      <c r="CV83" s="2">
        <f t="shared" si="154"/>
        <v>1172.3318594012692</v>
      </c>
      <c r="CW83" s="8">
        <f t="shared" ref="CW83:CW114" si="198">IF(AND(MOD($W83,zapadalnosc_EDO)&lt;=12,MOD($W83,zapadalnosc_EDO)&lt;&gt;0),proc_I_okres_EDO,(marza_EDO+$BI83))</f>
        <v>2.2499999999999999E-2</v>
      </c>
      <c r="CX83" s="2">
        <f t="shared" ref="CX83:CX114" si="199">CV83*(1+CW83*IF(MOD($W83,12)&lt;&gt;0,MOD($W83,12),12)/12)</f>
        <v>1183.322470583156</v>
      </c>
      <c r="CY83" s="2" t="str">
        <f t="shared" ref="CY83:CY114" si="200">IF(MOD($W83,zapadalnosc_EDO)=0,"tak","nie")</f>
        <v>nie</v>
      </c>
      <c r="CZ83" s="2">
        <f t="shared" si="53"/>
        <v>0</v>
      </c>
      <c r="DA83" s="2">
        <f t="shared" si="54"/>
        <v>0</v>
      </c>
      <c r="DB83" s="2">
        <f t="shared" si="55"/>
        <v>1183.322470583156</v>
      </c>
      <c r="DC83" s="2">
        <f t="shared" ref="DC83:DC114" si="201">MIN(IF(MOD(W83,12)=0,INDEX(IKE_oplata_wskaznik,MATCH(ROUNDUP(W83/12,0),IKE_oplata_rok,0)),0)*DB83,200)</f>
        <v>0</v>
      </c>
      <c r="DD83" s="2">
        <f t="shared" si="56"/>
        <v>6.5657483530575869</v>
      </c>
      <c r="DE83" s="2">
        <f t="shared" si="57"/>
        <v>1176.7567222300984</v>
      </c>
      <c r="DF83" s="2">
        <f t="shared" ref="DF83:DF114" si="202">IF(AND(MOD($W83,zapadalnosc_EDO)&lt;zapadalnosc_EDO,MOD($W83,zapadalnosc_EDO)&lt;&gt;0),MIN(CX83-CU83,CS83*koszt_wczesniejszy_wykup_EDO),0)</f>
        <v>20</v>
      </c>
      <c r="DG83" s="2">
        <f t="shared" ref="DG83:DG114" si="203">(CX83-DF83-zakup_domyslny_wartosc)*podatek_Belki</f>
        <v>31.031269410799645</v>
      </c>
      <c r="DH83" s="2">
        <f t="shared" si="58"/>
        <v>1125.7254528192987</v>
      </c>
    </row>
    <row r="84" spans="2:112">
      <c r="B84" s="218"/>
      <c r="C84" s="1">
        <f t="shared" si="168"/>
        <v>47</v>
      </c>
      <c r="D84" s="2">
        <f t="shared" si="105"/>
        <v>1253.9230258233331</v>
      </c>
      <c r="E84" s="2">
        <f t="shared" si="106"/>
        <v>1198.7551788899998</v>
      </c>
      <c r="F84" s="2">
        <f t="shared" si="107"/>
        <v>1131.3409999999999</v>
      </c>
      <c r="G84" s="2">
        <f t="shared" si="108"/>
        <v>1099.5014999999999</v>
      </c>
      <c r="H84" s="2">
        <f t="shared" si="109"/>
        <v>1140.9958099160151</v>
      </c>
      <c r="I84" s="2">
        <f t="shared" si="110"/>
        <v>1097.3536580778316</v>
      </c>
      <c r="J84" s="2">
        <f t="shared" si="169"/>
        <v>1135.1093532225145</v>
      </c>
      <c r="K84" s="2">
        <f t="shared" si="170"/>
        <v>1039.7454258333335</v>
      </c>
      <c r="W84" s="1">
        <f t="shared" ref="W84:W115" si="204">W83+1</f>
        <v>66</v>
      </c>
      <c r="X84" s="2">
        <f t="shared" si="177"/>
        <v>1056.2651003504998</v>
      </c>
      <c r="Y84" s="8">
        <f t="shared" si="157"/>
        <v>0.04</v>
      </c>
      <c r="Z84" s="5">
        <f t="shared" ref="Z84:Z115" si="205">IF(AF83="tak",
ROUNDDOWN(AE83/zamiana_TOS,0),
Z83)</f>
        <v>11</v>
      </c>
      <c r="AA84" s="2">
        <f t="shared" ref="AA84:AA115" si="206">IF(AF83="tak",
Z84*zamiana_TOS,
AA83)</f>
        <v>1098.9000000000001</v>
      </c>
      <c r="AB84" s="2">
        <f t="shared" ref="AB84:AB147" si="207">IF(AF83="tak",
Z84*100,
AB83)</f>
        <v>1100</v>
      </c>
      <c r="AC84" s="2">
        <f t="shared" ref="AC84:AC115" si="208">IF(AF83="tak",
 AB84,
IF(MOD($W84,kapitalizacja_odsetek_mc_TOS)&lt;&gt;1,AC83,AE83))</f>
        <v>1255.8614749999999</v>
      </c>
      <c r="AD84" s="8">
        <f t="shared" si="178"/>
        <v>6.8500000000000005E-2</v>
      </c>
      <c r="AE84" s="2">
        <f t="shared" si="179"/>
        <v>1298.8747305187501</v>
      </c>
      <c r="AF84" s="2" t="str">
        <f t="shared" si="180"/>
        <v>nie</v>
      </c>
      <c r="AG84" s="2">
        <f t="shared" si="181"/>
        <v>7.6999999999999993</v>
      </c>
      <c r="AH84" s="1">
        <f t="shared" si="79"/>
        <v>0</v>
      </c>
      <c r="AI84" s="1">
        <f t="shared" si="171"/>
        <v>0</v>
      </c>
      <c r="AJ84" s="1">
        <f t="shared" si="155"/>
        <v>0</v>
      </c>
      <c r="AK84" s="1">
        <f t="shared" si="166"/>
        <v>0</v>
      </c>
      <c r="AL84" s="2">
        <f t="shared" si="90"/>
        <v>0</v>
      </c>
      <c r="AM84" s="8">
        <f t="shared" si="160"/>
        <v>6.8500000000000005E-2</v>
      </c>
      <c r="AN84" s="2">
        <f t="shared" si="91"/>
        <v>0</v>
      </c>
      <c r="AO84" s="2">
        <f t="shared" si="161"/>
        <v>0</v>
      </c>
      <c r="AP84" s="2">
        <f t="shared" si="119"/>
        <v>0</v>
      </c>
      <c r="AQ84" s="8">
        <f t="shared" si="172"/>
        <v>0.04</v>
      </c>
      <c r="AR84" s="2">
        <f t="shared" si="113"/>
        <v>0</v>
      </c>
      <c r="AS84" s="2">
        <f t="shared" si="173"/>
        <v>0</v>
      </c>
      <c r="AT84" s="2">
        <f t="shared" ref="AT84:AT147" si="209">IF(AND(AF84="tak",AA85&lt;&gt;""),
 AE84-AA85,
0)</f>
        <v>0</v>
      </c>
      <c r="AU84" s="2">
        <f t="shared" si="92"/>
        <v>0</v>
      </c>
      <c r="AV84" s="2">
        <f t="shared" si="82"/>
        <v>88.45993999999996</v>
      </c>
      <c r="AW84" s="1">
        <f t="shared" si="158"/>
        <v>0</v>
      </c>
      <c r="AX84" s="2">
        <f t="shared" si="182"/>
        <v>88.45993999999996</v>
      </c>
      <c r="AY84" s="1">
        <f t="shared" si="83"/>
        <v>0</v>
      </c>
      <c r="AZ84" s="2">
        <f t="shared" ref="AZ84:AZ147" si="210">AX84-AY84*100</f>
        <v>88.45993999999996</v>
      </c>
      <c r="BA84" s="2">
        <f t="shared" si="93"/>
        <v>1387.33467051875</v>
      </c>
      <c r="BB84" s="2">
        <f t="shared" si="183"/>
        <v>0</v>
      </c>
      <c r="BC84" s="2">
        <f t="shared" ref="BC84:BC147" si="211">BB84+BC83</f>
        <v>7.1246992655000003</v>
      </c>
      <c r="BD84" s="2">
        <f t="shared" si="184"/>
        <v>1380.2099712532499</v>
      </c>
      <c r="BE84" s="2">
        <f t="shared" ref="BE84:BE147" si="212">AG84+AO84+AS84</f>
        <v>7.6999999999999993</v>
      </c>
      <c r="BF84" s="2">
        <f t="shared" si="185"/>
        <v>72.130587398562497</v>
      </c>
      <c r="BG84" s="2">
        <f t="shared" si="186"/>
        <v>1300.3793838546874</v>
      </c>
      <c r="BI84" s="8">
        <f t="shared" si="162"/>
        <v>0.01</v>
      </c>
      <c r="BJ84" s="5">
        <f t="shared" ref="BJ84:BJ115" si="213">IF(BP83="tak",
ROUNDDOWN(BO83/zamiana_COI,0),
BJ83)</f>
        <v>10</v>
      </c>
      <c r="BK84" s="2">
        <f t="shared" ref="BK84:BK115" si="214">IF(BP83="tak",
BJ84*zamiana_COI,
BK83)</f>
        <v>999</v>
      </c>
      <c r="BL84" s="2">
        <f t="shared" ref="BL84:BL115" si="215">IF(BP83="tak",
BJ84*100,
BL83)</f>
        <v>1000</v>
      </c>
      <c r="BM84" s="2">
        <f t="shared" si="187"/>
        <v>1000</v>
      </c>
      <c r="BN84" s="8">
        <f t="shared" si="188"/>
        <v>0.02</v>
      </c>
      <c r="BO84" s="2">
        <f t="shared" si="189"/>
        <v>1010</v>
      </c>
      <c r="BP84" s="2" t="str">
        <f t="shared" si="190"/>
        <v>nie</v>
      </c>
      <c r="BQ84" s="2">
        <f t="shared" si="191"/>
        <v>7</v>
      </c>
      <c r="BR84" s="1">
        <f t="shared" si="163"/>
        <v>1</v>
      </c>
      <c r="BS84" s="1">
        <f t="shared" si="174"/>
        <v>0</v>
      </c>
      <c r="BT84" s="1">
        <f t="shared" si="156"/>
        <v>1</v>
      </c>
      <c r="BU84" s="1">
        <f t="shared" si="167"/>
        <v>0</v>
      </c>
      <c r="BV84" s="2">
        <f t="shared" si="94"/>
        <v>100</v>
      </c>
      <c r="BW84" s="8">
        <f t="shared" si="164"/>
        <v>7.0000000000000007E-2</v>
      </c>
      <c r="BX84" s="2">
        <f t="shared" si="95"/>
        <v>103.49999999999999</v>
      </c>
      <c r="BY84" s="2">
        <f t="shared" si="165"/>
        <v>0.7</v>
      </c>
      <c r="BZ84" s="2">
        <f t="shared" si="120"/>
        <v>100</v>
      </c>
      <c r="CA84" s="8">
        <f t="shared" si="175"/>
        <v>0.02</v>
      </c>
      <c r="CB84" s="2">
        <f t="shared" si="117"/>
        <v>101</v>
      </c>
      <c r="CC84" s="2">
        <f t="shared" si="176"/>
        <v>0.7</v>
      </c>
      <c r="CD84" s="2">
        <f t="shared" si="192"/>
        <v>0</v>
      </c>
      <c r="CE84" s="2">
        <f t="shared" si="96"/>
        <v>0</v>
      </c>
      <c r="CF84" s="2">
        <f t="shared" si="97"/>
        <v>10</v>
      </c>
      <c r="CG84" s="1">
        <f t="shared" si="159"/>
        <v>0</v>
      </c>
      <c r="CH84" s="2">
        <f t="shared" si="193"/>
        <v>10</v>
      </c>
      <c r="CI84" s="1">
        <f t="shared" si="89"/>
        <v>0</v>
      </c>
      <c r="CJ84" s="2">
        <f t="shared" si="98"/>
        <v>10</v>
      </c>
      <c r="CK84" s="2">
        <f t="shared" si="99"/>
        <v>1224.5</v>
      </c>
      <c r="CL84" s="2">
        <f t="shared" si="194"/>
        <v>0</v>
      </c>
      <c r="CM84" s="2">
        <f t="shared" ref="CM84:CM147" si="216">CL84+CM83</f>
        <v>6.5738000000000003</v>
      </c>
      <c r="CN84" s="2">
        <f t="shared" si="195"/>
        <v>1217.9262000000001</v>
      </c>
      <c r="CO84" s="2">
        <f t="shared" ref="CO84:CO147" si="217">BQ84+BY84+CC84</f>
        <v>8.4</v>
      </c>
      <c r="CP84" s="2">
        <f t="shared" si="196"/>
        <v>41.058999999999983</v>
      </c>
      <c r="CQ84" s="2">
        <f t="shared" si="197"/>
        <v>1168.4672</v>
      </c>
      <c r="CS84" s="5">
        <f t="shared" ref="CS84:CS115" si="218">IF(CY83="tak",
ROUNDDOWN(CX83/zamiana_EDO,0),
CS83)</f>
        <v>10</v>
      </c>
      <c r="CT84" s="2">
        <f t="shared" ref="CT84:CT115" si="219">IF(CY83="tak",
CS84*zamiana_EDO,
CT83)</f>
        <v>1000</v>
      </c>
      <c r="CU84" s="2">
        <f t="shared" ref="CU84:CU115" si="220">IF(CY83="tak",
CS84*100,
CU83)</f>
        <v>1000</v>
      </c>
      <c r="CV84" s="2">
        <f t="shared" ref="CV84:CV115" si="221">IF(CY83="tak",
 CU84,
IF(MOD($W84,kapitalizacja_odsetek_mc_EDO)&lt;&gt;1,CV83,CX83))</f>
        <v>1172.3318594012692</v>
      </c>
      <c r="CW84" s="8">
        <f t="shared" si="198"/>
        <v>2.2499999999999999E-2</v>
      </c>
      <c r="CX84" s="2">
        <f t="shared" si="199"/>
        <v>1185.5205928195335</v>
      </c>
      <c r="CY84" s="2" t="str">
        <f t="shared" si="200"/>
        <v>nie</v>
      </c>
      <c r="CZ84" s="2">
        <f t="shared" ref="CZ84:CZ147" si="222">IF(AND(CY84="tak",CT85&lt;&gt;""),
 CX84-CT85,
0)</f>
        <v>0</v>
      </c>
      <c r="DA84" s="2">
        <f t="shared" ref="DA84:DA147" si="223">DA83+CZ84</f>
        <v>0</v>
      </c>
      <c r="DB84" s="2">
        <f t="shared" ref="DB84:DB147" si="224">DA83+CX84</f>
        <v>1185.5205928195335</v>
      </c>
      <c r="DC84" s="2">
        <f t="shared" si="201"/>
        <v>0</v>
      </c>
      <c r="DD84" s="2">
        <f t="shared" ref="DD84:DD147" si="225">DC84+DD83</f>
        <v>6.5657483530575869</v>
      </c>
      <c r="DE84" s="2">
        <f t="shared" ref="DE84:DE147" si="226">DB84-DD84</f>
        <v>1178.9548444664758</v>
      </c>
      <c r="DF84" s="2">
        <f t="shared" si="202"/>
        <v>20</v>
      </c>
      <c r="DG84" s="2">
        <f t="shared" si="203"/>
        <v>31.448912635711363</v>
      </c>
      <c r="DH84" s="2">
        <f t="shared" ref="DH84:DH147" si="227">DB84-DD84-DF84-DG84</f>
        <v>1127.5059318307644</v>
      </c>
    </row>
    <row r="85" spans="2:112">
      <c r="B85" s="216">
        <f>ROUNDUP(C86/12,0)</f>
        <v>5</v>
      </c>
      <c r="C85" s="3">
        <f t="shared" si="168"/>
        <v>48</v>
      </c>
      <c r="D85" s="11">
        <f t="shared" si="105"/>
        <v>1258.432858574</v>
      </c>
      <c r="E85" s="11">
        <f t="shared" si="106"/>
        <v>1202.071969974</v>
      </c>
      <c r="F85" s="11">
        <f t="shared" si="107"/>
        <v>1131.9992</v>
      </c>
      <c r="G85" s="11">
        <f t="shared" si="108"/>
        <v>1105.4022</v>
      </c>
      <c r="H85" s="11">
        <f t="shared" si="109"/>
        <v>1141.4931088844762</v>
      </c>
      <c r="I85" s="11">
        <f t="shared" si="110"/>
        <v>1097.451491978617</v>
      </c>
      <c r="J85" s="11">
        <f t="shared" si="169"/>
        <v>1138.1741484762151</v>
      </c>
      <c r="K85" s="11">
        <f t="shared" si="170"/>
        <v>1040.60401</v>
      </c>
      <c r="W85" s="1">
        <f t="shared" si="204"/>
        <v>67</v>
      </c>
      <c r="X85" s="2">
        <f t="shared" si="177"/>
        <v>1057.1409420589166</v>
      </c>
      <c r="Y85" s="8">
        <f t="shared" si="157"/>
        <v>0.04</v>
      </c>
      <c r="Z85" s="5">
        <f t="shared" si="205"/>
        <v>11</v>
      </c>
      <c r="AA85" s="2">
        <f t="shared" si="206"/>
        <v>1098.9000000000001</v>
      </c>
      <c r="AB85" s="2">
        <f t="shared" si="207"/>
        <v>1100</v>
      </c>
      <c r="AC85" s="2">
        <f t="shared" si="208"/>
        <v>1255.8614749999999</v>
      </c>
      <c r="AD85" s="8">
        <f t="shared" si="178"/>
        <v>6.8500000000000005E-2</v>
      </c>
      <c r="AE85" s="2">
        <f t="shared" si="179"/>
        <v>1306.0436064385415</v>
      </c>
      <c r="AF85" s="2" t="str">
        <f t="shared" si="180"/>
        <v>nie</v>
      </c>
      <c r="AG85" s="2">
        <f t="shared" si="181"/>
        <v>7.6999999999999993</v>
      </c>
      <c r="AH85" s="1">
        <f t="shared" si="79"/>
        <v>0</v>
      </c>
      <c r="AI85" s="1">
        <f t="shared" si="171"/>
        <v>0</v>
      </c>
      <c r="AJ85" s="1">
        <f t="shared" si="155"/>
        <v>0</v>
      </c>
      <c r="AK85" s="1">
        <f t="shared" si="166"/>
        <v>0</v>
      </c>
      <c r="AL85" s="2">
        <f t="shared" si="90"/>
        <v>0</v>
      </c>
      <c r="AM85" s="8">
        <f t="shared" si="160"/>
        <v>6.8500000000000005E-2</v>
      </c>
      <c r="AN85" s="2">
        <f t="shared" si="91"/>
        <v>0</v>
      </c>
      <c r="AO85" s="2">
        <f t="shared" si="161"/>
        <v>0</v>
      </c>
      <c r="AP85" s="2">
        <f t="shared" si="119"/>
        <v>0</v>
      </c>
      <c r="AQ85" s="8">
        <f t="shared" si="172"/>
        <v>0.04</v>
      </c>
      <c r="AR85" s="2">
        <f t="shared" si="113"/>
        <v>0</v>
      </c>
      <c r="AS85" s="2">
        <f t="shared" si="173"/>
        <v>0</v>
      </c>
      <c r="AT85" s="2">
        <f t="shared" si="209"/>
        <v>0</v>
      </c>
      <c r="AU85" s="2">
        <f t="shared" si="92"/>
        <v>0</v>
      </c>
      <c r="AV85" s="2">
        <f t="shared" si="82"/>
        <v>88.45993999999996</v>
      </c>
      <c r="AW85" s="1">
        <f t="shared" si="158"/>
        <v>0</v>
      </c>
      <c r="AX85" s="2">
        <f t="shared" si="182"/>
        <v>88.45993999999996</v>
      </c>
      <c r="AY85" s="1">
        <f t="shared" si="83"/>
        <v>0</v>
      </c>
      <c r="AZ85" s="2">
        <f t="shared" si="210"/>
        <v>88.45993999999996</v>
      </c>
      <c r="BA85" s="2">
        <f t="shared" si="93"/>
        <v>1394.5035464385414</v>
      </c>
      <c r="BB85" s="2">
        <f t="shared" si="183"/>
        <v>0</v>
      </c>
      <c r="BC85" s="2">
        <f t="shared" si="211"/>
        <v>7.1246992655000003</v>
      </c>
      <c r="BD85" s="2">
        <f t="shared" si="184"/>
        <v>1387.3788471730413</v>
      </c>
      <c r="BE85" s="2">
        <f t="shared" si="212"/>
        <v>7.6999999999999993</v>
      </c>
      <c r="BF85" s="2">
        <f t="shared" si="185"/>
        <v>73.49267382332286</v>
      </c>
      <c r="BG85" s="2">
        <f t="shared" si="186"/>
        <v>1306.1861733497185</v>
      </c>
      <c r="BI85" s="8">
        <f t="shared" si="162"/>
        <v>0.01</v>
      </c>
      <c r="BJ85" s="5">
        <f t="shared" si="213"/>
        <v>10</v>
      </c>
      <c r="BK85" s="2">
        <f t="shared" si="214"/>
        <v>999</v>
      </c>
      <c r="BL85" s="2">
        <f t="shared" si="215"/>
        <v>1000</v>
      </c>
      <c r="BM85" s="2">
        <f t="shared" si="187"/>
        <v>1000</v>
      </c>
      <c r="BN85" s="8">
        <f t="shared" si="188"/>
        <v>0.02</v>
      </c>
      <c r="BO85" s="2">
        <f t="shared" si="189"/>
        <v>1011.6666666666667</v>
      </c>
      <c r="BP85" s="2" t="str">
        <f t="shared" si="190"/>
        <v>nie</v>
      </c>
      <c r="BQ85" s="2">
        <f t="shared" si="191"/>
        <v>7</v>
      </c>
      <c r="BR85" s="1">
        <f t="shared" si="163"/>
        <v>1</v>
      </c>
      <c r="BS85" s="1">
        <f t="shared" si="174"/>
        <v>0</v>
      </c>
      <c r="BT85" s="1">
        <f t="shared" si="156"/>
        <v>1</v>
      </c>
      <c r="BU85" s="1">
        <f t="shared" si="167"/>
        <v>0</v>
      </c>
      <c r="BV85" s="2">
        <f t="shared" si="94"/>
        <v>100</v>
      </c>
      <c r="BW85" s="8">
        <f t="shared" si="164"/>
        <v>7.0000000000000007E-2</v>
      </c>
      <c r="BX85" s="2">
        <f t="shared" si="95"/>
        <v>104.08333333333333</v>
      </c>
      <c r="BY85" s="2">
        <f t="shared" si="165"/>
        <v>0.7</v>
      </c>
      <c r="BZ85" s="2">
        <f t="shared" si="120"/>
        <v>100</v>
      </c>
      <c r="CA85" s="8">
        <f t="shared" si="175"/>
        <v>0.02</v>
      </c>
      <c r="CB85" s="2">
        <f t="shared" si="117"/>
        <v>101.16666666666667</v>
      </c>
      <c r="CC85" s="2">
        <f t="shared" si="176"/>
        <v>0.7</v>
      </c>
      <c r="CD85" s="2">
        <f t="shared" si="192"/>
        <v>0</v>
      </c>
      <c r="CE85" s="2">
        <f t="shared" si="96"/>
        <v>0</v>
      </c>
      <c r="CF85" s="2">
        <f t="shared" si="97"/>
        <v>10</v>
      </c>
      <c r="CG85" s="1">
        <f t="shared" si="159"/>
        <v>0</v>
      </c>
      <c r="CH85" s="2">
        <f t="shared" si="193"/>
        <v>10</v>
      </c>
      <c r="CI85" s="1">
        <f t="shared" si="89"/>
        <v>0</v>
      </c>
      <c r="CJ85" s="2">
        <f t="shared" si="98"/>
        <v>10</v>
      </c>
      <c r="CK85" s="2">
        <f t="shared" si="99"/>
        <v>1226.9166666666667</v>
      </c>
      <c r="CL85" s="2">
        <f t="shared" si="194"/>
        <v>0</v>
      </c>
      <c r="CM85" s="2">
        <f t="shared" si="216"/>
        <v>6.5738000000000003</v>
      </c>
      <c r="CN85" s="2">
        <f t="shared" si="195"/>
        <v>1220.3428666666669</v>
      </c>
      <c r="CO85" s="2">
        <f t="shared" si="217"/>
        <v>8.4</v>
      </c>
      <c r="CP85" s="2">
        <f t="shared" si="196"/>
        <v>41.518166666666666</v>
      </c>
      <c r="CQ85" s="2">
        <f t="shared" si="197"/>
        <v>1170.4247</v>
      </c>
      <c r="CS85" s="5">
        <f t="shared" si="218"/>
        <v>10</v>
      </c>
      <c r="CT85" s="2">
        <f t="shared" si="219"/>
        <v>1000</v>
      </c>
      <c r="CU85" s="2">
        <f t="shared" si="220"/>
        <v>1000</v>
      </c>
      <c r="CV85" s="2">
        <f t="shared" si="221"/>
        <v>1172.3318594012692</v>
      </c>
      <c r="CW85" s="8">
        <f t="shared" si="198"/>
        <v>2.2499999999999999E-2</v>
      </c>
      <c r="CX85" s="2">
        <f t="shared" si="199"/>
        <v>1187.7187150559109</v>
      </c>
      <c r="CY85" s="2" t="str">
        <f t="shared" si="200"/>
        <v>nie</v>
      </c>
      <c r="CZ85" s="2">
        <f t="shared" si="222"/>
        <v>0</v>
      </c>
      <c r="DA85" s="2">
        <f t="shared" si="223"/>
        <v>0</v>
      </c>
      <c r="DB85" s="2">
        <f t="shared" si="224"/>
        <v>1187.7187150559109</v>
      </c>
      <c r="DC85" s="2">
        <f t="shared" si="201"/>
        <v>0</v>
      </c>
      <c r="DD85" s="2">
        <f t="shared" si="225"/>
        <v>6.5657483530575869</v>
      </c>
      <c r="DE85" s="2">
        <f t="shared" si="226"/>
        <v>1181.1529667028533</v>
      </c>
      <c r="DF85" s="2">
        <f t="shared" si="202"/>
        <v>20</v>
      </c>
      <c r="DG85" s="2">
        <f t="shared" si="203"/>
        <v>31.866555860623077</v>
      </c>
      <c r="DH85" s="2">
        <f t="shared" si="227"/>
        <v>1129.2864108422302</v>
      </c>
    </row>
    <row r="86" spans="2:112">
      <c r="B86" s="217"/>
      <c r="C86" s="1">
        <f t="shared" si="168"/>
        <v>49</v>
      </c>
      <c r="D86" s="2">
        <f t="shared" si="105"/>
        <v>1265.1421481573334</v>
      </c>
      <c r="E86" s="2">
        <f t="shared" si="106"/>
        <v>1207.5064945365</v>
      </c>
      <c r="F86" s="2">
        <f t="shared" si="107"/>
        <v>1138.9992</v>
      </c>
      <c r="G86" s="2">
        <f t="shared" si="108"/>
        <v>1106.3471999999999</v>
      </c>
      <c r="H86" s="2">
        <f t="shared" si="109"/>
        <v>1143.6428616828894</v>
      </c>
      <c r="I86" s="2">
        <f t="shared" si="110"/>
        <v>1099.1927917453315</v>
      </c>
      <c r="J86" s="2">
        <f t="shared" si="169"/>
        <v>1141.2472186771008</v>
      </c>
      <c r="K86" s="2">
        <f t="shared" si="170"/>
        <v>1041.4711800083332</v>
      </c>
      <c r="W86" s="1">
        <f t="shared" si="204"/>
        <v>68</v>
      </c>
      <c r="X86" s="2">
        <f t="shared" si="177"/>
        <v>1058.0167837673332</v>
      </c>
      <c r="Y86" s="8">
        <f t="shared" si="157"/>
        <v>0.04</v>
      </c>
      <c r="Z86" s="5">
        <f t="shared" si="205"/>
        <v>11</v>
      </c>
      <c r="AA86" s="2">
        <f t="shared" si="206"/>
        <v>1098.9000000000001</v>
      </c>
      <c r="AB86" s="2">
        <f t="shared" si="207"/>
        <v>1100</v>
      </c>
      <c r="AC86" s="2">
        <f t="shared" si="208"/>
        <v>1255.8614749999999</v>
      </c>
      <c r="AD86" s="8">
        <f t="shared" si="178"/>
        <v>6.8500000000000005E-2</v>
      </c>
      <c r="AE86" s="2">
        <f t="shared" si="179"/>
        <v>1313.2124823583333</v>
      </c>
      <c r="AF86" s="2" t="str">
        <f t="shared" si="180"/>
        <v>nie</v>
      </c>
      <c r="AG86" s="2">
        <f t="shared" si="181"/>
        <v>7.6999999999999993</v>
      </c>
      <c r="AH86" s="1">
        <f t="shared" si="79"/>
        <v>0</v>
      </c>
      <c r="AI86" s="1">
        <f t="shared" si="171"/>
        <v>0</v>
      </c>
      <c r="AJ86" s="1">
        <f t="shared" si="155"/>
        <v>0</v>
      </c>
      <c r="AK86" s="1">
        <f t="shared" si="166"/>
        <v>0</v>
      </c>
      <c r="AL86" s="2">
        <f t="shared" si="90"/>
        <v>0</v>
      </c>
      <c r="AM86" s="8">
        <f t="shared" si="160"/>
        <v>6.8500000000000005E-2</v>
      </c>
      <c r="AN86" s="2">
        <f t="shared" si="91"/>
        <v>0</v>
      </c>
      <c r="AO86" s="2">
        <f t="shared" si="161"/>
        <v>0</v>
      </c>
      <c r="AP86" s="2">
        <f t="shared" si="119"/>
        <v>0</v>
      </c>
      <c r="AQ86" s="8">
        <f t="shared" si="172"/>
        <v>0.04</v>
      </c>
      <c r="AR86" s="2">
        <f t="shared" si="113"/>
        <v>0</v>
      </c>
      <c r="AS86" s="2">
        <f t="shared" si="173"/>
        <v>0</v>
      </c>
      <c r="AT86" s="2">
        <f t="shared" si="209"/>
        <v>0</v>
      </c>
      <c r="AU86" s="2">
        <f t="shared" si="92"/>
        <v>0</v>
      </c>
      <c r="AV86" s="2">
        <f t="shared" si="82"/>
        <v>88.45993999999996</v>
      </c>
      <c r="AW86" s="1">
        <f t="shared" si="158"/>
        <v>0</v>
      </c>
      <c r="AX86" s="2">
        <f t="shared" si="182"/>
        <v>88.45993999999996</v>
      </c>
      <c r="AY86" s="1">
        <f t="shared" si="83"/>
        <v>0</v>
      </c>
      <c r="AZ86" s="2">
        <f t="shared" si="210"/>
        <v>88.45993999999996</v>
      </c>
      <c r="BA86" s="2">
        <f t="shared" si="93"/>
        <v>1401.6724223583333</v>
      </c>
      <c r="BB86" s="2">
        <f t="shared" si="183"/>
        <v>0</v>
      </c>
      <c r="BC86" s="2">
        <f t="shared" si="211"/>
        <v>7.1246992655000003</v>
      </c>
      <c r="BD86" s="2">
        <f t="shared" si="184"/>
        <v>1394.5477230928332</v>
      </c>
      <c r="BE86" s="2">
        <f t="shared" si="212"/>
        <v>7.6999999999999993</v>
      </c>
      <c r="BF86" s="2">
        <f t="shared" si="185"/>
        <v>74.854760248083309</v>
      </c>
      <c r="BG86" s="2">
        <f t="shared" si="186"/>
        <v>1311.9929628447499</v>
      </c>
      <c r="BI86" s="8">
        <f t="shared" si="162"/>
        <v>0.01</v>
      </c>
      <c r="BJ86" s="5">
        <f t="shared" si="213"/>
        <v>10</v>
      </c>
      <c r="BK86" s="2">
        <f t="shared" si="214"/>
        <v>999</v>
      </c>
      <c r="BL86" s="2">
        <f t="shared" si="215"/>
        <v>1000</v>
      </c>
      <c r="BM86" s="2">
        <f t="shared" si="187"/>
        <v>1000</v>
      </c>
      <c r="BN86" s="8">
        <f t="shared" si="188"/>
        <v>0.02</v>
      </c>
      <c r="BO86" s="2">
        <f t="shared" si="189"/>
        <v>1013.3333333333334</v>
      </c>
      <c r="BP86" s="2" t="str">
        <f t="shared" si="190"/>
        <v>nie</v>
      </c>
      <c r="BQ86" s="2">
        <f t="shared" si="191"/>
        <v>7</v>
      </c>
      <c r="BR86" s="1">
        <f t="shared" si="163"/>
        <v>1</v>
      </c>
      <c r="BS86" s="1">
        <f t="shared" si="174"/>
        <v>0</v>
      </c>
      <c r="BT86" s="1">
        <f t="shared" si="156"/>
        <v>1</v>
      </c>
      <c r="BU86" s="1">
        <f t="shared" si="167"/>
        <v>0</v>
      </c>
      <c r="BV86" s="2">
        <f t="shared" si="94"/>
        <v>100</v>
      </c>
      <c r="BW86" s="8">
        <f t="shared" si="164"/>
        <v>7.0000000000000007E-2</v>
      </c>
      <c r="BX86" s="2">
        <f t="shared" si="95"/>
        <v>104.66666666666666</v>
      </c>
      <c r="BY86" s="2">
        <f t="shared" si="165"/>
        <v>0.7</v>
      </c>
      <c r="BZ86" s="2">
        <f t="shared" si="120"/>
        <v>100</v>
      </c>
      <c r="CA86" s="8">
        <f t="shared" si="175"/>
        <v>0.02</v>
      </c>
      <c r="CB86" s="2">
        <f t="shared" si="117"/>
        <v>101.33333333333334</v>
      </c>
      <c r="CC86" s="2">
        <f t="shared" si="176"/>
        <v>0.7</v>
      </c>
      <c r="CD86" s="2">
        <f t="shared" si="192"/>
        <v>0</v>
      </c>
      <c r="CE86" s="2">
        <f t="shared" si="96"/>
        <v>0</v>
      </c>
      <c r="CF86" s="2">
        <f t="shared" si="97"/>
        <v>10</v>
      </c>
      <c r="CG86" s="1">
        <f t="shared" si="159"/>
        <v>0</v>
      </c>
      <c r="CH86" s="2">
        <f t="shared" si="193"/>
        <v>10</v>
      </c>
      <c r="CI86" s="1">
        <f t="shared" si="89"/>
        <v>0</v>
      </c>
      <c r="CJ86" s="2">
        <f t="shared" si="98"/>
        <v>10</v>
      </c>
      <c r="CK86" s="2">
        <f t="shared" si="99"/>
        <v>1229.3333333333333</v>
      </c>
      <c r="CL86" s="2">
        <f t="shared" si="194"/>
        <v>0</v>
      </c>
      <c r="CM86" s="2">
        <f t="shared" si="216"/>
        <v>6.5738000000000003</v>
      </c>
      <c r="CN86" s="2">
        <f t="shared" si="195"/>
        <v>1222.7595333333334</v>
      </c>
      <c r="CO86" s="2">
        <f t="shared" si="217"/>
        <v>8.4</v>
      </c>
      <c r="CP86" s="2">
        <f t="shared" si="196"/>
        <v>41.977333333333306</v>
      </c>
      <c r="CQ86" s="2">
        <f t="shared" si="197"/>
        <v>1172.3822</v>
      </c>
      <c r="CS86" s="5">
        <f t="shared" si="218"/>
        <v>10</v>
      </c>
      <c r="CT86" s="2">
        <f t="shared" si="219"/>
        <v>1000</v>
      </c>
      <c r="CU86" s="2">
        <f t="shared" si="220"/>
        <v>1000</v>
      </c>
      <c r="CV86" s="2">
        <f t="shared" si="221"/>
        <v>1172.3318594012692</v>
      </c>
      <c r="CW86" s="8">
        <f t="shared" si="198"/>
        <v>2.2499999999999999E-2</v>
      </c>
      <c r="CX86" s="2">
        <f t="shared" si="199"/>
        <v>1189.9168372922882</v>
      </c>
      <c r="CY86" s="2" t="str">
        <f t="shared" si="200"/>
        <v>nie</v>
      </c>
      <c r="CZ86" s="2">
        <f t="shared" si="222"/>
        <v>0</v>
      </c>
      <c r="DA86" s="2">
        <f t="shared" si="223"/>
        <v>0</v>
      </c>
      <c r="DB86" s="2">
        <f t="shared" si="224"/>
        <v>1189.9168372922882</v>
      </c>
      <c r="DC86" s="2">
        <f t="shared" si="201"/>
        <v>0</v>
      </c>
      <c r="DD86" s="2">
        <f t="shared" si="225"/>
        <v>6.5657483530575869</v>
      </c>
      <c r="DE86" s="2">
        <f t="shared" si="226"/>
        <v>1183.3510889392305</v>
      </c>
      <c r="DF86" s="2">
        <f t="shared" si="202"/>
        <v>20</v>
      </c>
      <c r="DG86" s="2">
        <f t="shared" si="203"/>
        <v>32.284199085534752</v>
      </c>
      <c r="DH86" s="2">
        <f t="shared" si="227"/>
        <v>1131.0668898536958</v>
      </c>
    </row>
    <row r="87" spans="2:112">
      <c r="B87" s="217"/>
      <c r="C87" s="1">
        <f t="shared" si="168"/>
        <v>50</v>
      </c>
      <c r="D87" s="2">
        <f t="shared" si="105"/>
        <v>1271.8514377406666</v>
      </c>
      <c r="E87" s="2">
        <f t="shared" si="106"/>
        <v>1212.941019099</v>
      </c>
      <c r="F87" s="2">
        <f t="shared" si="107"/>
        <v>1144.9992</v>
      </c>
      <c r="G87" s="2">
        <f t="shared" si="108"/>
        <v>1110.2621999999999</v>
      </c>
      <c r="H87" s="2">
        <f t="shared" si="109"/>
        <v>1145.7926144813023</v>
      </c>
      <c r="I87" s="2">
        <f t="shared" si="110"/>
        <v>1100.9340915120461</v>
      </c>
      <c r="J87" s="2">
        <f t="shared" si="169"/>
        <v>1144.328586167529</v>
      </c>
      <c r="K87" s="2">
        <f t="shared" si="170"/>
        <v>1042.3383500166667</v>
      </c>
      <c r="W87" s="1">
        <f t="shared" si="204"/>
        <v>69</v>
      </c>
      <c r="X87" s="2">
        <f t="shared" si="177"/>
        <v>1058.89262547575</v>
      </c>
      <c r="Y87" s="8">
        <f t="shared" si="157"/>
        <v>0.04</v>
      </c>
      <c r="Z87" s="5">
        <f t="shared" si="205"/>
        <v>11</v>
      </c>
      <c r="AA87" s="2">
        <f t="shared" si="206"/>
        <v>1098.9000000000001</v>
      </c>
      <c r="AB87" s="2">
        <f t="shared" si="207"/>
        <v>1100</v>
      </c>
      <c r="AC87" s="2">
        <f t="shared" si="208"/>
        <v>1255.8614749999999</v>
      </c>
      <c r="AD87" s="8">
        <f t="shared" si="178"/>
        <v>6.8500000000000005E-2</v>
      </c>
      <c r="AE87" s="2">
        <f t="shared" si="179"/>
        <v>1320.3813582781249</v>
      </c>
      <c r="AF87" s="2" t="str">
        <f t="shared" si="180"/>
        <v>nie</v>
      </c>
      <c r="AG87" s="2">
        <f t="shared" si="181"/>
        <v>7.6999999999999993</v>
      </c>
      <c r="AH87" s="1">
        <f t="shared" si="79"/>
        <v>0</v>
      </c>
      <c r="AI87" s="1">
        <f t="shared" si="171"/>
        <v>0</v>
      </c>
      <c r="AJ87" s="1">
        <f t="shared" ref="AJ87:AJ118" si="228">IF(zapadalnosc_TOS/12&gt;=AJ$18,AI75,0)</f>
        <v>0</v>
      </c>
      <c r="AK87" s="1">
        <f t="shared" si="166"/>
        <v>0</v>
      </c>
      <c r="AL87" s="2">
        <f t="shared" si="90"/>
        <v>0</v>
      </c>
      <c r="AM87" s="8">
        <f t="shared" si="160"/>
        <v>6.8500000000000005E-2</v>
      </c>
      <c r="AN87" s="2">
        <f t="shared" si="91"/>
        <v>0</v>
      </c>
      <c r="AO87" s="2">
        <f t="shared" si="161"/>
        <v>0</v>
      </c>
      <c r="AP87" s="2">
        <f t="shared" si="119"/>
        <v>0</v>
      </c>
      <c r="AQ87" s="8">
        <f t="shared" si="172"/>
        <v>0.04</v>
      </c>
      <c r="AR87" s="2">
        <f t="shared" si="113"/>
        <v>0</v>
      </c>
      <c r="AS87" s="2">
        <f t="shared" si="173"/>
        <v>0</v>
      </c>
      <c r="AT87" s="2">
        <f t="shared" si="209"/>
        <v>0</v>
      </c>
      <c r="AU87" s="2">
        <f t="shared" si="92"/>
        <v>0</v>
      </c>
      <c r="AV87" s="2">
        <f t="shared" si="82"/>
        <v>88.45993999999996</v>
      </c>
      <c r="AW87" s="1">
        <f t="shared" si="158"/>
        <v>0</v>
      </c>
      <c r="AX87" s="2">
        <f t="shared" si="182"/>
        <v>88.45993999999996</v>
      </c>
      <c r="AY87" s="1">
        <f t="shared" si="83"/>
        <v>0</v>
      </c>
      <c r="AZ87" s="2">
        <f t="shared" si="210"/>
        <v>88.45993999999996</v>
      </c>
      <c r="BA87" s="2">
        <f t="shared" si="93"/>
        <v>1408.8412982781249</v>
      </c>
      <c r="BB87" s="2">
        <f t="shared" si="183"/>
        <v>0</v>
      </c>
      <c r="BC87" s="2">
        <f t="shared" si="211"/>
        <v>7.1246992655000003</v>
      </c>
      <c r="BD87" s="2">
        <f t="shared" si="184"/>
        <v>1401.7165990126248</v>
      </c>
      <c r="BE87" s="2">
        <f t="shared" si="212"/>
        <v>7.6999999999999993</v>
      </c>
      <c r="BF87" s="2">
        <f t="shared" si="185"/>
        <v>76.216846672843729</v>
      </c>
      <c r="BG87" s="2">
        <f t="shared" si="186"/>
        <v>1317.799752339781</v>
      </c>
      <c r="BI87" s="8">
        <f t="shared" si="162"/>
        <v>0.01</v>
      </c>
      <c r="BJ87" s="5">
        <f t="shared" si="213"/>
        <v>10</v>
      </c>
      <c r="BK87" s="2">
        <f t="shared" si="214"/>
        <v>999</v>
      </c>
      <c r="BL87" s="2">
        <f t="shared" si="215"/>
        <v>1000</v>
      </c>
      <c r="BM87" s="2">
        <f t="shared" si="187"/>
        <v>1000</v>
      </c>
      <c r="BN87" s="8">
        <f t="shared" si="188"/>
        <v>0.02</v>
      </c>
      <c r="BO87" s="2">
        <f t="shared" si="189"/>
        <v>1014.9999999999999</v>
      </c>
      <c r="BP87" s="2" t="str">
        <f t="shared" si="190"/>
        <v>nie</v>
      </c>
      <c r="BQ87" s="2">
        <f t="shared" si="191"/>
        <v>7</v>
      </c>
      <c r="BR87" s="1">
        <f t="shared" si="163"/>
        <v>1</v>
      </c>
      <c r="BS87" s="1">
        <f t="shared" si="174"/>
        <v>0</v>
      </c>
      <c r="BT87" s="1">
        <f t="shared" ref="BT87:BT118" si="229">IF(zapadalnosc_COI/12&gt;=BT$18,BS75,0)</f>
        <v>1</v>
      </c>
      <c r="BU87" s="1">
        <f t="shared" si="167"/>
        <v>0</v>
      </c>
      <c r="BV87" s="2">
        <f t="shared" si="94"/>
        <v>100</v>
      </c>
      <c r="BW87" s="8">
        <f t="shared" si="164"/>
        <v>7.0000000000000007E-2</v>
      </c>
      <c r="BX87" s="2">
        <f t="shared" si="95"/>
        <v>105.25</v>
      </c>
      <c r="BY87" s="2">
        <f t="shared" si="165"/>
        <v>0.7</v>
      </c>
      <c r="BZ87" s="2">
        <f t="shared" si="120"/>
        <v>100</v>
      </c>
      <c r="CA87" s="8">
        <f t="shared" si="175"/>
        <v>0.02</v>
      </c>
      <c r="CB87" s="2">
        <f t="shared" si="117"/>
        <v>101.49999999999999</v>
      </c>
      <c r="CC87" s="2">
        <f t="shared" si="176"/>
        <v>0.7</v>
      </c>
      <c r="CD87" s="2">
        <f t="shared" si="192"/>
        <v>0</v>
      </c>
      <c r="CE87" s="2">
        <f t="shared" si="96"/>
        <v>0</v>
      </c>
      <c r="CF87" s="2">
        <f t="shared" si="97"/>
        <v>10</v>
      </c>
      <c r="CG87" s="1">
        <f t="shared" si="159"/>
        <v>0</v>
      </c>
      <c r="CH87" s="2">
        <f t="shared" si="193"/>
        <v>10</v>
      </c>
      <c r="CI87" s="1">
        <f t="shared" si="89"/>
        <v>0</v>
      </c>
      <c r="CJ87" s="2">
        <f t="shared" si="98"/>
        <v>10</v>
      </c>
      <c r="CK87" s="2">
        <f t="shared" si="99"/>
        <v>1231.75</v>
      </c>
      <c r="CL87" s="2">
        <f t="shared" si="194"/>
        <v>0</v>
      </c>
      <c r="CM87" s="2">
        <f t="shared" si="216"/>
        <v>6.5738000000000003</v>
      </c>
      <c r="CN87" s="2">
        <f t="shared" si="195"/>
        <v>1225.1762000000001</v>
      </c>
      <c r="CO87" s="2">
        <f t="shared" si="217"/>
        <v>8.4</v>
      </c>
      <c r="CP87" s="2">
        <f t="shared" si="196"/>
        <v>42.436499999999981</v>
      </c>
      <c r="CQ87" s="2">
        <f t="shared" si="197"/>
        <v>1174.3397</v>
      </c>
      <c r="CS87" s="5">
        <f t="shared" si="218"/>
        <v>10</v>
      </c>
      <c r="CT87" s="2">
        <f t="shared" si="219"/>
        <v>1000</v>
      </c>
      <c r="CU87" s="2">
        <f t="shared" si="220"/>
        <v>1000</v>
      </c>
      <c r="CV87" s="2">
        <f t="shared" si="221"/>
        <v>1172.3318594012692</v>
      </c>
      <c r="CW87" s="8">
        <f t="shared" si="198"/>
        <v>2.2499999999999999E-2</v>
      </c>
      <c r="CX87" s="2">
        <f t="shared" si="199"/>
        <v>1192.1149595286656</v>
      </c>
      <c r="CY87" s="2" t="str">
        <f t="shared" si="200"/>
        <v>nie</v>
      </c>
      <c r="CZ87" s="2">
        <f t="shared" si="222"/>
        <v>0</v>
      </c>
      <c r="DA87" s="2">
        <f t="shared" si="223"/>
        <v>0</v>
      </c>
      <c r="DB87" s="2">
        <f t="shared" si="224"/>
        <v>1192.1149595286656</v>
      </c>
      <c r="DC87" s="2">
        <f t="shared" si="201"/>
        <v>0</v>
      </c>
      <c r="DD87" s="2">
        <f t="shared" si="225"/>
        <v>6.5657483530575869</v>
      </c>
      <c r="DE87" s="2">
        <f t="shared" si="226"/>
        <v>1185.549211175608</v>
      </c>
      <c r="DF87" s="2">
        <f t="shared" si="202"/>
        <v>20</v>
      </c>
      <c r="DG87" s="2">
        <f t="shared" si="203"/>
        <v>32.701842310446466</v>
      </c>
      <c r="DH87" s="2">
        <f t="shared" si="227"/>
        <v>1132.8473688651616</v>
      </c>
    </row>
    <row r="88" spans="2:112">
      <c r="B88" s="217"/>
      <c r="C88" s="1">
        <f t="shared" si="168"/>
        <v>51</v>
      </c>
      <c r="D88" s="2">
        <f t="shared" si="105"/>
        <v>1278.560727324</v>
      </c>
      <c r="E88" s="2">
        <f t="shared" si="106"/>
        <v>1218.3755436614999</v>
      </c>
      <c r="F88" s="2">
        <f t="shared" si="107"/>
        <v>1150.9992</v>
      </c>
      <c r="G88" s="2">
        <f t="shared" si="108"/>
        <v>1115.1222</v>
      </c>
      <c r="H88" s="2">
        <f t="shared" si="109"/>
        <v>1147.9423672797154</v>
      </c>
      <c r="I88" s="2">
        <f t="shared" si="110"/>
        <v>1102.6753912787606</v>
      </c>
      <c r="J88" s="2">
        <f t="shared" si="169"/>
        <v>1147.4182733501812</v>
      </c>
      <c r="K88" s="2">
        <f t="shared" si="170"/>
        <v>1043.2055200249999</v>
      </c>
      <c r="W88" s="1">
        <f t="shared" si="204"/>
        <v>70</v>
      </c>
      <c r="X88" s="2">
        <f t="shared" si="177"/>
        <v>1059.7684671841666</v>
      </c>
      <c r="Y88" s="8">
        <f t="shared" si="157"/>
        <v>0.04</v>
      </c>
      <c r="Z88" s="5">
        <f t="shared" si="205"/>
        <v>11</v>
      </c>
      <c r="AA88" s="2">
        <f t="shared" si="206"/>
        <v>1098.9000000000001</v>
      </c>
      <c r="AB88" s="2">
        <f t="shared" si="207"/>
        <v>1100</v>
      </c>
      <c r="AC88" s="2">
        <f t="shared" si="208"/>
        <v>1255.8614749999999</v>
      </c>
      <c r="AD88" s="8">
        <f t="shared" si="178"/>
        <v>6.8500000000000005E-2</v>
      </c>
      <c r="AE88" s="2">
        <f t="shared" si="179"/>
        <v>1327.5502341979166</v>
      </c>
      <c r="AF88" s="2" t="str">
        <f t="shared" si="180"/>
        <v>nie</v>
      </c>
      <c r="AG88" s="2">
        <f t="shared" si="181"/>
        <v>7.6999999999999993</v>
      </c>
      <c r="AH88" s="1">
        <f t="shared" si="79"/>
        <v>0</v>
      </c>
      <c r="AI88" s="1">
        <f t="shared" si="171"/>
        <v>0</v>
      </c>
      <c r="AJ88" s="1">
        <f t="shared" si="228"/>
        <v>0</v>
      </c>
      <c r="AK88" s="1">
        <f t="shared" si="166"/>
        <v>0</v>
      </c>
      <c r="AL88" s="2">
        <f t="shared" si="90"/>
        <v>0</v>
      </c>
      <c r="AM88" s="8">
        <f t="shared" si="160"/>
        <v>6.8500000000000005E-2</v>
      </c>
      <c r="AN88" s="2">
        <f t="shared" si="91"/>
        <v>0</v>
      </c>
      <c r="AO88" s="2">
        <f t="shared" si="161"/>
        <v>0</v>
      </c>
      <c r="AP88" s="2">
        <f t="shared" si="119"/>
        <v>0</v>
      </c>
      <c r="AQ88" s="8">
        <f t="shared" si="172"/>
        <v>0.04</v>
      </c>
      <c r="AR88" s="2">
        <f t="shared" si="113"/>
        <v>0</v>
      </c>
      <c r="AS88" s="2">
        <f t="shared" si="173"/>
        <v>0</v>
      </c>
      <c r="AT88" s="2">
        <f t="shared" si="209"/>
        <v>0</v>
      </c>
      <c r="AU88" s="2">
        <f t="shared" si="92"/>
        <v>0</v>
      </c>
      <c r="AV88" s="2">
        <f t="shared" si="82"/>
        <v>88.45993999999996</v>
      </c>
      <c r="AW88" s="1">
        <f t="shared" si="158"/>
        <v>0</v>
      </c>
      <c r="AX88" s="2">
        <f t="shared" si="182"/>
        <v>88.45993999999996</v>
      </c>
      <c r="AY88" s="1">
        <f t="shared" si="83"/>
        <v>0</v>
      </c>
      <c r="AZ88" s="2">
        <f t="shared" si="210"/>
        <v>88.45993999999996</v>
      </c>
      <c r="BA88" s="2">
        <f t="shared" si="93"/>
        <v>1416.0101741979165</v>
      </c>
      <c r="BB88" s="2">
        <f t="shared" si="183"/>
        <v>0</v>
      </c>
      <c r="BC88" s="2">
        <f t="shared" si="211"/>
        <v>7.1246992655000003</v>
      </c>
      <c r="BD88" s="2">
        <f t="shared" si="184"/>
        <v>1408.8854749324164</v>
      </c>
      <c r="BE88" s="2">
        <f t="shared" si="212"/>
        <v>7.6999999999999993</v>
      </c>
      <c r="BF88" s="2">
        <f t="shared" si="185"/>
        <v>77.578933097604136</v>
      </c>
      <c r="BG88" s="2">
        <f t="shared" si="186"/>
        <v>1323.6065418348121</v>
      </c>
      <c r="BI88" s="8">
        <f t="shared" si="162"/>
        <v>0.01</v>
      </c>
      <c r="BJ88" s="5">
        <f t="shared" si="213"/>
        <v>10</v>
      </c>
      <c r="BK88" s="2">
        <f t="shared" si="214"/>
        <v>999</v>
      </c>
      <c r="BL88" s="2">
        <f t="shared" si="215"/>
        <v>1000</v>
      </c>
      <c r="BM88" s="2">
        <f t="shared" si="187"/>
        <v>1000</v>
      </c>
      <c r="BN88" s="8">
        <f t="shared" si="188"/>
        <v>0.02</v>
      </c>
      <c r="BO88" s="2">
        <f t="shared" si="189"/>
        <v>1016.6666666666666</v>
      </c>
      <c r="BP88" s="2" t="str">
        <f t="shared" si="190"/>
        <v>nie</v>
      </c>
      <c r="BQ88" s="2">
        <f t="shared" si="191"/>
        <v>7</v>
      </c>
      <c r="BR88" s="1">
        <f t="shared" si="163"/>
        <v>1</v>
      </c>
      <c r="BS88" s="1">
        <f t="shared" si="174"/>
        <v>0</v>
      </c>
      <c r="BT88" s="1">
        <f t="shared" si="229"/>
        <v>1</v>
      </c>
      <c r="BU88" s="1">
        <f t="shared" si="167"/>
        <v>0</v>
      </c>
      <c r="BV88" s="2">
        <f t="shared" si="94"/>
        <v>100</v>
      </c>
      <c r="BW88" s="8">
        <f t="shared" si="164"/>
        <v>7.0000000000000007E-2</v>
      </c>
      <c r="BX88" s="2">
        <f t="shared" si="95"/>
        <v>105.83333333333333</v>
      </c>
      <c r="BY88" s="2">
        <f t="shared" si="165"/>
        <v>0.7</v>
      </c>
      <c r="BZ88" s="2">
        <f t="shared" si="120"/>
        <v>100</v>
      </c>
      <c r="CA88" s="8">
        <f t="shared" si="175"/>
        <v>0.02</v>
      </c>
      <c r="CB88" s="2">
        <f t="shared" si="117"/>
        <v>101.66666666666666</v>
      </c>
      <c r="CC88" s="2">
        <f t="shared" si="176"/>
        <v>0.7</v>
      </c>
      <c r="CD88" s="2">
        <f t="shared" si="192"/>
        <v>0</v>
      </c>
      <c r="CE88" s="2">
        <f t="shared" si="96"/>
        <v>0</v>
      </c>
      <c r="CF88" s="2">
        <f t="shared" si="97"/>
        <v>10</v>
      </c>
      <c r="CG88" s="1">
        <f t="shared" si="159"/>
        <v>0</v>
      </c>
      <c r="CH88" s="2">
        <f t="shared" si="193"/>
        <v>10</v>
      </c>
      <c r="CI88" s="1">
        <f t="shared" si="89"/>
        <v>0</v>
      </c>
      <c r="CJ88" s="2">
        <f t="shared" si="98"/>
        <v>10</v>
      </c>
      <c r="CK88" s="2">
        <f t="shared" si="99"/>
        <v>1234.1666666666667</v>
      </c>
      <c r="CL88" s="2">
        <f t="shared" si="194"/>
        <v>0</v>
      </c>
      <c r="CM88" s="2">
        <f t="shared" si="216"/>
        <v>6.5738000000000003</v>
      </c>
      <c r="CN88" s="2">
        <f t="shared" si="195"/>
        <v>1227.5928666666669</v>
      </c>
      <c r="CO88" s="2">
        <f t="shared" si="217"/>
        <v>8.4</v>
      </c>
      <c r="CP88" s="2">
        <f t="shared" si="196"/>
        <v>42.895666666666664</v>
      </c>
      <c r="CQ88" s="2">
        <f t="shared" si="197"/>
        <v>1176.2972000000002</v>
      </c>
      <c r="CS88" s="5">
        <f t="shared" si="218"/>
        <v>10</v>
      </c>
      <c r="CT88" s="2">
        <f t="shared" si="219"/>
        <v>1000</v>
      </c>
      <c r="CU88" s="2">
        <f t="shared" si="220"/>
        <v>1000</v>
      </c>
      <c r="CV88" s="2">
        <f t="shared" si="221"/>
        <v>1172.3318594012692</v>
      </c>
      <c r="CW88" s="8">
        <f t="shared" si="198"/>
        <v>2.2499999999999999E-2</v>
      </c>
      <c r="CX88" s="2">
        <f t="shared" si="199"/>
        <v>1194.3130817650431</v>
      </c>
      <c r="CY88" s="2" t="str">
        <f t="shared" si="200"/>
        <v>nie</v>
      </c>
      <c r="CZ88" s="2">
        <f t="shared" si="222"/>
        <v>0</v>
      </c>
      <c r="DA88" s="2">
        <f t="shared" si="223"/>
        <v>0</v>
      </c>
      <c r="DB88" s="2">
        <f t="shared" si="224"/>
        <v>1194.3130817650431</v>
      </c>
      <c r="DC88" s="2">
        <f t="shared" si="201"/>
        <v>0</v>
      </c>
      <c r="DD88" s="2">
        <f t="shared" si="225"/>
        <v>6.5657483530575869</v>
      </c>
      <c r="DE88" s="2">
        <f t="shared" si="226"/>
        <v>1187.7473334119854</v>
      </c>
      <c r="DF88" s="2">
        <f t="shared" si="202"/>
        <v>20</v>
      </c>
      <c r="DG88" s="2">
        <f t="shared" si="203"/>
        <v>33.119485535358187</v>
      </c>
      <c r="DH88" s="2">
        <f t="shared" si="227"/>
        <v>1134.6278478766274</v>
      </c>
    </row>
    <row r="89" spans="2:112">
      <c r="B89" s="217"/>
      <c r="C89" s="1">
        <f t="shared" si="168"/>
        <v>52</v>
      </c>
      <c r="D89" s="2">
        <f t="shared" si="105"/>
        <v>1285.2700169073332</v>
      </c>
      <c r="E89" s="2">
        <f t="shared" si="106"/>
        <v>1223.8100682239999</v>
      </c>
      <c r="F89" s="2">
        <f t="shared" si="107"/>
        <v>1156.9992000000002</v>
      </c>
      <c r="G89" s="2">
        <f t="shared" si="108"/>
        <v>1119.9822000000001</v>
      </c>
      <c r="H89" s="2">
        <f t="shared" si="109"/>
        <v>1150.0921200781286</v>
      </c>
      <c r="I89" s="2">
        <f t="shared" si="110"/>
        <v>1104.4166910454753</v>
      </c>
      <c r="J89" s="2">
        <f t="shared" si="169"/>
        <v>1150.5163026882265</v>
      </c>
      <c r="K89" s="2">
        <f t="shared" si="170"/>
        <v>1044.0726900333334</v>
      </c>
      <c r="W89" s="1">
        <f t="shared" si="204"/>
        <v>71</v>
      </c>
      <c r="X89" s="2">
        <f t="shared" si="177"/>
        <v>1060.6443088925835</v>
      </c>
      <c r="Y89" s="8">
        <f t="shared" ref="Y89:Y120" si="230">MAX(INDEX(scenariusz_I_WIBOR6M,MATCH(ROUNDUP(W89/12,0),scenariusz_I_rok,0)),0)</f>
        <v>0.04</v>
      </c>
      <c r="Z89" s="5">
        <f t="shared" si="205"/>
        <v>11</v>
      </c>
      <c r="AA89" s="2">
        <f t="shared" si="206"/>
        <v>1098.9000000000001</v>
      </c>
      <c r="AB89" s="2">
        <f t="shared" si="207"/>
        <v>1100</v>
      </c>
      <c r="AC89" s="2">
        <f t="shared" si="208"/>
        <v>1255.8614749999999</v>
      </c>
      <c r="AD89" s="8">
        <f t="shared" si="178"/>
        <v>6.8500000000000005E-2</v>
      </c>
      <c r="AE89" s="2">
        <f t="shared" si="179"/>
        <v>1334.7191101177082</v>
      </c>
      <c r="AF89" s="2" t="str">
        <f t="shared" si="180"/>
        <v>nie</v>
      </c>
      <c r="AG89" s="2">
        <f t="shared" si="181"/>
        <v>7.6999999999999993</v>
      </c>
      <c r="AH89" s="1">
        <f t="shared" si="79"/>
        <v>0</v>
      </c>
      <c r="AI89" s="1">
        <f t="shared" si="171"/>
        <v>0</v>
      </c>
      <c r="AJ89" s="1">
        <f t="shared" si="228"/>
        <v>0</v>
      </c>
      <c r="AK89" s="1">
        <f t="shared" si="166"/>
        <v>0</v>
      </c>
      <c r="AL89" s="2">
        <f t="shared" si="90"/>
        <v>0</v>
      </c>
      <c r="AM89" s="8">
        <f t="shared" si="160"/>
        <v>6.8500000000000005E-2</v>
      </c>
      <c r="AN89" s="2">
        <f t="shared" si="91"/>
        <v>0</v>
      </c>
      <c r="AO89" s="2">
        <f t="shared" si="161"/>
        <v>0</v>
      </c>
      <c r="AP89" s="2">
        <f t="shared" si="119"/>
        <v>0</v>
      </c>
      <c r="AQ89" s="8">
        <f t="shared" si="172"/>
        <v>0.04</v>
      </c>
      <c r="AR89" s="2">
        <f t="shared" si="113"/>
        <v>0</v>
      </c>
      <c r="AS89" s="2">
        <f t="shared" si="173"/>
        <v>0</v>
      </c>
      <c r="AT89" s="2">
        <f t="shared" si="209"/>
        <v>0</v>
      </c>
      <c r="AU89" s="2">
        <f t="shared" si="92"/>
        <v>0</v>
      </c>
      <c r="AV89" s="2">
        <f t="shared" si="82"/>
        <v>88.45993999999996</v>
      </c>
      <c r="AW89" s="1">
        <f t="shared" si="158"/>
        <v>0</v>
      </c>
      <c r="AX89" s="2">
        <f t="shared" si="182"/>
        <v>88.45993999999996</v>
      </c>
      <c r="AY89" s="1">
        <f t="shared" si="83"/>
        <v>0</v>
      </c>
      <c r="AZ89" s="2">
        <f t="shared" si="210"/>
        <v>88.45993999999996</v>
      </c>
      <c r="BA89" s="2">
        <f t="shared" si="93"/>
        <v>1423.1790501177081</v>
      </c>
      <c r="BB89" s="2">
        <f t="shared" si="183"/>
        <v>0</v>
      </c>
      <c r="BC89" s="2">
        <f t="shared" si="211"/>
        <v>7.1246992655000003</v>
      </c>
      <c r="BD89" s="2">
        <f t="shared" si="184"/>
        <v>1416.054350852208</v>
      </c>
      <c r="BE89" s="2">
        <f t="shared" si="212"/>
        <v>7.6999999999999993</v>
      </c>
      <c r="BF89" s="2">
        <f t="shared" si="185"/>
        <v>78.941019522364542</v>
      </c>
      <c r="BG89" s="2">
        <f t="shared" si="186"/>
        <v>1329.4133313298435</v>
      </c>
      <c r="BI89" s="8">
        <f t="shared" si="162"/>
        <v>0.01</v>
      </c>
      <c r="BJ89" s="5">
        <f t="shared" si="213"/>
        <v>10</v>
      </c>
      <c r="BK89" s="2">
        <f t="shared" si="214"/>
        <v>999</v>
      </c>
      <c r="BL89" s="2">
        <f t="shared" si="215"/>
        <v>1000</v>
      </c>
      <c r="BM89" s="2">
        <f t="shared" si="187"/>
        <v>1000</v>
      </c>
      <c r="BN89" s="8">
        <f t="shared" si="188"/>
        <v>0.02</v>
      </c>
      <c r="BO89" s="2">
        <f t="shared" si="189"/>
        <v>1018.3333333333333</v>
      </c>
      <c r="BP89" s="2" t="str">
        <f t="shared" si="190"/>
        <v>nie</v>
      </c>
      <c r="BQ89" s="2">
        <f t="shared" si="191"/>
        <v>7</v>
      </c>
      <c r="BR89" s="1">
        <f t="shared" si="163"/>
        <v>1</v>
      </c>
      <c r="BS89" s="1">
        <f t="shared" si="174"/>
        <v>0</v>
      </c>
      <c r="BT89" s="1">
        <f t="shared" si="229"/>
        <v>1</v>
      </c>
      <c r="BU89" s="1">
        <f t="shared" si="167"/>
        <v>0</v>
      </c>
      <c r="BV89" s="2">
        <f t="shared" si="94"/>
        <v>100</v>
      </c>
      <c r="BW89" s="8">
        <f t="shared" si="164"/>
        <v>7.0000000000000007E-2</v>
      </c>
      <c r="BX89" s="2">
        <f t="shared" si="95"/>
        <v>106.41666666666667</v>
      </c>
      <c r="BY89" s="2">
        <f t="shared" si="165"/>
        <v>0.7</v>
      </c>
      <c r="BZ89" s="2">
        <f t="shared" si="120"/>
        <v>100</v>
      </c>
      <c r="CA89" s="8">
        <f t="shared" si="175"/>
        <v>0.02</v>
      </c>
      <c r="CB89" s="2">
        <f t="shared" si="117"/>
        <v>101.83333333333333</v>
      </c>
      <c r="CC89" s="2">
        <f t="shared" si="176"/>
        <v>0.7</v>
      </c>
      <c r="CD89" s="2">
        <f t="shared" si="192"/>
        <v>0</v>
      </c>
      <c r="CE89" s="2">
        <f t="shared" si="96"/>
        <v>0</v>
      </c>
      <c r="CF89" s="2">
        <f t="shared" si="97"/>
        <v>10</v>
      </c>
      <c r="CG89" s="1">
        <f t="shared" si="159"/>
        <v>0</v>
      </c>
      <c r="CH89" s="2">
        <f t="shared" si="193"/>
        <v>10</v>
      </c>
      <c r="CI89" s="1">
        <f t="shared" si="89"/>
        <v>0</v>
      </c>
      <c r="CJ89" s="2">
        <f t="shared" si="98"/>
        <v>10</v>
      </c>
      <c r="CK89" s="2">
        <f t="shared" si="99"/>
        <v>1236.5833333333333</v>
      </c>
      <c r="CL89" s="2">
        <f t="shared" si="194"/>
        <v>0</v>
      </c>
      <c r="CM89" s="2">
        <f t="shared" si="216"/>
        <v>6.5738000000000003</v>
      </c>
      <c r="CN89" s="2">
        <f t="shared" si="195"/>
        <v>1230.0095333333334</v>
      </c>
      <c r="CO89" s="2">
        <f t="shared" si="217"/>
        <v>8.4</v>
      </c>
      <c r="CP89" s="2">
        <f t="shared" si="196"/>
        <v>43.354833333333303</v>
      </c>
      <c r="CQ89" s="2">
        <f t="shared" si="197"/>
        <v>1178.2547</v>
      </c>
      <c r="CS89" s="5">
        <f t="shared" si="218"/>
        <v>10</v>
      </c>
      <c r="CT89" s="2">
        <f t="shared" si="219"/>
        <v>1000</v>
      </c>
      <c r="CU89" s="2">
        <f t="shared" si="220"/>
        <v>1000</v>
      </c>
      <c r="CV89" s="2">
        <f t="shared" si="221"/>
        <v>1172.3318594012692</v>
      </c>
      <c r="CW89" s="8">
        <f t="shared" si="198"/>
        <v>2.2499999999999999E-2</v>
      </c>
      <c r="CX89" s="2">
        <f t="shared" si="199"/>
        <v>1196.5112040014203</v>
      </c>
      <c r="CY89" s="2" t="str">
        <f t="shared" si="200"/>
        <v>nie</v>
      </c>
      <c r="CZ89" s="2">
        <f t="shared" si="222"/>
        <v>0</v>
      </c>
      <c r="DA89" s="2">
        <f t="shared" si="223"/>
        <v>0</v>
      </c>
      <c r="DB89" s="2">
        <f t="shared" si="224"/>
        <v>1196.5112040014203</v>
      </c>
      <c r="DC89" s="2">
        <f t="shared" si="201"/>
        <v>0</v>
      </c>
      <c r="DD89" s="2">
        <f t="shared" si="225"/>
        <v>6.5657483530575869</v>
      </c>
      <c r="DE89" s="2">
        <f t="shared" si="226"/>
        <v>1189.9454556483627</v>
      </c>
      <c r="DF89" s="2">
        <f t="shared" si="202"/>
        <v>20</v>
      </c>
      <c r="DG89" s="2">
        <f t="shared" si="203"/>
        <v>33.537128760269859</v>
      </c>
      <c r="DH89" s="2">
        <f t="shared" si="227"/>
        <v>1136.4083268880929</v>
      </c>
    </row>
    <row r="90" spans="2:112">
      <c r="B90" s="217"/>
      <c r="C90" s="1">
        <f t="shared" si="168"/>
        <v>53</v>
      </c>
      <c r="D90" s="2">
        <f t="shared" si="105"/>
        <v>1291.9793064906667</v>
      </c>
      <c r="E90" s="2">
        <f t="shared" si="106"/>
        <v>1229.2445927864999</v>
      </c>
      <c r="F90" s="2">
        <f t="shared" si="107"/>
        <v>1162.9991999999997</v>
      </c>
      <c r="G90" s="2">
        <f t="shared" si="108"/>
        <v>1124.8421999999998</v>
      </c>
      <c r="H90" s="2">
        <f t="shared" si="109"/>
        <v>1152.2418728765415</v>
      </c>
      <c r="I90" s="2">
        <f t="shared" si="110"/>
        <v>1106.1579908121898</v>
      </c>
      <c r="J90" s="2">
        <f t="shared" si="169"/>
        <v>1153.6226967054845</v>
      </c>
      <c r="K90" s="2">
        <f t="shared" si="170"/>
        <v>1044.9398600416666</v>
      </c>
      <c r="W90" s="1">
        <f t="shared" si="204"/>
        <v>72</v>
      </c>
      <c r="X90" s="2">
        <f t="shared" si="177"/>
        <v>1061.5201506009998</v>
      </c>
      <c r="Y90" s="8">
        <f t="shared" si="230"/>
        <v>0.04</v>
      </c>
      <c r="Z90" s="5">
        <f t="shared" si="205"/>
        <v>11</v>
      </c>
      <c r="AA90" s="2">
        <f t="shared" si="206"/>
        <v>1098.9000000000001</v>
      </c>
      <c r="AB90" s="2">
        <f t="shared" si="207"/>
        <v>1100</v>
      </c>
      <c r="AC90" s="2">
        <f t="shared" si="208"/>
        <v>1255.8614749999999</v>
      </c>
      <c r="AD90" s="8">
        <f t="shared" si="178"/>
        <v>0.04</v>
      </c>
      <c r="AE90" s="2">
        <f t="shared" si="179"/>
        <v>1306.0959339999999</v>
      </c>
      <c r="AF90" s="2" t="str">
        <f t="shared" si="180"/>
        <v>tak</v>
      </c>
      <c r="AG90" s="2">
        <f t="shared" si="181"/>
        <v>0</v>
      </c>
      <c r="AH90" s="1">
        <f t="shared" si="79"/>
        <v>0</v>
      </c>
      <c r="AI90" s="1">
        <f t="shared" si="171"/>
        <v>0</v>
      </c>
      <c r="AJ90" s="1">
        <f t="shared" si="228"/>
        <v>0</v>
      </c>
      <c r="AK90" s="1">
        <f t="shared" si="166"/>
        <v>0</v>
      </c>
      <c r="AL90" s="2">
        <f t="shared" si="90"/>
        <v>0</v>
      </c>
      <c r="AM90" s="8">
        <f t="shared" si="160"/>
        <v>6.8500000000000005E-2</v>
      </c>
      <c r="AN90" s="2">
        <f t="shared" si="91"/>
        <v>0</v>
      </c>
      <c r="AO90" s="2">
        <f t="shared" si="161"/>
        <v>0</v>
      </c>
      <c r="AP90" s="2">
        <f t="shared" si="119"/>
        <v>0</v>
      </c>
      <c r="AQ90" s="8">
        <f t="shared" si="172"/>
        <v>0.04</v>
      </c>
      <c r="AR90" s="2">
        <f t="shared" si="113"/>
        <v>0</v>
      </c>
      <c r="AS90" s="2">
        <f t="shared" si="173"/>
        <v>0</v>
      </c>
      <c r="AT90" s="2">
        <f t="shared" si="209"/>
        <v>7.3959339999998974</v>
      </c>
      <c r="AU90" s="2">
        <f t="shared" si="92"/>
        <v>0</v>
      </c>
      <c r="AV90" s="2">
        <f t="shared" si="82"/>
        <v>95.855873999999858</v>
      </c>
      <c r="AW90" s="1">
        <f t="shared" si="158"/>
        <v>0</v>
      </c>
      <c r="AX90" s="2">
        <f t="shared" si="182"/>
        <v>95.855873999999858</v>
      </c>
      <c r="AY90" s="1">
        <f t="shared" si="83"/>
        <v>0</v>
      </c>
      <c r="AZ90" s="2">
        <f t="shared" si="210"/>
        <v>95.855873999999858</v>
      </c>
      <c r="BA90" s="2">
        <f t="shared" si="93"/>
        <v>1394.5558739999999</v>
      </c>
      <c r="BB90" s="2">
        <f t="shared" si="183"/>
        <v>1.6734670487999996</v>
      </c>
      <c r="BC90" s="2">
        <f t="shared" si="211"/>
        <v>8.7981663142999995</v>
      </c>
      <c r="BD90" s="2">
        <f t="shared" si="184"/>
        <v>1385.7577076856999</v>
      </c>
      <c r="BE90" s="2">
        <f t="shared" si="212"/>
        <v>0</v>
      </c>
      <c r="BF90" s="2">
        <f t="shared" si="185"/>
        <v>74.965616059999988</v>
      </c>
      <c r="BG90" s="2">
        <f t="shared" si="186"/>
        <v>1310.7920916256999</v>
      </c>
      <c r="BI90" s="8">
        <f t="shared" si="162"/>
        <v>0.01</v>
      </c>
      <c r="BJ90" s="5">
        <f t="shared" si="213"/>
        <v>10</v>
      </c>
      <c r="BK90" s="2">
        <f t="shared" si="214"/>
        <v>999</v>
      </c>
      <c r="BL90" s="2">
        <f t="shared" si="215"/>
        <v>1000</v>
      </c>
      <c r="BM90" s="2">
        <f t="shared" si="187"/>
        <v>1000</v>
      </c>
      <c r="BN90" s="8">
        <f t="shared" si="188"/>
        <v>0.02</v>
      </c>
      <c r="BO90" s="2">
        <f t="shared" si="189"/>
        <v>1020</v>
      </c>
      <c r="BP90" s="2" t="str">
        <f t="shared" si="190"/>
        <v>nie</v>
      </c>
      <c r="BQ90" s="2">
        <f t="shared" si="191"/>
        <v>7</v>
      </c>
      <c r="BR90" s="1">
        <f t="shared" si="163"/>
        <v>1</v>
      </c>
      <c r="BS90" s="1">
        <f t="shared" si="174"/>
        <v>0</v>
      </c>
      <c r="BT90" s="1">
        <f t="shared" si="229"/>
        <v>1</v>
      </c>
      <c r="BU90" s="1">
        <f t="shared" si="167"/>
        <v>0</v>
      </c>
      <c r="BV90" s="2">
        <f t="shared" si="94"/>
        <v>100</v>
      </c>
      <c r="BW90" s="8">
        <f t="shared" si="164"/>
        <v>7.0000000000000007E-2</v>
      </c>
      <c r="BX90" s="2">
        <f t="shared" si="95"/>
        <v>107</v>
      </c>
      <c r="BY90" s="2">
        <f t="shared" si="165"/>
        <v>0.7</v>
      </c>
      <c r="BZ90" s="2">
        <f t="shared" si="120"/>
        <v>100</v>
      </c>
      <c r="CA90" s="8">
        <f t="shared" si="175"/>
        <v>0.02</v>
      </c>
      <c r="CB90" s="2">
        <f t="shared" si="117"/>
        <v>102</v>
      </c>
      <c r="CC90" s="2">
        <f t="shared" si="176"/>
        <v>0.7</v>
      </c>
      <c r="CD90" s="2">
        <f t="shared" si="192"/>
        <v>20</v>
      </c>
      <c r="CE90" s="2">
        <f t="shared" si="96"/>
        <v>9</v>
      </c>
      <c r="CF90" s="2">
        <f t="shared" si="97"/>
        <v>39</v>
      </c>
      <c r="CG90" s="1">
        <f t="shared" si="159"/>
        <v>0</v>
      </c>
      <c r="CH90" s="2">
        <f t="shared" si="193"/>
        <v>39</v>
      </c>
      <c r="CI90" s="1">
        <f t="shared" si="89"/>
        <v>0</v>
      </c>
      <c r="CJ90" s="2">
        <f t="shared" si="98"/>
        <v>39</v>
      </c>
      <c r="CK90" s="2">
        <f t="shared" si="99"/>
        <v>1239</v>
      </c>
      <c r="CL90" s="2">
        <f t="shared" si="194"/>
        <v>1.4867999999999999</v>
      </c>
      <c r="CM90" s="2">
        <f t="shared" si="216"/>
        <v>8.0606000000000009</v>
      </c>
      <c r="CN90" s="2">
        <f t="shared" si="195"/>
        <v>1230.9394</v>
      </c>
      <c r="CO90" s="2">
        <f t="shared" si="217"/>
        <v>8.4</v>
      </c>
      <c r="CP90" s="2">
        <f t="shared" si="196"/>
        <v>43.813999999999986</v>
      </c>
      <c r="CQ90" s="2">
        <f t="shared" si="197"/>
        <v>1178.7253999999998</v>
      </c>
      <c r="CS90" s="5">
        <f t="shared" si="218"/>
        <v>10</v>
      </c>
      <c r="CT90" s="2">
        <f t="shared" si="219"/>
        <v>1000</v>
      </c>
      <c r="CU90" s="2">
        <f t="shared" si="220"/>
        <v>1000</v>
      </c>
      <c r="CV90" s="2">
        <f t="shared" si="221"/>
        <v>1172.3318594012692</v>
      </c>
      <c r="CW90" s="8">
        <f t="shared" si="198"/>
        <v>2.2499999999999999E-2</v>
      </c>
      <c r="CX90" s="2">
        <f t="shared" si="199"/>
        <v>1198.7093262377978</v>
      </c>
      <c r="CY90" s="2" t="str">
        <f t="shared" si="200"/>
        <v>nie</v>
      </c>
      <c r="CZ90" s="2">
        <f t="shared" si="222"/>
        <v>0</v>
      </c>
      <c r="DA90" s="2">
        <f t="shared" si="223"/>
        <v>0</v>
      </c>
      <c r="DB90" s="2">
        <f t="shared" si="224"/>
        <v>1198.7093262377978</v>
      </c>
      <c r="DC90" s="2">
        <f t="shared" si="201"/>
        <v>1.4384511914853573</v>
      </c>
      <c r="DD90" s="2">
        <f t="shared" si="225"/>
        <v>8.0041995445429439</v>
      </c>
      <c r="DE90" s="2">
        <f t="shared" si="226"/>
        <v>1190.7051266932549</v>
      </c>
      <c r="DF90" s="2">
        <f t="shared" si="202"/>
        <v>20</v>
      </c>
      <c r="DG90" s="2">
        <f t="shared" si="203"/>
        <v>33.954771985181573</v>
      </c>
      <c r="DH90" s="2">
        <f t="shared" si="227"/>
        <v>1136.7503547080732</v>
      </c>
    </row>
    <row r="91" spans="2:112">
      <c r="B91" s="217"/>
      <c r="C91" s="1">
        <f t="shared" si="168"/>
        <v>54</v>
      </c>
      <c r="D91" s="2">
        <f t="shared" si="105"/>
        <v>1298.6885960740001</v>
      </c>
      <c r="E91" s="2">
        <f t="shared" si="106"/>
        <v>1234.6791173490001</v>
      </c>
      <c r="F91" s="2">
        <f t="shared" si="107"/>
        <v>1168.9992</v>
      </c>
      <c r="G91" s="2">
        <f t="shared" si="108"/>
        <v>1129.7021999999999</v>
      </c>
      <c r="H91" s="2">
        <f t="shared" si="109"/>
        <v>1154.3916256749546</v>
      </c>
      <c r="I91" s="2">
        <f t="shared" si="110"/>
        <v>1107.8992905789044</v>
      </c>
      <c r="J91" s="2">
        <f t="shared" si="169"/>
        <v>1156.7374779865893</v>
      </c>
      <c r="K91" s="2">
        <f t="shared" si="170"/>
        <v>1045.8070300499999</v>
      </c>
      <c r="W91" s="1">
        <f t="shared" si="204"/>
        <v>73</v>
      </c>
      <c r="X91" s="2">
        <f t="shared" si="177"/>
        <v>1062.4047507265007</v>
      </c>
      <c r="Y91" s="8">
        <f t="shared" si="230"/>
        <v>0.04</v>
      </c>
      <c r="Z91" s="5">
        <f t="shared" si="205"/>
        <v>13</v>
      </c>
      <c r="AA91" s="2">
        <f t="shared" si="206"/>
        <v>1298.7</v>
      </c>
      <c r="AB91" s="2">
        <f t="shared" si="207"/>
        <v>1300</v>
      </c>
      <c r="AC91" s="2">
        <f t="shared" si="208"/>
        <v>1300</v>
      </c>
      <c r="AD91" s="8">
        <f t="shared" si="178"/>
        <v>6.8500000000000005E-2</v>
      </c>
      <c r="AE91" s="2">
        <f t="shared" si="179"/>
        <v>1307.4208333333333</v>
      </c>
      <c r="AF91" s="2" t="str">
        <f t="shared" si="180"/>
        <v>nie</v>
      </c>
      <c r="AG91" s="2">
        <f t="shared" si="181"/>
        <v>7.4208333333333485</v>
      </c>
      <c r="AH91" s="1">
        <f t="shared" si="79"/>
        <v>0</v>
      </c>
      <c r="AI91" s="1">
        <f t="shared" si="171"/>
        <v>0</v>
      </c>
      <c r="AJ91" s="1">
        <f t="shared" si="228"/>
        <v>0</v>
      </c>
      <c r="AK91" s="1">
        <f t="shared" si="166"/>
        <v>0</v>
      </c>
      <c r="AL91" s="2">
        <f t="shared" si="90"/>
        <v>0</v>
      </c>
      <c r="AM91" s="8">
        <f t="shared" si="160"/>
        <v>6.8500000000000005E-2</v>
      </c>
      <c r="AN91" s="2">
        <f t="shared" si="91"/>
        <v>0</v>
      </c>
      <c r="AO91" s="2">
        <f t="shared" si="161"/>
        <v>0</v>
      </c>
      <c r="AP91" s="2">
        <f t="shared" si="119"/>
        <v>0</v>
      </c>
      <c r="AQ91" s="8">
        <f t="shared" si="172"/>
        <v>0.04</v>
      </c>
      <c r="AR91" s="2">
        <f t="shared" si="113"/>
        <v>0</v>
      </c>
      <c r="AS91" s="2">
        <f t="shared" si="173"/>
        <v>0</v>
      </c>
      <c r="AT91" s="2">
        <f t="shared" si="209"/>
        <v>0</v>
      </c>
      <c r="AU91" s="2">
        <f t="shared" si="92"/>
        <v>0</v>
      </c>
      <c r="AV91" s="2">
        <f t="shared" si="82"/>
        <v>95.855873999999858</v>
      </c>
      <c r="AW91" s="1">
        <f t="shared" si="158"/>
        <v>0</v>
      </c>
      <c r="AX91" s="2">
        <f t="shared" si="182"/>
        <v>95.855873999999858</v>
      </c>
      <c r="AY91" s="1">
        <f t="shared" si="83"/>
        <v>0</v>
      </c>
      <c r="AZ91" s="2">
        <f t="shared" si="210"/>
        <v>95.855873999999858</v>
      </c>
      <c r="BA91" s="2">
        <f t="shared" si="93"/>
        <v>1403.2767073333332</v>
      </c>
      <c r="BB91" s="2">
        <f t="shared" si="183"/>
        <v>0</v>
      </c>
      <c r="BC91" s="2">
        <f t="shared" si="211"/>
        <v>8.7981663142999995</v>
      </c>
      <c r="BD91" s="2">
        <f t="shared" si="184"/>
        <v>1394.4785410190332</v>
      </c>
      <c r="BE91" s="2">
        <f t="shared" si="212"/>
        <v>7.4208333333333485</v>
      </c>
      <c r="BF91" s="2">
        <f t="shared" si="185"/>
        <v>75.212616059999974</v>
      </c>
      <c r="BG91" s="2">
        <f t="shared" si="186"/>
        <v>1311.8450916256998</v>
      </c>
      <c r="BI91" s="8">
        <f t="shared" si="162"/>
        <v>0.01</v>
      </c>
      <c r="BJ91" s="5">
        <f t="shared" si="213"/>
        <v>10</v>
      </c>
      <c r="BK91" s="2">
        <f t="shared" si="214"/>
        <v>999</v>
      </c>
      <c r="BL91" s="2">
        <f t="shared" si="215"/>
        <v>1000</v>
      </c>
      <c r="BM91" s="2">
        <f t="shared" si="187"/>
        <v>1000</v>
      </c>
      <c r="BN91" s="8">
        <f t="shared" si="188"/>
        <v>0.02</v>
      </c>
      <c r="BO91" s="2">
        <f t="shared" si="189"/>
        <v>1001.6666666666667</v>
      </c>
      <c r="BP91" s="2" t="str">
        <f t="shared" si="190"/>
        <v>nie</v>
      </c>
      <c r="BQ91" s="2">
        <f t="shared" si="191"/>
        <v>7</v>
      </c>
      <c r="BR91" s="1">
        <f t="shared" si="163"/>
        <v>0</v>
      </c>
      <c r="BS91" s="1">
        <f t="shared" si="174"/>
        <v>1</v>
      </c>
      <c r="BT91" s="1">
        <f t="shared" si="229"/>
        <v>0</v>
      </c>
      <c r="BU91" s="1">
        <f t="shared" si="167"/>
        <v>1</v>
      </c>
      <c r="BV91" s="2">
        <f t="shared" si="94"/>
        <v>0</v>
      </c>
      <c r="BW91" s="8">
        <f t="shared" si="164"/>
        <v>7.0000000000000007E-2</v>
      </c>
      <c r="BX91" s="2">
        <f t="shared" si="95"/>
        <v>0</v>
      </c>
      <c r="BY91" s="2">
        <f t="shared" si="165"/>
        <v>0</v>
      </c>
      <c r="BZ91" s="2">
        <f t="shared" si="120"/>
        <v>200</v>
      </c>
      <c r="CA91" s="8">
        <f t="shared" si="175"/>
        <v>0.02</v>
      </c>
      <c r="CB91" s="2">
        <f t="shared" si="117"/>
        <v>200.33333333333334</v>
      </c>
      <c r="CC91" s="2">
        <f t="shared" si="176"/>
        <v>1.4</v>
      </c>
      <c r="CD91" s="2">
        <f t="shared" si="192"/>
        <v>0</v>
      </c>
      <c r="CE91" s="2">
        <f t="shared" si="96"/>
        <v>0</v>
      </c>
      <c r="CF91" s="2">
        <f t="shared" si="97"/>
        <v>39</v>
      </c>
      <c r="CG91" s="1">
        <f t="shared" si="159"/>
        <v>0</v>
      </c>
      <c r="CH91" s="2">
        <f t="shared" si="193"/>
        <v>39</v>
      </c>
      <c r="CI91" s="1">
        <f t="shared" si="89"/>
        <v>0</v>
      </c>
      <c r="CJ91" s="2">
        <f t="shared" si="98"/>
        <v>39</v>
      </c>
      <c r="CK91" s="2">
        <f t="shared" si="99"/>
        <v>1241</v>
      </c>
      <c r="CL91" s="2">
        <f t="shared" si="194"/>
        <v>0</v>
      </c>
      <c r="CM91" s="2">
        <f t="shared" si="216"/>
        <v>8.0606000000000009</v>
      </c>
      <c r="CN91" s="2">
        <f t="shared" si="195"/>
        <v>1232.9394</v>
      </c>
      <c r="CO91" s="2">
        <f t="shared" si="217"/>
        <v>8.4</v>
      </c>
      <c r="CP91" s="2">
        <f t="shared" si="196"/>
        <v>44.193999999999981</v>
      </c>
      <c r="CQ91" s="2">
        <f t="shared" si="197"/>
        <v>1180.3453999999999</v>
      </c>
      <c r="CS91" s="5">
        <f t="shared" si="218"/>
        <v>10</v>
      </c>
      <c r="CT91" s="2">
        <f t="shared" si="219"/>
        <v>1000</v>
      </c>
      <c r="CU91" s="2">
        <f t="shared" si="220"/>
        <v>1000</v>
      </c>
      <c r="CV91" s="2">
        <f t="shared" si="221"/>
        <v>1198.7093262377978</v>
      </c>
      <c r="CW91" s="8">
        <f t="shared" si="198"/>
        <v>2.2499999999999999E-2</v>
      </c>
      <c r="CX91" s="2">
        <f t="shared" si="199"/>
        <v>1200.9569062244937</v>
      </c>
      <c r="CY91" s="2" t="str">
        <f t="shared" si="200"/>
        <v>nie</v>
      </c>
      <c r="CZ91" s="2">
        <f t="shared" si="222"/>
        <v>0</v>
      </c>
      <c r="DA91" s="2">
        <f t="shared" si="223"/>
        <v>0</v>
      </c>
      <c r="DB91" s="2">
        <f t="shared" si="224"/>
        <v>1200.9569062244937</v>
      </c>
      <c r="DC91" s="2">
        <f t="shared" si="201"/>
        <v>0</v>
      </c>
      <c r="DD91" s="2">
        <f t="shared" si="225"/>
        <v>8.0041995445429439</v>
      </c>
      <c r="DE91" s="2">
        <f t="shared" si="226"/>
        <v>1192.9527066799508</v>
      </c>
      <c r="DF91" s="2">
        <f t="shared" si="202"/>
        <v>20</v>
      </c>
      <c r="DG91" s="2">
        <f t="shared" si="203"/>
        <v>34.381812182653796</v>
      </c>
      <c r="DH91" s="2">
        <f t="shared" si="227"/>
        <v>1138.5708944972969</v>
      </c>
    </row>
    <row r="92" spans="2:112">
      <c r="B92" s="217"/>
      <c r="C92" s="1">
        <f t="shared" si="168"/>
        <v>55</v>
      </c>
      <c r="D92" s="2">
        <f t="shared" si="105"/>
        <v>1305.3978856573333</v>
      </c>
      <c r="E92" s="2">
        <f t="shared" si="106"/>
        <v>1240.1136419115001</v>
      </c>
      <c r="F92" s="2">
        <f t="shared" si="107"/>
        <v>1174.9992</v>
      </c>
      <c r="G92" s="2">
        <f t="shared" si="108"/>
        <v>1134.5621999999998</v>
      </c>
      <c r="H92" s="2">
        <f t="shared" si="109"/>
        <v>1156.5413784733678</v>
      </c>
      <c r="I92" s="2">
        <f t="shared" si="110"/>
        <v>1109.6405903456191</v>
      </c>
      <c r="J92" s="2">
        <f t="shared" si="169"/>
        <v>1159.8606691771529</v>
      </c>
      <c r="K92" s="2">
        <f t="shared" si="170"/>
        <v>1046.6742000583333</v>
      </c>
      <c r="W92" s="1">
        <f t="shared" si="204"/>
        <v>74</v>
      </c>
      <c r="X92" s="2">
        <f t="shared" si="177"/>
        <v>1063.2893508520015</v>
      </c>
      <c r="Y92" s="8">
        <f t="shared" si="230"/>
        <v>0.04</v>
      </c>
      <c r="Z92" s="5">
        <f t="shared" si="205"/>
        <v>13</v>
      </c>
      <c r="AA92" s="2">
        <f t="shared" si="206"/>
        <v>1298.7</v>
      </c>
      <c r="AB92" s="2">
        <f t="shared" si="207"/>
        <v>1300</v>
      </c>
      <c r="AC92" s="2">
        <f t="shared" si="208"/>
        <v>1300</v>
      </c>
      <c r="AD92" s="8">
        <f t="shared" si="178"/>
        <v>6.8500000000000005E-2</v>
      </c>
      <c r="AE92" s="2">
        <f t="shared" si="179"/>
        <v>1314.8416666666667</v>
      </c>
      <c r="AF92" s="2" t="str">
        <f t="shared" si="180"/>
        <v>nie</v>
      </c>
      <c r="AG92" s="2">
        <f t="shared" si="181"/>
        <v>9.1</v>
      </c>
      <c r="AH92" s="1">
        <f t="shared" si="79"/>
        <v>0</v>
      </c>
      <c r="AI92" s="1">
        <f t="shared" si="171"/>
        <v>0</v>
      </c>
      <c r="AJ92" s="1">
        <f t="shared" si="228"/>
        <v>0</v>
      </c>
      <c r="AK92" s="1">
        <f t="shared" si="166"/>
        <v>0</v>
      </c>
      <c r="AL92" s="2">
        <f t="shared" si="90"/>
        <v>0</v>
      </c>
      <c r="AM92" s="8">
        <f t="shared" si="160"/>
        <v>6.8500000000000005E-2</v>
      </c>
      <c r="AN92" s="2">
        <f t="shared" si="91"/>
        <v>0</v>
      </c>
      <c r="AO92" s="2">
        <f t="shared" si="161"/>
        <v>0</v>
      </c>
      <c r="AP92" s="2">
        <f t="shared" si="119"/>
        <v>0</v>
      </c>
      <c r="AQ92" s="8">
        <f t="shared" si="172"/>
        <v>0.04</v>
      </c>
      <c r="AR92" s="2">
        <f t="shared" si="113"/>
        <v>0</v>
      </c>
      <c r="AS92" s="2">
        <f t="shared" si="173"/>
        <v>0</v>
      </c>
      <c r="AT92" s="2">
        <f t="shared" si="209"/>
        <v>0</v>
      </c>
      <c r="AU92" s="2">
        <f t="shared" si="92"/>
        <v>0</v>
      </c>
      <c r="AV92" s="2">
        <f t="shared" si="82"/>
        <v>95.855873999999858</v>
      </c>
      <c r="AW92" s="1">
        <f t="shared" si="158"/>
        <v>0</v>
      </c>
      <c r="AX92" s="2">
        <f t="shared" si="182"/>
        <v>95.855873999999858</v>
      </c>
      <c r="AY92" s="1">
        <f t="shared" si="83"/>
        <v>0</v>
      </c>
      <c r="AZ92" s="2">
        <f t="shared" si="210"/>
        <v>95.855873999999858</v>
      </c>
      <c r="BA92" s="2">
        <f t="shared" si="93"/>
        <v>1410.6975406666666</v>
      </c>
      <c r="BB92" s="2">
        <f t="shared" si="183"/>
        <v>0</v>
      </c>
      <c r="BC92" s="2">
        <f t="shared" si="211"/>
        <v>8.7981663142999995</v>
      </c>
      <c r="BD92" s="2">
        <f t="shared" si="184"/>
        <v>1401.8993743523665</v>
      </c>
      <c r="BE92" s="2">
        <f t="shared" si="212"/>
        <v>9.1</v>
      </c>
      <c r="BF92" s="2">
        <f t="shared" si="185"/>
        <v>76.30353272666666</v>
      </c>
      <c r="BG92" s="2">
        <f t="shared" si="186"/>
        <v>1316.4958416257</v>
      </c>
      <c r="BI92" s="8">
        <f t="shared" si="162"/>
        <v>0.01</v>
      </c>
      <c r="BJ92" s="5">
        <f t="shared" si="213"/>
        <v>10</v>
      </c>
      <c r="BK92" s="2">
        <f t="shared" si="214"/>
        <v>999</v>
      </c>
      <c r="BL92" s="2">
        <f t="shared" si="215"/>
        <v>1000</v>
      </c>
      <c r="BM92" s="2">
        <f t="shared" si="187"/>
        <v>1000</v>
      </c>
      <c r="BN92" s="8">
        <f t="shared" si="188"/>
        <v>0.02</v>
      </c>
      <c r="BO92" s="2">
        <f t="shared" si="189"/>
        <v>1003.3333333333334</v>
      </c>
      <c r="BP92" s="2" t="str">
        <f t="shared" si="190"/>
        <v>nie</v>
      </c>
      <c r="BQ92" s="2">
        <f t="shared" si="191"/>
        <v>7</v>
      </c>
      <c r="BR92" s="1">
        <f t="shared" si="163"/>
        <v>0</v>
      </c>
      <c r="BS92" s="1">
        <f t="shared" si="174"/>
        <v>1</v>
      </c>
      <c r="BT92" s="1">
        <f t="shared" si="229"/>
        <v>0</v>
      </c>
      <c r="BU92" s="1">
        <f t="shared" si="167"/>
        <v>1</v>
      </c>
      <c r="BV92" s="2">
        <f t="shared" si="94"/>
        <v>0</v>
      </c>
      <c r="BW92" s="8">
        <f t="shared" si="164"/>
        <v>7.0000000000000007E-2</v>
      </c>
      <c r="BX92" s="2">
        <f t="shared" si="95"/>
        <v>0</v>
      </c>
      <c r="BY92" s="2">
        <f t="shared" si="165"/>
        <v>0</v>
      </c>
      <c r="BZ92" s="2">
        <f t="shared" si="120"/>
        <v>200</v>
      </c>
      <c r="CA92" s="8">
        <f t="shared" si="175"/>
        <v>0.02</v>
      </c>
      <c r="CB92" s="2">
        <f t="shared" si="117"/>
        <v>200.66666666666669</v>
      </c>
      <c r="CC92" s="2">
        <f t="shared" si="176"/>
        <v>1.4</v>
      </c>
      <c r="CD92" s="2">
        <f t="shared" si="192"/>
        <v>0</v>
      </c>
      <c r="CE92" s="2">
        <f t="shared" si="96"/>
        <v>0</v>
      </c>
      <c r="CF92" s="2">
        <f t="shared" si="97"/>
        <v>39</v>
      </c>
      <c r="CG92" s="1">
        <f t="shared" si="159"/>
        <v>0</v>
      </c>
      <c r="CH92" s="2">
        <f t="shared" si="193"/>
        <v>39</v>
      </c>
      <c r="CI92" s="1">
        <f t="shared" si="89"/>
        <v>0</v>
      </c>
      <c r="CJ92" s="2">
        <f t="shared" si="98"/>
        <v>39</v>
      </c>
      <c r="CK92" s="2">
        <f t="shared" si="99"/>
        <v>1243</v>
      </c>
      <c r="CL92" s="2">
        <f t="shared" si="194"/>
        <v>0</v>
      </c>
      <c r="CM92" s="2">
        <f t="shared" si="216"/>
        <v>8.0606000000000009</v>
      </c>
      <c r="CN92" s="2">
        <f t="shared" si="195"/>
        <v>1234.9394</v>
      </c>
      <c r="CO92" s="2">
        <f t="shared" si="217"/>
        <v>8.4</v>
      </c>
      <c r="CP92" s="2">
        <f t="shared" si="196"/>
        <v>44.573999999999984</v>
      </c>
      <c r="CQ92" s="2">
        <f t="shared" si="197"/>
        <v>1181.9653999999998</v>
      </c>
      <c r="CS92" s="5">
        <f t="shared" si="218"/>
        <v>10</v>
      </c>
      <c r="CT92" s="2">
        <f t="shared" si="219"/>
        <v>1000</v>
      </c>
      <c r="CU92" s="2">
        <f t="shared" si="220"/>
        <v>1000</v>
      </c>
      <c r="CV92" s="2">
        <f t="shared" si="221"/>
        <v>1198.7093262377978</v>
      </c>
      <c r="CW92" s="8">
        <f t="shared" si="198"/>
        <v>2.2499999999999999E-2</v>
      </c>
      <c r="CX92" s="2">
        <f t="shared" si="199"/>
        <v>1203.2044862111893</v>
      </c>
      <c r="CY92" s="2" t="str">
        <f t="shared" si="200"/>
        <v>nie</v>
      </c>
      <c r="CZ92" s="2">
        <f t="shared" si="222"/>
        <v>0</v>
      </c>
      <c r="DA92" s="2">
        <f t="shared" si="223"/>
        <v>0</v>
      </c>
      <c r="DB92" s="2">
        <f t="shared" si="224"/>
        <v>1203.2044862111893</v>
      </c>
      <c r="DC92" s="2">
        <f t="shared" si="201"/>
        <v>0</v>
      </c>
      <c r="DD92" s="2">
        <f t="shared" si="225"/>
        <v>8.0041995445429439</v>
      </c>
      <c r="DE92" s="2">
        <f t="shared" si="226"/>
        <v>1195.2002866666464</v>
      </c>
      <c r="DF92" s="2">
        <f t="shared" si="202"/>
        <v>20</v>
      </c>
      <c r="DG92" s="2">
        <f t="shared" si="203"/>
        <v>34.80885238012597</v>
      </c>
      <c r="DH92" s="2">
        <f t="shared" si="227"/>
        <v>1140.3914342865205</v>
      </c>
    </row>
    <row r="93" spans="2:112">
      <c r="B93" s="217"/>
      <c r="C93" s="1">
        <f t="shared" si="168"/>
        <v>56</v>
      </c>
      <c r="D93" s="2">
        <f t="shared" si="105"/>
        <v>1312.1071752406667</v>
      </c>
      <c r="E93" s="2">
        <f t="shared" si="106"/>
        <v>1245.548166474</v>
      </c>
      <c r="F93" s="2">
        <f t="shared" si="107"/>
        <v>1180.9992</v>
      </c>
      <c r="G93" s="2">
        <f t="shared" si="108"/>
        <v>1139.4222</v>
      </c>
      <c r="H93" s="2">
        <f t="shared" si="109"/>
        <v>1158.6911312717807</v>
      </c>
      <c r="I93" s="2">
        <f t="shared" si="110"/>
        <v>1111.3818901123336</v>
      </c>
      <c r="J93" s="2">
        <f t="shared" si="169"/>
        <v>1162.9922929839311</v>
      </c>
      <c r="K93" s="2">
        <f t="shared" si="170"/>
        <v>1047.5413700666666</v>
      </c>
      <c r="W93" s="1">
        <f t="shared" si="204"/>
        <v>75</v>
      </c>
      <c r="X93" s="2">
        <f t="shared" si="177"/>
        <v>1064.1739509775023</v>
      </c>
      <c r="Y93" s="8">
        <f t="shared" si="230"/>
        <v>0.04</v>
      </c>
      <c r="Z93" s="5">
        <f t="shared" si="205"/>
        <v>13</v>
      </c>
      <c r="AA93" s="2">
        <f t="shared" si="206"/>
        <v>1298.7</v>
      </c>
      <c r="AB93" s="2">
        <f t="shared" si="207"/>
        <v>1300</v>
      </c>
      <c r="AC93" s="2">
        <f t="shared" si="208"/>
        <v>1300</v>
      </c>
      <c r="AD93" s="8">
        <f t="shared" si="178"/>
        <v>6.8500000000000005E-2</v>
      </c>
      <c r="AE93" s="2">
        <f t="shared" si="179"/>
        <v>1322.2625</v>
      </c>
      <c r="AF93" s="2" t="str">
        <f t="shared" si="180"/>
        <v>nie</v>
      </c>
      <c r="AG93" s="2">
        <f t="shared" si="181"/>
        <v>9.1</v>
      </c>
      <c r="AH93" s="1">
        <f t="shared" si="79"/>
        <v>0</v>
      </c>
      <c r="AI93" s="1">
        <f t="shared" si="171"/>
        <v>0</v>
      </c>
      <c r="AJ93" s="1">
        <f t="shared" si="228"/>
        <v>0</v>
      </c>
      <c r="AK93" s="1">
        <f t="shared" si="166"/>
        <v>0</v>
      </c>
      <c r="AL93" s="2">
        <f t="shared" si="90"/>
        <v>0</v>
      </c>
      <c r="AM93" s="8">
        <f t="shared" si="160"/>
        <v>6.8500000000000005E-2</v>
      </c>
      <c r="AN93" s="2">
        <f t="shared" si="91"/>
        <v>0</v>
      </c>
      <c r="AO93" s="2">
        <f t="shared" si="161"/>
        <v>0</v>
      </c>
      <c r="AP93" s="2">
        <f t="shared" si="119"/>
        <v>0</v>
      </c>
      <c r="AQ93" s="8">
        <f t="shared" si="172"/>
        <v>0.04</v>
      </c>
      <c r="AR93" s="2">
        <f t="shared" si="113"/>
        <v>0</v>
      </c>
      <c r="AS93" s="2">
        <f t="shared" si="173"/>
        <v>0</v>
      </c>
      <c r="AT93" s="2">
        <f t="shared" si="209"/>
        <v>0</v>
      </c>
      <c r="AU93" s="2">
        <f t="shared" si="92"/>
        <v>0</v>
      </c>
      <c r="AV93" s="2">
        <f t="shared" si="82"/>
        <v>95.855873999999858</v>
      </c>
      <c r="AW93" s="1">
        <f t="shared" si="158"/>
        <v>0</v>
      </c>
      <c r="AX93" s="2">
        <f t="shared" si="182"/>
        <v>95.855873999999858</v>
      </c>
      <c r="AY93" s="1">
        <f t="shared" si="83"/>
        <v>0</v>
      </c>
      <c r="AZ93" s="2">
        <f t="shared" si="210"/>
        <v>95.855873999999858</v>
      </c>
      <c r="BA93" s="2">
        <f t="shared" si="93"/>
        <v>1418.1183739999999</v>
      </c>
      <c r="BB93" s="2">
        <f t="shared" si="183"/>
        <v>0</v>
      </c>
      <c r="BC93" s="2">
        <f t="shared" si="211"/>
        <v>8.7981663142999995</v>
      </c>
      <c r="BD93" s="2">
        <f t="shared" si="184"/>
        <v>1409.3202076856999</v>
      </c>
      <c r="BE93" s="2">
        <f t="shared" si="212"/>
        <v>9.1</v>
      </c>
      <c r="BF93" s="2">
        <f t="shared" si="185"/>
        <v>77.713491059999996</v>
      </c>
      <c r="BG93" s="2">
        <f t="shared" si="186"/>
        <v>1322.5067166256999</v>
      </c>
      <c r="BI93" s="8">
        <f t="shared" si="162"/>
        <v>0.01</v>
      </c>
      <c r="BJ93" s="5">
        <f t="shared" si="213"/>
        <v>10</v>
      </c>
      <c r="BK93" s="2">
        <f t="shared" si="214"/>
        <v>999</v>
      </c>
      <c r="BL93" s="2">
        <f t="shared" si="215"/>
        <v>1000</v>
      </c>
      <c r="BM93" s="2">
        <f t="shared" si="187"/>
        <v>1000</v>
      </c>
      <c r="BN93" s="8">
        <f t="shared" si="188"/>
        <v>0.02</v>
      </c>
      <c r="BO93" s="2">
        <f t="shared" si="189"/>
        <v>1004.9999999999999</v>
      </c>
      <c r="BP93" s="2" t="str">
        <f t="shared" si="190"/>
        <v>nie</v>
      </c>
      <c r="BQ93" s="2">
        <f t="shared" si="191"/>
        <v>7</v>
      </c>
      <c r="BR93" s="1">
        <f t="shared" si="163"/>
        <v>0</v>
      </c>
      <c r="BS93" s="1">
        <f t="shared" si="174"/>
        <v>1</v>
      </c>
      <c r="BT93" s="1">
        <f t="shared" si="229"/>
        <v>0</v>
      </c>
      <c r="BU93" s="1">
        <f t="shared" si="167"/>
        <v>1</v>
      </c>
      <c r="BV93" s="2">
        <f t="shared" si="94"/>
        <v>0</v>
      </c>
      <c r="BW93" s="8">
        <f t="shared" si="164"/>
        <v>7.0000000000000007E-2</v>
      </c>
      <c r="BX93" s="2">
        <f t="shared" si="95"/>
        <v>0</v>
      </c>
      <c r="BY93" s="2">
        <f t="shared" si="165"/>
        <v>0</v>
      </c>
      <c r="BZ93" s="2">
        <f t="shared" si="120"/>
        <v>200</v>
      </c>
      <c r="CA93" s="8">
        <f t="shared" si="175"/>
        <v>0.02</v>
      </c>
      <c r="CB93" s="2">
        <f t="shared" si="117"/>
        <v>200.99999999999997</v>
      </c>
      <c r="CC93" s="2">
        <f t="shared" si="176"/>
        <v>1.4</v>
      </c>
      <c r="CD93" s="2">
        <f t="shared" si="192"/>
        <v>0</v>
      </c>
      <c r="CE93" s="2">
        <f t="shared" si="96"/>
        <v>0</v>
      </c>
      <c r="CF93" s="2">
        <f t="shared" si="97"/>
        <v>39</v>
      </c>
      <c r="CG93" s="1">
        <f t="shared" si="159"/>
        <v>0</v>
      </c>
      <c r="CH93" s="2">
        <f t="shared" si="193"/>
        <v>39</v>
      </c>
      <c r="CI93" s="1">
        <f t="shared" si="89"/>
        <v>0</v>
      </c>
      <c r="CJ93" s="2">
        <f t="shared" si="98"/>
        <v>39</v>
      </c>
      <c r="CK93" s="2">
        <f t="shared" si="99"/>
        <v>1244.9999999999998</v>
      </c>
      <c r="CL93" s="2">
        <f t="shared" si="194"/>
        <v>0</v>
      </c>
      <c r="CM93" s="2">
        <f t="shared" si="216"/>
        <v>8.0606000000000009</v>
      </c>
      <c r="CN93" s="2">
        <f t="shared" si="195"/>
        <v>1236.9393999999998</v>
      </c>
      <c r="CO93" s="2">
        <f t="shared" si="217"/>
        <v>8.4</v>
      </c>
      <c r="CP93" s="2">
        <f t="shared" si="196"/>
        <v>44.953999999999937</v>
      </c>
      <c r="CQ93" s="2">
        <f t="shared" si="197"/>
        <v>1183.5853999999997</v>
      </c>
      <c r="CS93" s="5">
        <f t="shared" si="218"/>
        <v>10</v>
      </c>
      <c r="CT93" s="2">
        <f t="shared" si="219"/>
        <v>1000</v>
      </c>
      <c r="CU93" s="2">
        <f t="shared" si="220"/>
        <v>1000</v>
      </c>
      <c r="CV93" s="2">
        <f t="shared" si="221"/>
        <v>1198.7093262377978</v>
      </c>
      <c r="CW93" s="8">
        <f t="shared" si="198"/>
        <v>2.2499999999999999E-2</v>
      </c>
      <c r="CX93" s="2">
        <f t="shared" si="199"/>
        <v>1205.4520661978854</v>
      </c>
      <c r="CY93" s="2" t="str">
        <f t="shared" si="200"/>
        <v>nie</v>
      </c>
      <c r="CZ93" s="2">
        <f t="shared" si="222"/>
        <v>0</v>
      </c>
      <c r="DA93" s="2">
        <f t="shared" si="223"/>
        <v>0</v>
      </c>
      <c r="DB93" s="2">
        <f t="shared" si="224"/>
        <v>1205.4520661978854</v>
      </c>
      <c r="DC93" s="2">
        <f t="shared" si="201"/>
        <v>0</v>
      </c>
      <c r="DD93" s="2">
        <f t="shared" si="225"/>
        <v>8.0041995445429439</v>
      </c>
      <c r="DE93" s="2">
        <f t="shared" si="226"/>
        <v>1197.4478666533425</v>
      </c>
      <c r="DF93" s="2">
        <f t="shared" si="202"/>
        <v>20</v>
      </c>
      <c r="DG93" s="2">
        <f t="shared" si="203"/>
        <v>35.235892577598229</v>
      </c>
      <c r="DH93" s="2">
        <f t="shared" si="227"/>
        <v>1142.2119740757444</v>
      </c>
    </row>
    <row r="94" spans="2:112">
      <c r="B94" s="217"/>
      <c r="C94" s="1">
        <f t="shared" si="168"/>
        <v>57</v>
      </c>
      <c r="D94" s="2">
        <f t="shared" si="105"/>
        <v>1318.8164648239999</v>
      </c>
      <c r="E94" s="2">
        <f t="shared" si="106"/>
        <v>1250.9826910365</v>
      </c>
      <c r="F94" s="2">
        <f t="shared" si="107"/>
        <v>1186.9992</v>
      </c>
      <c r="G94" s="2">
        <f t="shared" si="108"/>
        <v>1144.2821999999999</v>
      </c>
      <c r="H94" s="2">
        <f t="shared" si="109"/>
        <v>1160.8408840701939</v>
      </c>
      <c r="I94" s="2">
        <f t="shared" si="110"/>
        <v>1113.1231898790481</v>
      </c>
      <c r="J94" s="2">
        <f t="shared" si="169"/>
        <v>1166.1323721749875</v>
      </c>
      <c r="K94" s="2">
        <f t="shared" si="170"/>
        <v>1048.408540075</v>
      </c>
      <c r="W94" s="1">
        <f t="shared" si="204"/>
        <v>76</v>
      </c>
      <c r="X94" s="2">
        <f t="shared" si="177"/>
        <v>1065.0585511030033</v>
      </c>
      <c r="Y94" s="8">
        <f t="shared" si="230"/>
        <v>0.04</v>
      </c>
      <c r="Z94" s="5">
        <f t="shared" si="205"/>
        <v>13</v>
      </c>
      <c r="AA94" s="2">
        <f t="shared" si="206"/>
        <v>1298.7</v>
      </c>
      <c r="AB94" s="2">
        <f t="shared" si="207"/>
        <v>1300</v>
      </c>
      <c r="AC94" s="2">
        <f t="shared" si="208"/>
        <v>1300</v>
      </c>
      <c r="AD94" s="8">
        <f t="shared" si="178"/>
        <v>6.8500000000000005E-2</v>
      </c>
      <c r="AE94" s="2">
        <f t="shared" si="179"/>
        <v>1329.6833333333332</v>
      </c>
      <c r="AF94" s="2" t="str">
        <f t="shared" si="180"/>
        <v>nie</v>
      </c>
      <c r="AG94" s="2">
        <f t="shared" si="181"/>
        <v>9.1</v>
      </c>
      <c r="AH94" s="1">
        <f t="shared" si="79"/>
        <v>0</v>
      </c>
      <c r="AI94" s="1">
        <f t="shared" si="171"/>
        <v>0</v>
      </c>
      <c r="AJ94" s="1">
        <f t="shared" si="228"/>
        <v>0</v>
      </c>
      <c r="AK94" s="1">
        <f t="shared" si="166"/>
        <v>0</v>
      </c>
      <c r="AL94" s="2">
        <f t="shared" si="90"/>
        <v>0</v>
      </c>
      <c r="AM94" s="8">
        <f t="shared" si="160"/>
        <v>6.8500000000000005E-2</v>
      </c>
      <c r="AN94" s="2">
        <f t="shared" si="91"/>
        <v>0</v>
      </c>
      <c r="AO94" s="2">
        <f t="shared" si="161"/>
        <v>0</v>
      </c>
      <c r="AP94" s="2">
        <f t="shared" si="119"/>
        <v>0</v>
      </c>
      <c r="AQ94" s="8">
        <f t="shared" si="172"/>
        <v>0.04</v>
      </c>
      <c r="AR94" s="2">
        <f t="shared" si="113"/>
        <v>0</v>
      </c>
      <c r="AS94" s="2">
        <f t="shared" si="173"/>
        <v>0</v>
      </c>
      <c r="AT94" s="2">
        <f t="shared" si="209"/>
        <v>0</v>
      </c>
      <c r="AU94" s="2">
        <f t="shared" si="92"/>
        <v>0</v>
      </c>
      <c r="AV94" s="2">
        <f t="shared" si="82"/>
        <v>95.855873999999858</v>
      </c>
      <c r="AW94" s="1">
        <f t="shared" ref="AW94:AW125" si="231">IF(AT94&lt;&gt;0,MIN(IF(AK94&lt;&gt;"",AK94,0),ROUNDDOWN(AV94/zamiana_TOS,0)),0)</f>
        <v>0</v>
      </c>
      <c r="AX94" s="2">
        <f t="shared" si="182"/>
        <v>95.855873999999858</v>
      </c>
      <c r="AY94" s="1">
        <f t="shared" si="83"/>
        <v>0</v>
      </c>
      <c r="AZ94" s="2">
        <f t="shared" si="210"/>
        <v>95.855873999999858</v>
      </c>
      <c r="BA94" s="2">
        <f t="shared" si="93"/>
        <v>1425.539207333333</v>
      </c>
      <c r="BB94" s="2">
        <f t="shared" si="183"/>
        <v>0</v>
      </c>
      <c r="BC94" s="2">
        <f t="shared" si="211"/>
        <v>8.7981663142999995</v>
      </c>
      <c r="BD94" s="2">
        <f t="shared" si="184"/>
        <v>1416.741041019033</v>
      </c>
      <c r="BE94" s="2">
        <f t="shared" si="212"/>
        <v>9.1</v>
      </c>
      <c r="BF94" s="2">
        <f t="shared" si="185"/>
        <v>79.123449393333289</v>
      </c>
      <c r="BG94" s="2">
        <f t="shared" si="186"/>
        <v>1328.5175916256999</v>
      </c>
      <c r="BI94" s="8">
        <f t="shared" si="162"/>
        <v>0.01</v>
      </c>
      <c r="BJ94" s="5">
        <f t="shared" si="213"/>
        <v>10</v>
      </c>
      <c r="BK94" s="2">
        <f t="shared" si="214"/>
        <v>999</v>
      </c>
      <c r="BL94" s="2">
        <f t="shared" si="215"/>
        <v>1000</v>
      </c>
      <c r="BM94" s="2">
        <f t="shared" si="187"/>
        <v>1000</v>
      </c>
      <c r="BN94" s="8">
        <f t="shared" si="188"/>
        <v>0.02</v>
      </c>
      <c r="BO94" s="2">
        <f t="shared" si="189"/>
        <v>1006.6666666666666</v>
      </c>
      <c r="BP94" s="2" t="str">
        <f t="shared" si="190"/>
        <v>nie</v>
      </c>
      <c r="BQ94" s="2">
        <f t="shared" si="191"/>
        <v>7</v>
      </c>
      <c r="BR94" s="1">
        <f t="shared" si="163"/>
        <v>0</v>
      </c>
      <c r="BS94" s="1">
        <f t="shared" si="174"/>
        <v>1</v>
      </c>
      <c r="BT94" s="1">
        <f t="shared" si="229"/>
        <v>0</v>
      </c>
      <c r="BU94" s="1">
        <f t="shared" si="167"/>
        <v>1</v>
      </c>
      <c r="BV94" s="2">
        <f t="shared" si="94"/>
        <v>0</v>
      </c>
      <c r="BW94" s="8">
        <f t="shared" si="164"/>
        <v>7.0000000000000007E-2</v>
      </c>
      <c r="BX94" s="2">
        <f t="shared" si="95"/>
        <v>0</v>
      </c>
      <c r="BY94" s="2">
        <f t="shared" si="165"/>
        <v>0</v>
      </c>
      <c r="BZ94" s="2">
        <f t="shared" si="120"/>
        <v>200</v>
      </c>
      <c r="CA94" s="8">
        <f t="shared" si="175"/>
        <v>0.02</v>
      </c>
      <c r="CB94" s="2">
        <f t="shared" si="117"/>
        <v>201.33333333333331</v>
      </c>
      <c r="CC94" s="2">
        <f t="shared" si="176"/>
        <v>1.4</v>
      </c>
      <c r="CD94" s="2">
        <f t="shared" si="192"/>
        <v>0</v>
      </c>
      <c r="CE94" s="2">
        <f t="shared" si="96"/>
        <v>0</v>
      </c>
      <c r="CF94" s="2">
        <f t="shared" si="97"/>
        <v>39</v>
      </c>
      <c r="CG94" s="1">
        <f t="shared" ref="CG94:CG125" si="232">IF(CD94&lt;&gt;0,MIN(IF(BU94&lt;&gt;"",BU94,0),ROUNDDOWN(CF94/zamiana_COI,0)),0)</f>
        <v>0</v>
      </c>
      <c r="CH94" s="2">
        <f t="shared" si="193"/>
        <v>39</v>
      </c>
      <c r="CI94" s="1">
        <f t="shared" si="89"/>
        <v>0</v>
      </c>
      <c r="CJ94" s="2">
        <f t="shared" si="98"/>
        <v>39</v>
      </c>
      <c r="CK94" s="2">
        <f t="shared" si="99"/>
        <v>1247</v>
      </c>
      <c r="CL94" s="2">
        <f t="shared" si="194"/>
        <v>0</v>
      </c>
      <c r="CM94" s="2">
        <f t="shared" si="216"/>
        <v>8.0606000000000009</v>
      </c>
      <c r="CN94" s="2">
        <f t="shared" si="195"/>
        <v>1238.9394</v>
      </c>
      <c r="CO94" s="2">
        <f t="shared" si="217"/>
        <v>8.4</v>
      </c>
      <c r="CP94" s="2">
        <f t="shared" si="196"/>
        <v>45.333999999999982</v>
      </c>
      <c r="CQ94" s="2">
        <f t="shared" si="197"/>
        <v>1185.2053999999998</v>
      </c>
      <c r="CS94" s="5">
        <f t="shared" si="218"/>
        <v>10</v>
      </c>
      <c r="CT94" s="2">
        <f t="shared" si="219"/>
        <v>1000</v>
      </c>
      <c r="CU94" s="2">
        <f t="shared" si="220"/>
        <v>1000</v>
      </c>
      <c r="CV94" s="2">
        <f t="shared" si="221"/>
        <v>1198.7093262377978</v>
      </c>
      <c r="CW94" s="8">
        <f t="shared" si="198"/>
        <v>2.2499999999999999E-2</v>
      </c>
      <c r="CX94" s="2">
        <f t="shared" si="199"/>
        <v>1207.6996461845813</v>
      </c>
      <c r="CY94" s="2" t="str">
        <f t="shared" si="200"/>
        <v>nie</v>
      </c>
      <c r="CZ94" s="2">
        <f t="shared" si="222"/>
        <v>0</v>
      </c>
      <c r="DA94" s="2">
        <f t="shared" si="223"/>
        <v>0</v>
      </c>
      <c r="DB94" s="2">
        <f t="shared" si="224"/>
        <v>1207.6996461845813</v>
      </c>
      <c r="DC94" s="2">
        <f t="shared" si="201"/>
        <v>0</v>
      </c>
      <c r="DD94" s="2">
        <f t="shared" si="225"/>
        <v>8.0041995445429439</v>
      </c>
      <c r="DE94" s="2">
        <f t="shared" si="226"/>
        <v>1199.6954466400384</v>
      </c>
      <c r="DF94" s="2">
        <f t="shared" si="202"/>
        <v>20</v>
      </c>
      <c r="DG94" s="2">
        <f t="shared" si="203"/>
        <v>35.662932775070445</v>
      </c>
      <c r="DH94" s="2">
        <f t="shared" si="227"/>
        <v>1144.032513864968</v>
      </c>
    </row>
    <row r="95" spans="2:112">
      <c r="B95" s="217"/>
      <c r="C95" s="1">
        <f t="shared" si="168"/>
        <v>58</v>
      </c>
      <c r="D95" s="2">
        <f t="shared" si="105"/>
        <v>1325.5257544073334</v>
      </c>
      <c r="E95" s="2">
        <f t="shared" si="106"/>
        <v>1256.417215599</v>
      </c>
      <c r="F95" s="2">
        <f t="shared" si="107"/>
        <v>1192.9992</v>
      </c>
      <c r="G95" s="2">
        <f t="shared" si="108"/>
        <v>1149.1422</v>
      </c>
      <c r="H95" s="2">
        <f t="shared" si="109"/>
        <v>1162.9906368686072</v>
      </c>
      <c r="I95" s="2">
        <f t="shared" si="110"/>
        <v>1114.8644896457631</v>
      </c>
      <c r="J95" s="2">
        <f t="shared" si="169"/>
        <v>1169.28092957986</v>
      </c>
      <c r="K95" s="2">
        <f t="shared" si="170"/>
        <v>1049.2757100833333</v>
      </c>
      <c r="W95" s="1">
        <f t="shared" si="204"/>
        <v>77</v>
      </c>
      <c r="X95" s="2">
        <f t="shared" si="177"/>
        <v>1065.9431512285039</v>
      </c>
      <c r="Y95" s="8">
        <f t="shared" si="230"/>
        <v>0.04</v>
      </c>
      <c r="Z95" s="5">
        <f t="shared" si="205"/>
        <v>13</v>
      </c>
      <c r="AA95" s="2">
        <f t="shared" si="206"/>
        <v>1298.7</v>
      </c>
      <c r="AB95" s="2">
        <f t="shared" si="207"/>
        <v>1300</v>
      </c>
      <c r="AC95" s="2">
        <f t="shared" si="208"/>
        <v>1300</v>
      </c>
      <c r="AD95" s="8">
        <f t="shared" si="178"/>
        <v>6.8500000000000005E-2</v>
      </c>
      <c r="AE95" s="2">
        <f t="shared" si="179"/>
        <v>1337.1041666666667</v>
      </c>
      <c r="AF95" s="2" t="str">
        <f t="shared" si="180"/>
        <v>nie</v>
      </c>
      <c r="AG95" s="2">
        <f t="shared" si="181"/>
        <v>9.1</v>
      </c>
      <c r="AH95" s="1">
        <f t="shared" ref="AH95:AH158" si="233">IF(AT94&lt;&gt;0,AW94+AY94,AH94)</f>
        <v>0</v>
      </c>
      <c r="AI95" s="1">
        <f t="shared" si="171"/>
        <v>0</v>
      </c>
      <c r="AJ95" s="1">
        <f t="shared" si="228"/>
        <v>0</v>
      </c>
      <c r="AK95" s="1">
        <f t="shared" si="166"/>
        <v>0</v>
      </c>
      <c r="AL95" s="2">
        <f t="shared" si="90"/>
        <v>0</v>
      </c>
      <c r="AM95" s="8">
        <f t="shared" ref="AM95:AM126" si="234">proc_I_okres_TOS</f>
        <v>6.8500000000000005E-2</v>
      </c>
      <c r="AN95" s="2">
        <f t="shared" si="91"/>
        <v>0</v>
      </c>
      <c r="AO95" s="2">
        <f t="shared" ref="AO95:AO126" si="235">MIN(AH95*koszt_wczesniejszy_wykup_TOS,AN95-AL95)</f>
        <v>0</v>
      </c>
      <c r="AP95" s="2">
        <f t="shared" si="119"/>
        <v>0</v>
      </c>
      <c r="AQ95" s="8">
        <f t="shared" si="172"/>
        <v>0.04</v>
      </c>
      <c r="AR95" s="2">
        <f t="shared" si="113"/>
        <v>0</v>
      </c>
      <c r="AS95" s="2">
        <f t="shared" si="173"/>
        <v>0</v>
      </c>
      <c r="AT95" s="2">
        <f t="shared" si="209"/>
        <v>0</v>
      </c>
      <c r="AU95" s="2">
        <f t="shared" si="92"/>
        <v>0</v>
      </c>
      <c r="AV95" s="2">
        <f t="shared" ref="AV95:AV158" si="236">AZ94+AT95+AU95</f>
        <v>95.855873999999858</v>
      </c>
      <c r="AW95" s="1">
        <f t="shared" si="231"/>
        <v>0</v>
      </c>
      <c r="AX95" s="2">
        <f t="shared" si="182"/>
        <v>95.855873999999858</v>
      </c>
      <c r="AY95" s="1">
        <f t="shared" ref="AY95:AY158" si="237">ROUNDDOWN(AX95/100,0)</f>
        <v>0</v>
      </c>
      <c r="AZ95" s="2">
        <f t="shared" si="210"/>
        <v>95.855873999999858</v>
      </c>
      <c r="BA95" s="2">
        <f t="shared" si="93"/>
        <v>1432.9600406666666</v>
      </c>
      <c r="BB95" s="2">
        <f t="shared" si="183"/>
        <v>0</v>
      </c>
      <c r="BC95" s="2">
        <f t="shared" si="211"/>
        <v>8.7981663142999995</v>
      </c>
      <c r="BD95" s="2">
        <f t="shared" si="184"/>
        <v>1424.1618743523666</v>
      </c>
      <c r="BE95" s="2">
        <f t="shared" si="212"/>
        <v>9.1</v>
      </c>
      <c r="BF95" s="2">
        <f t="shared" si="185"/>
        <v>80.533407726666667</v>
      </c>
      <c r="BG95" s="2">
        <f t="shared" si="186"/>
        <v>1334.5284666257</v>
      </c>
      <c r="BI95" s="8">
        <f t="shared" ref="BI95:BI126" si="238">MAX(INDEX(scenariusz_I_inflacja,MATCH(ROUNDUP(W95/12,0)-1,scenariusz_I_rok,0)),0)</f>
        <v>0.01</v>
      </c>
      <c r="BJ95" s="5">
        <f t="shared" si="213"/>
        <v>10</v>
      </c>
      <c r="BK95" s="2">
        <f t="shared" si="214"/>
        <v>999</v>
      </c>
      <c r="BL95" s="2">
        <f t="shared" si="215"/>
        <v>1000</v>
      </c>
      <c r="BM95" s="2">
        <f t="shared" si="187"/>
        <v>1000</v>
      </c>
      <c r="BN95" s="8">
        <f t="shared" si="188"/>
        <v>0.02</v>
      </c>
      <c r="BO95" s="2">
        <f t="shared" si="189"/>
        <v>1008.3333333333333</v>
      </c>
      <c r="BP95" s="2" t="str">
        <f t="shared" si="190"/>
        <v>nie</v>
      </c>
      <c r="BQ95" s="2">
        <f t="shared" si="191"/>
        <v>7</v>
      </c>
      <c r="BR95" s="1">
        <f t="shared" ref="BR95:BR126" si="239">IF(CD94&lt;&gt;0,CG94+CI94,BR94)</f>
        <v>0</v>
      </c>
      <c r="BS95" s="1">
        <f t="shared" si="174"/>
        <v>1</v>
      </c>
      <c r="BT95" s="1">
        <f t="shared" si="229"/>
        <v>0</v>
      </c>
      <c r="BU95" s="1">
        <f t="shared" si="167"/>
        <v>1</v>
      </c>
      <c r="BV95" s="2">
        <f t="shared" si="94"/>
        <v>0</v>
      </c>
      <c r="BW95" s="8">
        <f t="shared" ref="BW95:BW126" si="240">proc_I_okres_COI</f>
        <v>7.0000000000000007E-2</v>
      </c>
      <c r="BX95" s="2">
        <f t="shared" si="95"/>
        <v>0</v>
      </c>
      <c r="BY95" s="2">
        <f t="shared" ref="BY95:BY126" si="241">MIN(BR95*koszt_wczesniejszy_wykup_COI,BX95-BV95)</f>
        <v>0</v>
      </c>
      <c r="BZ95" s="2">
        <f t="shared" si="120"/>
        <v>200</v>
      </c>
      <c r="CA95" s="8">
        <f t="shared" si="175"/>
        <v>0.02</v>
      </c>
      <c r="CB95" s="2">
        <f t="shared" si="117"/>
        <v>201.66666666666666</v>
      </c>
      <c r="CC95" s="2">
        <f t="shared" si="176"/>
        <v>1.4</v>
      </c>
      <c r="CD95" s="2">
        <f t="shared" si="192"/>
        <v>0</v>
      </c>
      <c r="CE95" s="2">
        <f t="shared" si="96"/>
        <v>0</v>
      </c>
      <c r="CF95" s="2">
        <f t="shared" si="97"/>
        <v>39</v>
      </c>
      <c r="CG95" s="1">
        <f t="shared" si="232"/>
        <v>0</v>
      </c>
      <c r="CH95" s="2">
        <f t="shared" si="193"/>
        <v>39</v>
      </c>
      <c r="CI95" s="1">
        <f t="shared" ref="CI95:CI158" si="242">ROUNDDOWN(CH95/100,0)</f>
        <v>0</v>
      </c>
      <c r="CJ95" s="2">
        <f t="shared" si="98"/>
        <v>39</v>
      </c>
      <c r="CK95" s="2">
        <f t="shared" si="99"/>
        <v>1249</v>
      </c>
      <c r="CL95" s="2">
        <f t="shared" si="194"/>
        <v>0</v>
      </c>
      <c r="CM95" s="2">
        <f t="shared" si="216"/>
        <v>8.0606000000000009</v>
      </c>
      <c r="CN95" s="2">
        <f t="shared" si="195"/>
        <v>1240.9394</v>
      </c>
      <c r="CO95" s="2">
        <f t="shared" si="217"/>
        <v>8.4</v>
      </c>
      <c r="CP95" s="2">
        <f t="shared" si="196"/>
        <v>45.713999999999984</v>
      </c>
      <c r="CQ95" s="2">
        <f t="shared" si="197"/>
        <v>1186.8253999999999</v>
      </c>
      <c r="CS95" s="5">
        <f t="shared" si="218"/>
        <v>10</v>
      </c>
      <c r="CT95" s="2">
        <f t="shared" si="219"/>
        <v>1000</v>
      </c>
      <c r="CU95" s="2">
        <f t="shared" si="220"/>
        <v>1000</v>
      </c>
      <c r="CV95" s="2">
        <f t="shared" si="221"/>
        <v>1198.7093262377978</v>
      </c>
      <c r="CW95" s="8">
        <f t="shared" si="198"/>
        <v>2.2499999999999999E-2</v>
      </c>
      <c r="CX95" s="2">
        <f t="shared" si="199"/>
        <v>1209.947226171277</v>
      </c>
      <c r="CY95" s="2" t="str">
        <f t="shared" si="200"/>
        <v>nie</v>
      </c>
      <c r="CZ95" s="2">
        <f t="shared" si="222"/>
        <v>0</v>
      </c>
      <c r="DA95" s="2">
        <f t="shared" si="223"/>
        <v>0</v>
      </c>
      <c r="DB95" s="2">
        <f t="shared" si="224"/>
        <v>1209.947226171277</v>
      </c>
      <c r="DC95" s="2">
        <f t="shared" si="201"/>
        <v>0</v>
      </c>
      <c r="DD95" s="2">
        <f t="shared" si="225"/>
        <v>8.0041995445429439</v>
      </c>
      <c r="DE95" s="2">
        <f t="shared" si="226"/>
        <v>1201.9430266267341</v>
      </c>
      <c r="DF95" s="2">
        <f t="shared" si="202"/>
        <v>20</v>
      </c>
      <c r="DG95" s="2">
        <f t="shared" si="203"/>
        <v>36.089972972542618</v>
      </c>
      <c r="DH95" s="2">
        <f t="shared" si="227"/>
        <v>1145.8530536541914</v>
      </c>
    </row>
    <row r="96" spans="2:112">
      <c r="B96" s="218"/>
      <c r="C96" s="1">
        <f t="shared" si="168"/>
        <v>59</v>
      </c>
      <c r="D96" s="2">
        <f t="shared" si="105"/>
        <v>1332.2350439906666</v>
      </c>
      <c r="E96" s="2">
        <f t="shared" si="106"/>
        <v>1261.8517401614999</v>
      </c>
      <c r="F96" s="2">
        <f t="shared" si="107"/>
        <v>1198.9992</v>
      </c>
      <c r="G96" s="2">
        <f t="shared" si="108"/>
        <v>1154.0021999999999</v>
      </c>
      <c r="H96" s="2">
        <f t="shared" si="109"/>
        <v>1165.1403896670199</v>
      </c>
      <c r="I96" s="2">
        <f t="shared" si="110"/>
        <v>1116.6057894124774</v>
      </c>
      <c r="J96" s="2">
        <f t="shared" si="169"/>
        <v>1172.4379880897254</v>
      </c>
      <c r="K96" s="2">
        <f t="shared" si="170"/>
        <v>1050.1428800916667</v>
      </c>
      <c r="W96" s="1">
        <f t="shared" si="204"/>
        <v>78</v>
      </c>
      <c r="X96" s="2">
        <f t="shared" si="177"/>
        <v>1066.8277513540047</v>
      </c>
      <c r="Y96" s="8">
        <f t="shared" si="230"/>
        <v>0.04</v>
      </c>
      <c r="Z96" s="5">
        <f t="shared" si="205"/>
        <v>13</v>
      </c>
      <c r="AA96" s="2">
        <f t="shared" si="206"/>
        <v>1298.7</v>
      </c>
      <c r="AB96" s="2">
        <f t="shared" si="207"/>
        <v>1300</v>
      </c>
      <c r="AC96" s="2">
        <f t="shared" si="208"/>
        <v>1300</v>
      </c>
      <c r="AD96" s="8">
        <f t="shared" si="178"/>
        <v>6.8500000000000005E-2</v>
      </c>
      <c r="AE96" s="2">
        <f t="shared" si="179"/>
        <v>1344.5250000000001</v>
      </c>
      <c r="AF96" s="2" t="str">
        <f t="shared" si="180"/>
        <v>nie</v>
      </c>
      <c r="AG96" s="2">
        <f t="shared" si="181"/>
        <v>9.1</v>
      </c>
      <c r="AH96" s="1">
        <f t="shared" si="233"/>
        <v>0</v>
      </c>
      <c r="AI96" s="1">
        <f t="shared" si="171"/>
        <v>0</v>
      </c>
      <c r="AJ96" s="1">
        <f t="shared" si="228"/>
        <v>0</v>
      </c>
      <c r="AK96" s="1">
        <f t="shared" si="166"/>
        <v>0</v>
      </c>
      <c r="AL96" s="2">
        <f t="shared" ref="AL96:AL159" si="243">AH96*100</f>
        <v>0</v>
      </c>
      <c r="AM96" s="8">
        <f t="shared" si="234"/>
        <v>6.8500000000000005E-2</v>
      </c>
      <c r="AN96" s="2">
        <f t="shared" ref="AN96:AN159" si="244">AL96*(1+AM96*IF(MOD($W96,12)&lt;&gt;0,MOD($W96,12),12)/12)</f>
        <v>0</v>
      </c>
      <c r="AO96" s="2">
        <f t="shared" si="235"/>
        <v>0</v>
      </c>
      <c r="AP96" s="2">
        <f t="shared" si="119"/>
        <v>0</v>
      </c>
      <c r="AQ96" s="8">
        <f t="shared" si="172"/>
        <v>0.04</v>
      </c>
      <c r="AR96" s="2">
        <f t="shared" si="113"/>
        <v>0</v>
      </c>
      <c r="AS96" s="2">
        <f t="shared" si="173"/>
        <v>0</v>
      </c>
      <c r="AT96" s="2">
        <f t="shared" si="209"/>
        <v>0</v>
      </c>
      <c r="AU96" s="2">
        <f t="shared" ref="AU96:AU159" si="245">IF(MOD($W96,12)=0,AN96-AL96+AR96-AP96+AK96*100,0)</f>
        <v>0</v>
      </c>
      <c r="AV96" s="2">
        <f t="shared" si="236"/>
        <v>95.855873999999858</v>
      </c>
      <c r="AW96" s="1">
        <f t="shared" si="231"/>
        <v>0</v>
      </c>
      <c r="AX96" s="2">
        <f t="shared" si="182"/>
        <v>95.855873999999858</v>
      </c>
      <c r="AY96" s="1">
        <f t="shared" si="237"/>
        <v>0</v>
      </c>
      <c r="AZ96" s="2">
        <f t="shared" si="210"/>
        <v>95.855873999999858</v>
      </c>
      <c r="BA96" s="2">
        <f t="shared" ref="BA96:BA159" si="246">AE96+AN96+AR96+AZ95</f>
        <v>1440.3808739999999</v>
      </c>
      <c r="BB96" s="2">
        <f t="shared" si="183"/>
        <v>0</v>
      </c>
      <c r="BC96" s="2">
        <f t="shared" si="211"/>
        <v>8.7981663142999995</v>
      </c>
      <c r="BD96" s="2">
        <f t="shared" si="184"/>
        <v>1431.5827076856999</v>
      </c>
      <c r="BE96" s="2">
        <f t="shared" si="212"/>
        <v>9.1</v>
      </c>
      <c r="BF96" s="2">
        <f t="shared" si="185"/>
        <v>81.943366060000002</v>
      </c>
      <c r="BG96" s="2">
        <f t="shared" si="186"/>
        <v>1340.5393416257</v>
      </c>
      <c r="BI96" s="8">
        <f t="shared" si="238"/>
        <v>0.01</v>
      </c>
      <c r="BJ96" s="5">
        <f t="shared" si="213"/>
        <v>10</v>
      </c>
      <c r="BK96" s="2">
        <f t="shared" si="214"/>
        <v>999</v>
      </c>
      <c r="BL96" s="2">
        <f t="shared" si="215"/>
        <v>1000</v>
      </c>
      <c r="BM96" s="2">
        <f t="shared" si="187"/>
        <v>1000</v>
      </c>
      <c r="BN96" s="8">
        <f t="shared" si="188"/>
        <v>0.02</v>
      </c>
      <c r="BO96" s="2">
        <f t="shared" si="189"/>
        <v>1010</v>
      </c>
      <c r="BP96" s="2" t="str">
        <f t="shared" si="190"/>
        <v>nie</v>
      </c>
      <c r="BQ96" s="2">
        <f t="shared" si="191"/>
        <v>7</v>
      </c>
      <c r="BR96" s="1">
        <f t="shared" si="239"/>
        <v>0</v>
      </c>
      <c r="BS96" s="1">
        <f t="shared" si="174"/>
        <v>1</v>
      </c>
      <c r="BT96" s="1">
        <f t="shared" si="229"/>
        <v>0</v>
      </c>
      <c r="BU96" s="1">
        <f t="shared" si="167"/>
        <v>1</v>
      </c>
      <c r="BV96" s="2">
        <f t="shared" ref="BV96:BV159" si="247">BR96*100</f>
        <v>0</v>
      </c>
      <c r="BW96" s="8">
        <f t="shared" si="240"/>
        <v>7.0000000000000007E-2</v>
      </c>
      <c r="BX96" s="2">
        <f t="shared" ref="BX96:BX159" si="248">BV96*(1+BW96*IF(MOD($W96,12)&lt;&gt;0,MOD($W96,12),12)/12)</f>
        <v>0</v>
      </c>
      <c r="BY96" s="2">
        <f t="shared" si="241"/>
        <v>0</v>
      </c>
      <c r="BZ96" s="2">
        <f t="shared" si="120"/>
        <v>200</v>
      </c>
      <c r="CA96" s="8">
        <f t="shared" si="175"/>
        <v>0.02</v>
      </c>
      <c r="CB96" s="2">
        <f t="shared" ref="CB96:CB159" si="249">BZ96*(1+CA96*IF(MOD($W96,12)&lt;&gt;0,MOD($W96,12),12)/12)</f>
        <v>202</v>
      </c>
      <c r="CC96" s="2">
        <f t="shared" si="176"/>
        <v>1.4</v>
      </c>
      <c r="CD96" s="2">
        <f t="shared" si="192"/>
        <v>0</v>
      </c>
      <c r="CE96" s="2">
        <f t="shared" ref="CE96:CE159" si="250">IF(MOD($W96,12)=0,BX96-BV96+CB96-BZ96+BU96*100,0)</f>
        <v>0</v>
      </c>
      <c r="CF96" s="2">
        <f t="shared" ref="CF96:CF159" si="251">CJ95+CD96+CE96</f>
        <v>39</v>
      </c>
      <c r="CG96" s="1">
        <f t="shared" si="232"/>
        <v>0</v>
      </c>
      <c r="CH96" s="2">
        <f t="shared" si="193"/>
        <v>39</v>
      </c>
      <c r="CI96" s="1">
        <f t="shared" si="242"/>
        <v>0</v>
      </c>
      <c r="CJ96" s="2">
        <f t="shared" ref="CJ96:CJ159" si="252">CH96-CI96*100</f>
        <v>39</v>
      </c>
      <c r="CK96" s="2">
        <f t="shared" ref="CK96:CK159" si="253">BO96+BX96+CB96+CJ95</f>
        <v>1251</v>
      </c>
      <c r="CL96" s="2">
        <f t="shared" si="194"/>
        <v>0</v>
      </c>
      <c r="CM96" s="2">
        <f t="shared" si="216"/>
        <v>8.0606000000000009</v>
      </c>
      <c r="CN96" s="2">
        <f t="shared" si="195"/>
        <v>1242.9394</v>
      </c>
      <c r="CO96" s="2">
        <f t="shared" si="217"/>
        <v>8.4</v>
      </c>
      <c r="CP96" s="2">
        <f t="shared" si="196"/>
        <v>46.09399999999998</v>
      </c>
      <c r="CQ96" s="2">
        <f t="shared" si="197"/>
        <v>1188.4453999999998</v>
      </c>
      <c r="CS96" s="5">
        <f t="shared" si="218"/>
        <v>10</v>
      </c>
      <c r="CT96" s="2">
        <f t="shared" si="219"/>
        <v>1000</v>
      </c>
      <c r="CU96" s="2">
        <f t="shared" si="220"/>
        <v>1000</v>
      </c>
      <c r="CV96" s="2">
        <f t="shared" si="221"/>
        <v>1198.7093262377978</v>
      </c>
      <c r="CW96" s="8">
        <f t="shared" si="198"/>
        <v>2.2499999999999999E-2</v>
      </c>
      <c r="CX96" s="2">
        <f t="shared" si="199"/>
        <v>1212.1948061579731</v>
      </c>
      <c r="CY96" s="2" t="str">
        <f t="shared" si="200"/>
        <v>nie</v>
      </c>
      <c r="CZ96" s="2">
        <f t="shared" si="222"/>
        <v>0</v>
      </c>
      <c r="DA96" s="2">
        <f t="shared" si="223"/>
        <v>0</v>
      </c>
      <c r="DB96" s="2">
        <f t="shared" si="224"/>
        <v>1212.1948061579731</v>
      </c>
      <c r="DC96" s="2">
        <f t="shared" si="201"/>
        <v>0</v>
      </c>
      <c r="DD96" s="2">
        <f t="shared" si="225"/>
        <v>8.0041995445429439</v>
      </c>
      <c r="DE96" s="2">
        <f t="shared" si="226"/>
        <v>1204.1906066134302</v>
      </c>
      <c r="DF96" s="2">
        <f t="shared" si="202"/>
        <v>20</v>
      </c>
      <c r="DG96" s="2">
        <f t="shared" si="203"/>
        <v>36.517013170014884</v>
      </c>
      <c r="DH96" s="2">
        <f t="shared" si="227"/>
        <v>1147.6735934434153</v>
      </c>
    </row>
    <row r="97" spans="2:112">
      <c r="B97" s="216">
        <f>ROUNDUP(C98/12,0)</f>
        <v>6</v>
      </c>
      <c r="C97" s="3">
        <f t="shared" si="168"/>
        <v>60</v>
      </c>
      <c r="D97" s="11">
        <f t="shared" si="105"/>
        <v>1337.1967157344998</v>
      </c>
      <c r="E97" s="11">
        <f t="shared" si="106"/>
        <v>1265.5386468844997</v>
      </c>
      <c r="F97" s="11">
        <f t="shared" si="107"/>
        <v>1203.4262000000001</v>
      </c>
      <c r="G97" s="11">
        <f t="shared" si="108"/>
        <v>1157.2892000000002</v>
      </c>
      <c r="H97" s="11">
        <f t="shared" si="109"/>
        <v>1165.7661110482115</v>
      </c>
      <c r="I97" s="11">
        <f t="shared" si="110"/>
        <v>1116.8230577619704</v>
      </c>
      <c r="J97" s="11">
        <f t="shared" si="169"/>
        <v>1175.6035706575676</v>
      </c>
      <c r="K97" s="11">
        <f t="shared" si="170"/>
        <v>1051.0100500999999</v>
      </c>
      <c r="W97" s="1">
        <f t="shared" si="204"/>
        <v>79</v>
      </c>
      <c r="X97" s="2">
        <f t="shared" si="177"/>
        <v>1067.7123514795057</v>
      </c>
      <c r="Y97" s="8">
        <f t="shared" si="230"/>
        <v>0.04</v>
      </c>
      <c r="Z97" s="5">
        <f t="shared" si="205"/>
        <v>13</v>
      </c>
      <c r="AA97" s="2">
        <f t="shared" si="206"/>
        <v>1298.7</v>
      </c>
      <c r="AB97" s="2">
        <f t="shared" si="207"/>
        <v>1300</v>
      </c>
      <c r="AC97" s="2">
        <f t="shared" si="208"/>
        <v>1300</v>
      </c>
      <c r="AD97" s="8">
        <f t="shared" si="178"/>
        <v>6.8500000000000005E-2</v>
      </c>
      <c r="AE97" s="2">
        <f t="shared" si="179"/>
        <v>1351.9458333333332</v>
      </c>
      <c r="AF97" s="2" t="str">
        <f t="shared" si="180"/>
        <v>nie</v>
      </c>
      <c r="AG97" s="2">
        <f t="shared" si="181"/>
        <v>9.1</v>
      </c>
      <c r="AH97" s="1">
        <f t="shared" si="233"/>
        <v>0</v>
      </c>
      <c r="AI97" s="1">
        <f t="shared" si="171"/>
        <v>0</v>
      </c>
      <c r="AJ97" s="1">
        <f t="shared" si="228"/>
        <v>0</v>
      </c>
      <c r="AK97" s="1">
        <f t="shared" si="166"/>
        <v>0</v>
      </c>
      <c r="AL97" s="2">
        <f t="shared" si="243"/>
        <v>0</v>
      </c>
      <c r="AM97" s="8">
        <f t="shared" si="234"/>
        <v>6.8500000000000005E-2</v>
      </c>
      <c r="AN97" s="2">
        <f t="shared" si="244"/>
        <v>0</v>
      </c>
      <c r="AO97" s="2">
        <f t="shared" si="235"/>
        <v>0</v>
      </c>
      <c r="AP97" s="2">
        <f t="shared" si="119"/>
        <v>0</v>
      </c>
      <c r="AQ97" s="8">
        <f t="shared" si="172"/>
        <v>0.04</v>
      </c>
      <c r="AR97" s="2">
        <f t="shared" si="113"/>
        <v>0</v>
      </c>
      <c r="AS97" s="2">
        <f t="shared" si="173"/>
        <v>0</v>
      </c>
      <c r="AT97" s="2">
        <f t="shared" si="209"/>
        <v>0</v>
      </c>
      <c r="AU97" s="2">
        <f t="shared" si="245"/>
        <v>0</v>
      </c>
      <c r="AV97" s="2">
        <f t="shared" si="236"/>
        <v>95.855873999999858</v>
      </c>
      <c r="AW97" s="1">
        <f t="shared" si="231"/>
        <v>0</v>
      </c>
      <c r="AX97" s="2">
        <f t="shared" si="182"/>
        <v>95.855873999999858</v>
      </c>
      <c r="AY97" s="1">
        <f t="shared" si="237"/>
        <v>0</v>
      </c>
      <c r="AZ97" s="2">
        <f t="shared" si="210"/>
        <v>95.855873999999858</v>
      </c>
      <c r="BA97" s="2">
        <f t="shared" si="246"/>
        <v>1447.8017073333331</v>
      </c>
      <c r="BB97" s="2">
        <f t="shared" si="183"/>
        <v>0</v>
      </c>
      <c r="BC97" s="2">
        <f t="shared" si="211"/>
        <v>8.7981663142999995</v>
      </c>
      <c r="BD97" s="2">
        <f t="shared" si="184"/>
        <v>1439.003541019033</v>
      </c>
      <c r="BE97" s="2">
        <f t="shared" si="212"/>
        <v>9.1</v>
      </c>
      <c r="BF97" s="2">
        <f t="shared" si="185"/>
        <v>83.353324393333295</v>
      </c>
      <c r="BG97" s="2">
        <f t="shared" si="186"/>
        <v>1346.5502166256999</v>
      </c>
      <c r="BI97" s="8">
        <f t="shared" si="238"/>
        <v>0.01</v>
      </c>
      <c r="BJ97" s="5">
        <f t="shared" si="213"/>
        <v>10</v>
      </c>
      <c r="BK97" s="2">
        <f t="shared" si="214"/>
        <v>999</v>
      </c>
      <c r="BL97" s="2">
        <f t="shared" si="215"/>
        <v>1000</v>
      </c>
      <c r="BM97" s="2">
        <f t="shared" si="187"/>
        <v>1000</v>
      </c>
      <c r="BN97" s="8">
        <f t="shared" si="188"/>
        <v>0.02</v>
      </c>
      <c r="BO97" s="2">
        <f t="shared" si="189"/>
        <v>1011.6666666666667</v>
      </c>
      <c r="BP97" s="2" t="str">
        <f t="shared" si="190"/>
        <v>nie</v>
      </c>
      <c r="BQ97" s="2">
        <f t="shared" si="191"/>
        <v>7</v>
      </c>
      <c r="BR97" s="1">
        <f t="shared" si="239"/>
        <v>0</v>
      </c>
      <c r="BS97" s="1">
        <f t="shared" si="174"/>
        <v>1</v>
      </c>
      <c r="BT97" s="1">
        <f t="shared" si="229"/>
        <v>0</v>
      </c>
      <c r="BU97" s="1">
        <f t="shared" si="167"/>
        <v>1</v>
      </c>
      <c r="BV97" s="2">
        <f t="shared" si="247"/>
        <v>0</v>
      </c>
      <c r="BW97" s="8">
        <f t="shared" si="240"/>
        <v>7.0000000000000007E-2</v>
      </c>
      <c r="BX97" s="2">
        <f t="shared" si="248"/>
        <v>0</v>
      </c>
      <c r="BY97" s="2">
        <f t="shared" si="241"/>
        <v>0</v>
      </c>
      <c r="BZ97" s="2">
        <f t="shared" si="120"/>
        <v>200</v>
      </c>
      <c r="CA97" s="8">
        <f t="shared" si="175"/>
        <v>0.02</v>
      </c>
      <c r="CB97" s="2">
        <f t="shared" si="249"/>
        <v>202.33333333333334</v>
      </c>
      <c r="CC97" s="2">
        <f t="shared" si="176"/>
        <v>1.4</v>
      </c>
      <c r="CD97" s="2">
        <f t="shared" si="192"/>
        <v>0</v>
      </c>
      <c r="CE97" s="2">
        <f t="shared" si="250"/>
        <v>0</v>
      </c>
      <c r="CF97" s="2">
        <f t="shared" si="251"/>
        <v>39</v>
      </c>
      <c r="CG97" s="1">
        <f t="shared" si="232"/>
        <v>0</v>
      </c>
      <c r="CH97" s="2">
        <f t="shared" si="193"/>
        <v>39</v>
      </c>
      <c r="CI97" s="1">
        <f t="shared" si="242"/>
        <v>0</v>
      </c>
      <c r="CJ97" s="2">
        <f t="shared" si="252"/>
        <v>39</v>
      </c>
      <c r="CK97" s="2">
        <f t="shared" si="253"/>
        <v>1253</v>
      </c>
      <c r="CL97" s="2">
        <f t="shared" si="194"/>
        <v>0</v>
      </c>
      <c r="CM97" s="2">
        <f t="shared" si="216"/>
        <v>8.0606000000000009</v>
      </c>
      <c r="CN97" s="2">
        <f t="shared" si="195"/>
        <v>1244.9394</v>
      </c>
      <c r="CO97" s="2">
        <f t="shared" si="217"/>
        <v>8.4</v>
      </c>
      <c r="CP97" s="2">
        <f t="shared" si="196"/>
        <v>46.473999999999982</v>
      </c>
      <c r="CQ97" s="2">
        <f t="shared" si="197"/>
        <v>1190.0654</v>
      </c>
      <c r="CS97" s="5">
        <f t="shared" si="218"/>
        <v>10</v>
      </c>
      <c r="CT97" s="2">
        <f t="shared" si="219"/>
        <v>1000</v>
      </c>
      <c r="CU97" s="2">
        <f t="shared" si="220"/>
        <v>1000</v>
      </c>
      <c r="CV97" s="2">
        <f t="shared" si="221"/>
        <v>1198.7093262377978</v>
      </c>
      <c r="CW97" s="8">
        <f t="shared" si="198"/>
        <v>2.2499999999999999E-2</v>
      </c>
      <c r="CX97" s="2">
        <f t="shared" si="199"/>
        <v>1214.4423861446689</v>
      </c>
      <c r="CY97" s="2" t="str">
        <f t="shared" si="200"/>
        <v>nie</v>
      </c>
      <c r="CZ97" s="2">
        <f t="shared" si="222"/>
        <v>0</v>
      </c>
      <c r="DA97" s="2">
        <f t="shared" si="223"/>
        <v>0</v>
      </c>
      <c r="DB97" s="2">
        <f t="shared" si="224"/>
        <v>1214.4423861446689</v>
      </c>
      <c r="DC97" s="2">
        <f t="shared" si="201"/>
        <v>0</v>
      </c>
      <c r="DD97" s="2">
        <f t="shared" si="225"/>
        <v>8.0041995445429439</v>
      </c>
      <c r="DE97" s="2">
        <f t="shared" si="226"/>
        <v>1206.4381866001261</v>
      </c>
      <c r="DF97" s="2">
        <f t="shared" si="202"/>
        <v>20</v>
      </c>
      <c r="DG97" s="2">
        <f t="shared" si="203"/>
        <v>36.944053367487101</v>
      </c>
      <c r="DH97" s="2">
        <f t="shared" si="227"/>
        <v>1149.4941332326389</v>
      </c>
    </row>
    <row r="98" spans="2:112">
      <c r="B98" s="217"/>
      <c r="C98" s="1">
        <f t="shared" si="168"/>
        <v>61</v>
      </c>
      <c r="D98" s="2">
        <f t="shared" si="105"/>
        <v>1344.3655916542916</v>
      </c>
      <c r="E98" s="2">
        <f t="shared" si="106"/>
        <v>1271.3454363795311</v>
      </c>
      <c r="F98" s="2">
        <f t="shared" si="107"/>
        <v>1205.8428666666669</v>
      </c>
      <c r="G98" s="2">
        <f t="shared" si="108"/>
        <v>1158.7742000000003</v>
      </c>
      <c r="H98" s="2">
        <f t="shared" si="109"/>
        <v>1167.964233284589</v>
      </c>
      <c r="I98" s="2">
        <f t="shared" si="110"/>
        <v>1118.6035367734362</v>
      </c>
      <c r="J98" s="2">
        <f t="shared" si="169"/>
        <v>1178.777700298343</v>
      </c>
      <c r="K98" s="2">
        <f t="shared" si="170"/>
        <v>1051.8858918084165</v>
      </c>
      <c r="W98" s="1">
        <f t="shared" si="204"/>
        <v>80</v>
      </c>
      <c r="X98" s="2">
        <f t="shared" si="177"/>
        <v>1068.5969516050063</v>
      </c>
      <c r="Y98" s="8">
        <f t="shared" si="230"/>
        <v>0.04</v>
      </c>
      <c r="Z98" s="5">
        <f t="shared" si="205"/>
        <v>13</v>
      </c>
      <c r="AA98" s="2">
        <f t="shared" si="206"/>
        <v>1298.7</v>
      </c>
      <c r="AB98" s="2">
        <f t="shared" si="207"/>
        <v>1300</v>
      </c>
      <c r="AC98" s="2">
        <f t="shared" si="208"/>
        <v>1300</v>
      </c>
      <c r="AD98" s="8">
        <f t="shared" si="178"/>
        <v>6.8500000000000005E-2</v>
      </c>
      <c r="AE98" s="2">
        <f t="shared" si="179"/>
        <v>1359.3666666666668</v>
      </c>
      <c r="AF98" s="2" t="str">
        <f t="shared" si="180"/>
        <v>nie</v>
      </c>
      <c r="AG98" s="2">
        <f t="shared" si="181"/>
        <v>9.1</v>
      </c>
      <c r="AH98" s="1">
        <f t="shared" si="233"/>
        <v>0</v>
      </c>
      <c r="AI98" s="1">
        <f t="shared" si="171"/>
        <v>0</v>
      </c>
      <c r="AJ98" s="1">
        <f t="shared" si="228"/>
        <v>0</v>
      </c>
      <c r="AK98" s="1">
        <f t="shared" si="166"/>
        <v>0</v>
      </c>
      <c r="AL98" s="2">
        <f t="shared" si="243"/>
        <v>0</v>
      </c>
      <c r="AM98" s="8">
        <f t="shared" si="234"/>
        <v>6.8500000000000005E-2</v>
      </c>
      <c r="AN98" s="2">
        <f t="shared" si="244"/>
        <v>0</v>
      </c>
      <c r="AO98" s="2">
        <f t="shared" si="235"/>
        <v>0</v>
      </c>
      <c r="AP98" s="2">
        <f t="shared" si="119"/>
        <v>0</v>
      </c>
      <c r="AQ98" s="8">
        <f t="shared" si="172"/>
        <v>0.04</v>
      </c>
      <c r="AR98" s="2">
        <f t="shared" si="113"/>
        <v>0</v>
      </c>
      <c r="AS98" s="2">
        <f t="shared" si="173"/>
        <v>0</v>
      </c>
      <c r="AT98" s="2">
        <f t="shared" si="209"/>
        <v>0</v>
      </c>
      <c r="AU98" s="2">
        <f t="shared" si="245"/>
        <v>0</v>
      </c>
      <c r="AV98" s="2">
        <f t="shared" si="236"/>
        <v>95.855873999999858</v>
      </c>
      <c r="AW98" s="1">
        <f t="shared" si="231"/>
        <v>0</v>
      </c>
      <c r="AX98" s="2">
        <f t="shared" si="182"/>
        <v>95.855873999999858</v>
      </c>
      <c r="AY98" s="1">
        <f t="shared" si="237"/>
        <v>0</v>
      </c>
      <c r="AZ98" s="2">
        <f t="shared" si="210"/>
        <v>95.855873999999858</v>
      </c>
      <c r="BA98" s="2">
        <f t="shared" si="246"/>
        <v>1455.2225406666666</v>
      </c>
      <c r="BB98" s="2">
        <f t="shared" si="183"/>
        <v>0</v>
      </c>
      <c r="BC98" s="2">
        <f t="shared" si="211"/>
        <v>8.7981663142999995</v>
      </c>
      <c r="BD98" s="2">
        <f t="shared" si="184"/>
        <v>1446.4243743523666</v>
      </c>
      <c r="BE98" s="2">
        <f t="shared" si="212"/>
        <v>9.1</v>
      </c>
      <c r="BF98" s="2">
        <f t="shared" si="185"/>
        <v>84.763282726666688</v>
      </c>
      <c r="BG98" s="2">
        <f t="shared" si="186"/>
        <v>1352.5610916257001</v>
      </c>
      <c r="BI98" s="8">
        <f t="shared" si="238"/>
        <v>0.01</v>
      </c>
      <c r="BJ98" s="5">
        <f t="shared" si="213"/>
        <v>10</v>
      </c>
      <c r="BK98" s="2">
        <f t="shared" si="214"/>
        <v>999</v>
      </c>
      <c r="BL98" s="2">
        <f t="shared" si="215"/>
        <v>1000</v>
      </c>
      <c r="BM98" s="2">
        <f t="shared" si="187"/>
        <v>1000</v>
      </c>
      <c r="BN98" s="8">
        <f t="shared" si="188"/>
        <v>0.02</v>
      </c>
      <c r="BO98" s="2">
        <f t="shared" si="189"/>
        <v>1013.3333333333334</v>
      </c>
      <c r="BP98" s="2" t="str">
        <f t="shared" si="190"/>
        <v>nie</v>
      </c>
      <c r="BQ98" s="2">
        <f t="shared" si="191"/>
        <v>7</v>
      </c>
      <c r="BR98" s="1">
        <f t="shared" si="239"/>
        <v>0</v>
      </c>
      <c r="BS98" s="1">
        <f t="shared" si="174"/>
        <v>1</v>
      </c>
      <c r="BT98" s="1">
        <f t="shared" si="229"/>
        <v>0</v>
      </c>
      <c r="BU98" s="1">
        <f t="shared" si="167"/>
        <v>1</v>
      </c>
      <c r="BV98" s="2">
        <f t="shared" si="247"/>
        <v>0</v>
      </c>
      <c r="BW98" s="8">
        <f t="shared" si="240"/>
        <v>7.0000000000000007E-2</v>
      </c>
      <c r="BX98" s="2">
        <f t="shared" si="248"/>
        <v>0</v>
      </c>
      <c r="BY98" s="2">
        <f t="shared" si="241"/>
        <v>0</v>
      </c>
      <c r="BZ98" s="2">
        <f t="shared" si="120"/>
        <v>200</v>
      </c>
      <c r="CA98" s="8">
        <f t="shared" si="175"/>
        <v>0.02</v>
      </c>
      <c r="CB98" s="2">
        <f t="shared" si="249"/>
        <v>202.66666666666669</v>
      </c>
      <c r="CC98" s="2">
        <f t="shared" si="176"/>
        <v>1.4</v>
      </c>
      <c r="CD98" s="2">
        <f t="shared" si="192"/>
        <v>0</v>
      </c>
      <c r="CE98" s="2">
        <f t="shared" si="250"/>
        <v>0</v>
      </c>
      <c r="CF98" s="2">
        <f t="shared" si="251"/>
        <v>39</v>
      </c>
      <c r="CG98" s="1">
        <f t="shared" si="232"/>
        <v>0</v>
      </c>
      <c r="CH98" s="2">
        <f t="shared" si="193"/>
        <v>39</v>
      </c>
      <c r="CI98" s="1">
        <f t="shared" si="242"/>
        <v>0</v>
      </c>
      <c r="CJ98" s="2">
        <f t="shared" si="252"/>
        <v>39</v>
      </c>
      <c r="CK98" s="2">
        <f t="shared" si="253"/>
        <v>1255</v>
      </c>
      <c r="CL98" s="2">
        <f t="shared" si="194"/>
        <v>0</v>
      </c>
      <c r="CM98" s="2">
        <f t="shared" si="216"/>
        <v>8.0606000000000009</v>
      </c>
      <c r="CN98" s="2">
        <f t="shared" si="195"/>
        <v>1246.9394</v>
      </c>
      <c r="CO98" s="2">
        <f t="shared" si="217"/>
        <v>8.4</v>
      </c>
      <c r="CP98" s="2">
        <f t="shared" si="196"/>
        <v>46.853999999999985</v>
      </c>
      <c r="CQ98" s="2">
        <f t="shared" si="197"/>
        <v>1191.6853999999998</v>
      </c>
      <c r="CS98" s="5">
        <f t="shared" si="218"/>
        <v>10</v>
      </c>
      <c r="CT98" s="2">
        <f t="shared" si="219"/>
        <v>1000</v>
      </c>
      <c r="CU98" s="2">
        <f t="shared" si="220"/>
        <v>1000</v>
      </c>
      <c r="CV98" s="2">
        <f t="shared" si="221"/>
        <v>1198.7093262377978</v>
      </c>
      <c r="CW98" s="8">
        <f t="shared" si="198"/>
        <v>2.2499999999999999E-2</v>
      </c>
      <c r="CX98" s="2">
        <f t="shared" si="199"/>
        <v>1216.6899661313646</v>
      </c>
      <c r="CY98" s="2" t="str">
        <f t="shared" si="200"/>
        <v>nie</v>
      </c>
      <c r="CZ98" s="2">
        <f t="shared" si="222"/>
        <v>0</v>
      </c>
      <c r="DA98" s="2">
        <f t="shared" si="223"/>
        <v>0</v>
      </c>
      <c r="DB98" s="2">
        <f t="shared" si="224"/>
        <v>1216.6899661313646</v>
      </c>
      <c r="DC98" s="2">
        <f t="shared" si="201"/>
        <v>0</v>
      </c>
      <c r="DD98" s="2">
        <f t="shared" si="225"/>
        <v>8.0041995445429439</v>
      </c>
      <c r="DE98" s="2">
        <f t="shared" si="226"/>
        <v>1208.6857665868217</v>
      </c>
      <c r="DF98" s="2">
        <f t="shared" si="202"/>
        <v>20</v>
      </c>
      <c r="DG98" s="2">
        <f t="shared" si="203"/>
        <v>37.371093564959274</v>
      </c>
      <c r="DH98" s="2">
        <f t="shared" si="227"/>
        <v>1151.3146730218625</v>
      </c>
    </row>
    <row r="99" spans="2:112">
      <c r="B99" s="217"/>
      <c r="C99" s="1">
        <f t="shared" si="168"/>
        <v>62</v>
      </c>
      <c r="D99" s="2">
        <f t="shared" si="105"/>
        <v>1351.534467574083</v>
      </c>
      <c r="E99" s="2">
        <f t="shared" si="106"/>
        <v>1277.1522258745622</v>
      </c>
      <c r="F99" s="2">
        <f t="shared" si="107"/>
        <v>1208.2595333333334</v>
      </c>
      <c r="G99" s="2">
        <f t="shared" si="108"/>
        <v>1160.6371999999999</v>
      </c>
      <c r="H99" s="2">
        <f t="shared" si="109"/>
        <v>1170.1623555209662</v>
      </c>
      <c r="I99" s="2">
        <f t="shared" si="110"/>
        <v>1120.3840157849017</v>
      </c>
      <c r="J99" s="2">
        <f t="shared" si="169"/>
        <v>1181.9604000891484</v>
      </c>
      <c r="K99" s="2">
        <f t="shared" si="170"/>
        <v>1052.7617335168334</v>
      </c>
      <c r="W99" s="1">
        <f t="shared" si="204"/>
        <v>81</v>
      </c>
      <c r="X99" s="2">
        <f t="shared" si="177"/>
        <v>1069.4815517305074</v>
      </c>
      <c r="Y99" s="8">
        <f t="shared" si="230"/>
        <v>0.04</v>
      </c>
      <c r="Z99" s="5">
        <f t="shared" si="205"/>
        <v>13</v>
      </c>
      <c r="AA99" s="2">
        <f t="shared" si="206"/>
        <v>1298.7</v>
      </c>
      <c r="AB99" s="2">
        <f t="shared" si="207"/>
        <v>1300</v>
      </c>
      <c r="AC99" s="2">
        <f t="shared" si="208"/>
        <v>1300</v>
      </c>
      <c r="AD99" s="8">
        <f t="shared" si="178"/>
        <v>6.8500000000000005E-2</v>
      </c>
      <c r="AE99" s="2">
        <f t="shared" si="179"/>
        <v>1366.7874999999999</v>
      </c>
      <c r="AF99" s="2" t="str">
        <f t="shared" si="180"/>
        <v>nie</v>
      </c>
      <c r="AG99" s="2">
        <f t="shared" si="181"/>
        <v>9.1</v>
      </c>
      <c r="AH99" s="1">
        <f t="shared" si="233"/>
        <v>0</v>
      </c>
      <c r="AI99" s="1">
        <f t="shared" si="171"/>
        <v>0</v>
      </c>
      <c r="AJ99" s="1">
        <f t="shared" si="228"/>
        <v>0</v>
      </c>
      <c r="AK99" s="1">
        <f t="shared" ref="AK99:AK130" si="254">IF(zapadalnosc_TOS/12&gt;=AK$18,AJ87,0)</f>
        <v>0</v>
      </c>
      <c r="AL99" s="2">
        <f t="shared" si="243"/>
        <v>0</v>
      </c>
      <c r="AM99" s="8">
        <f t="shared" si="234"/>
        <v>6.8500000000000005E-2</v>
      </c>
      <c r="AN99" s="2">
        <f t="shared" si="244"/>
        <v>0</v>
      </c>
      <c r="AO99" s="2">
        <f t="shared" si="235"/>
        <v>0</v>
      </c>
      <c r="AP99" s="2">
        <f t="shared" si="119"/>
        <v>0</v>
      </c>
      <c r="AQ99" s="8">
        <f t="shared" si="172"/>
        <v>0.04</v>
      </c>
      <c r="AR99" s="2">
        <f t="shared" si="113"/>
        <v>0</v>
      </c>
      <c r="AS99" s="2">
        <f t="shared" si="173"/>
        <v>0</v>
      </c>
      <c r="AT99" s="2">
        <f t="shared" si="209"/>
        <v>0</v>
      </c>
      <c r="AU99" s="2">
        <f t="shared" si="245"/>
        <v>0</v>
      </c>
      <c r="AV99" s="2">
        <f t="shared" si="236"/>
        <v>95.855873999999858</v>
      </c>
      <c r="AW99" s="1">
        <f t="shared" si="231"/>
        <v>0</v>
      </c>
      <c r="AX99" s="2">
        <f t="shared" si="182"/>
        <v>95.855873999999858</v>
      </c>
      <c r="AY99" s="1">
        <f t="shared" si="237"/>
        <v>0</v>
      </c>
      <c r="AZ99" s="2">
        <f t="shared" si="210"/>
        <v>95.855873999999858</v>
      </c>
      <c r="BA99" s="2">
        <f t="shared" si="246"/>
        <v>1462.6433739999998</v>
      </c>
      <c r="BB99" s="2">
        <f t="shared" si="183"/>
        <v>0</v>
      </c>
      <c r="BC99" s="2">
        <f t="shared" si="211"/>
        <v>8.7981663142999995</v>
      </c>
      <c r="BD99" s="2">
        <f t="shared" si="184"/>
        <v>1453.8452076856997</v>
      </c>
      <c r="BE99" s="2">
        <f t="shared" si="212"/>
        <v>9.1</v>
      </c>
      <c r="BF99" s="2">
        <f t="shared" si="185"/>
        <v>86.173241059999981</v>
      </c>
      <c r="BG99" s="2">
        <f t="shared" si="186"/>
        <v>1358.5719666256998</v>
      </c>
      <c r="BI99" s="8">
        <f t="shared" si="238"/>
        <v>0.01</v>
      </c>
      <c r="BJ99" s="5">
        <f t="shared" si="213"/>
        <v>10</v>
      </c>
      <c r="BK99" s="2">
        <f t="shared" si="214"/>
        <v>999</v>
      </c>
      <c r="BL99" s="2">
        <f t="shared" si="215"/>
        <v>1000</v>
      </c>
      <c r="BM99" s="2">
        <f t="shared" si="187"/>
        <v>1000</v>
      </c>
      <c r="BN99" s="8">
        <f t="shared" si="188"/>
        <v>0.02</v>
      </c>
      <c r="BO99" s="2">
        <f t="shared" si="189"/>
        <v>1014.9999999999999</v>
      </c>
      <c r="BP99" s="2" t="str">
        <f t="shared" si="190"/>
        <v>nie</v>
      </c>
      <c r="BQ99" s="2">
        <f t="shared" si="191"/>
        <v>7</v>
      </c>
      <c r="BR99" s="1">
        <f t="shared" si="239"/>
        <v>0</v>
      </c>
      <c r="BS99" s="1">
        <f t="shared" si="174"/>
        <v>1</v>
      </c>
      <c r="BT99" s="1">
        <f t="shared" si="229"/>
        <v>0</v>
      </c>
      <c r="BU99" s="1">
        <f t="shared" ref="BU99:BU130" si="255">IF(zapadalnosc_COI/12&gt;=BU$18,BT87,0)</f>
        <v>1</v>
      </c>
      <c r="BV99" s="2">
        <f t="shared" si="247"/>
        <v>0</v>
      </c>
      <c r="BW99" s="8">
        <f t="shared" si="240"/>
        <v>7.0000000000000007E-2</v>
      </c>
      <c r="BX99" s="2">
        <f t="shared" si="248"/>
        <v>0</v>
      </c>
      <c r="BY99" s="2">
        <f t="shared" si="241"/>
        <v>0</v>
      </c>
      <c r="BZ99" s="2">
        <f t="shared" si="120"/>
        <v>200</v>
      </c>
      <c r="CA99" s="8">
        <f t="shared" si="175"/>
        <v>0.02</v>
      </c>
      <c r="CB99" s="2">
        <f t="shared" si="249"/>
        <v>202.99999999999997</v>
      </c>
      <c r="CC99" s="2">
        <f t="shared" si="176"/>
        <v>1.4</v>
      </c>
      <c r="CD99" s="2">
        <f t="shared" si="192"/>
        <v>0</v>
      </c>
      <c r="CE99" s="2">
        <f t="shared" si="250"/>
        <v>0</v>
      </c>
      <c r="CF99" s="2">
        <f t="shared" si="251"/>
        <v>39</v>
      </c>
      <c r="CG99" s="1">
        <f t="shared" si="232"/>
        <v>0</v>
      </c>
      <c r="CH99" s="2">
        <f t="shared" si="193"/>
        <v>39</v>
      </c>
      <c r="CI99" s="1">
        <f t="shared" si="242"/>
        <v>0</v>
      </c>
      <c r="CJ99" s="2">
        <f t="shared" si="252"/>
        <v>39</v>
      </c>
      <c r="CK99" s="2">
        <f t="shared" si="253"/>
        <v>1256.9999999999998</v>
      </c>
      <c r="CL99" s="2">
        <f t="shared" si="194"/>
        <v>0</v>
      </c>
      <c r="CM99" s="2">
        <f t="shared" si="216"/>
        <v>8.0606000000000009</v>
      </c>
      <c r="CN99" s="2">
        <f t="shared" si="195"/>
        <v>1248.9393999999998</v>
      </c>
      <c r="CO99" s="2">
        <f t="shared" si="217"/>
        <v>8.4</v>
      </c>
      <c r="CP99" s="2">
        <f t="shared" si="196"/>
        <v>47.233999999999938</v>
      </c>
      <c r="CQ99" s="2">
        <f t="shared" si="197"/>
        <v>1193.3053999999997</v>
      </c>
      <c r="CS99" s="5">
        <f t="shared" si="218"/>
        <v>10</v>
      </c>
      <c r="CT99" s="2">
        <f t="shared" si="219"/>
        <v>1000</v>
      </c>
      <c r="CU99" s="2">
        <f t="shared" si="220"/>
        <v>1000</v>
      </c>
      <c r="CV99" s="2">
        <f t="shared" si="221"/>
        <v>1198.7093262377978</v>
      </c>
      <c r="CW99" s="8">
        <f t="shared" si="198"/>
        <v>2.2499999999999999E-2</v>
      </c>
      <c r="CX99" s="2">
        <f t="shared" si="199"/>
        <v>1218.9375461180605</v>
      </c>
      <c r="CY99" s="2" t="str">
        <f t="shared" si="200"/>
        <v>nie</v>
      </c>
      <c r="CZ99" s="2">
        <f t="shared" si="222"/>
        <v>0</v>
      </c>
      <c r="DA99" s="2">
        <f t="shared" si="223"/>
        <v>0</v>
      </c>
      <c r="DB99" s="2">
        <f t="shared" si="224"/>
        <v>1218.9375461180605</v>
      </c>
      <c r="DC99" s="2">
        <f t="shared" si="201"/>
        <v>0</v>
      </c>
      <c r="DD99" s="2">
        <f t="shared" si="225"/>
        <v>8.0041995445429439</v>
      </c>
      <c r="DE99" s="2">
        <f t="shared" si="226"/>
        <v>1210.9333465735176</v>
      </c>
      <c r="DF99" s="2">
        <f t="shared" si="202"/>
        <v>20</v>
      </c>
      <c r="DG99" s="2">
        <f t="shared" si="203"/>
        <v>37.79813376243149</v>
      </c>
      <c r="DH99" s="2">
        <f t="shared" si="227"/>
        <v>1153.1352128110861</v>
      </c>
    </row>
    <row r="100" spans="2:112">
      <c r="B100" s="217"/>
      <c r="C100" s="1">
        <f t="shared" si="168"/>
        <v>63</v>
      </c>
      <c r="D100" s="2">
        <f t="shared" si="105"/>
        <v>1358.7033434938749</v>
      </c>
      <c r="E100" s="2">
        <f t="shared" si="106"/>
        <v>1282.9590153695935</v>
      </c>
      <c r="F100" s="2">
        <f t="shared" si="107"/>
        <v>1210.6762000000001</v>
      </c>
      <c r="G100" s="2">
        <f t="shared" si="108"/>
        <v>1162.5947000000001</v>
      </c>
      <c r="H100" s="2">
        <f t="shared" si="109"/>
        <v>1172.3604777573437</v>
      </c>
      <c r="I100" s="2">
        <f t="shared" si="110"/>
        <v>1122.1644947963675</v>
      </c>
      <c r="J100" s="2">
        <f t="shared" si="169"/>
        <v>1185.1516931693891</v>
      </c>
      <c r="K100" s="2">
        <f t="shared" si="170"/>
        <v>1053.63757522525</v>
      </c>
      <c r="W100" s="1">
        <f t="shared" si="204"/>
        <v>82</v>
      </c>
      <c r="X100" s="2">
        <f t="shared" si="177"/>
        <v>1070.3661518560082</v>
      </c>
      <c r="Y100" s="8">
        <f t="shared" si="230"/>
        <v>0.04</v>
      </c>
      <c r="Z100" s="5">
        <f t="shared" si="205"/>
        <v>13</v>
      </c>
      <c r="AA100" s="2">
        <f t="shared" si="206"/>
        <v>1298.7</v>
      </c>
      <c r="AB100" s="2">
        <f t="shared" si="207"/>
        <v>1300</v>
      </c>
      <c r="AC100" s="2">
        <f t="shared" si="208"/>
        <v>1300</v>
      </c>
      <c r="AD100" s="8">
        <f t="shared" si="178"/>
        <v>6.8500000000000005E-2</v>
      </c>
      <c r="AE100" s="2">
        <f t="shared" si="179"/>
        <v>1374.2083333333335</v>
      </c>
      <c r="AF100" s="2" t="str">
        <f t="shared" si="180"/>
        <v>nie</v>
      </c>
      <c r="AG100" s="2">
        <f t="shared" si="181"/>
        <v>9.1</v>
      </c>
      <c r="AH100" s="1">
        <f t="shared" si="233"/>
        <v>0</v>
      </c>
      <c r="AI100" s="1">
        <f t="shared" si="171"/>
        <v>0</v>
      </c>
      <c r="AJ100" s="1">
        <f t="shared" si="228"/>
        <v>0</v>
      </c>
      <c r="AK100" s="1">
        <f t="shared" si="254"/>
        <v>0</v>
      </c>
      <c r="AL100" s="2">
        <f t="shared" si="243"/>
        <v>0</v>
      </c>
      <c r="AM100" s="8">
        <f t="shared" si="234"/>
        <v>6.8500000000000005E-2</v>
      </c>
      <c r="AN100" s="2">
        <f t="shared" si="244"/>
        <v>0</v>
      </c>
      <c r="AO100" s="2">
        <f t="shared" si="235"/>
        <v>0</v>
      </c>
      <c r="AP100" s="2">
        <f t="shared" si="119"/>
        <v>0</v>
      </c>
      <c r="AQ100" s="8">
        <f t="shared" si="172"/>
        <v>0.04</v>
      </c>
      <c r="AR100" s="2">
        <f t="shared" si="113"/>
        <v>0</v>
      </c>
      <c r="AS100" s="2">
        <f t="shared" si="173"/>
        <v>0</v>
      </c>
      <c r="AT100" s="2">
        <f t="shared" si="209"/>
        <v>0</v>
      </c>
      <c r="AU100" s="2">
        <f t="shared" si="245"/>
        <v>0</v>
      </c>
      <c r="AV100" s="2">
        <f t="shared" si="236"/>
        <v>95.855873999999858</v>
      </c>
      <c r="AW100" s="1">
        <f t="shared" si="231"/>
        <v>0</v>
      </c>
      <c r="AX100" s="2">
        <f t="shared" si="182"/>
        <v>95.855873999999858</v>
      </c>
      <c r="AY100" s="1">
        <f t="shared" si="237"/>
        <v>0</v>
      </c>
      <c r="AZ100" s="2">
        <f t="shared" si="210"/>
        <v>95.855873999999858</v>
      </c>
      <c r="BA100" s="2">
        <f t="shared" si="246"/>
        <v>1470.0642073333333</v>
      </c>
      <c r="BB100" s="2">
        <f t="shared" si="183"/>
        <v>0</v>
      </c>
      <c r="BC100" s="2">
        <f t="shared" si="211"/>
        <v>8.7981663142999995</v>
      </c>
      <c r="BD100" s="2">
        <f t="shared" si="184"/>
        <v>1461.2660410190333</v>
      </c>
      <c r="BE100" s="2">
        <f t="shared" si="212"/>
        <v>9.1</v>
      </c>
      <c r="BF100" s="2">
        <f t="shared" si="185"/>
        <v>87.583199393333359</v>
      </c>
      <c r="BG100" s="2">
        <f t="shared" si="186"/>
        <v>1364.5828416257</v>
      </c>
      <c r="BI100" s="8">
        <f t="shared" si="238"/>
        <v>0.01</v>
      </c>
      <c r="BJ100" s="5">
        <f t="shared" si="213"/>
        <v>10</v>
      </c>
      <c r="BK100" s="2">
        <f t="shared" si="214"/>
        <v>999</v>
      </c>
      <c r="BL100" s="2">
        <f t="shared" si="215"/>
        <v>1000</v>
      </c>
      <c r="BM100" s="2">
        <f t="shared" si="187"/>
        <v>1000</v>
      </c>
      <c r="BN100" s="8">
        <f t="shared" si="188"/>
        <v>0.02</v>
      </c>
      <c r="BO100" s="2">
        <f t="shared" si="189"/>
        <v>1016.6666666666666</v>
      </c>
      <c r="BP100" s="2" t="str">
        <f t="shared" si="190"/>
        <v>nie</v>
      </c>
      <c r="BQ100" s="2">
        <f t="shared" si="191"/>
        <v>7</v>
      </c>
      <c r="BR100" s="1">
        <f t="shared" si="239"/>
        <v>0</v>
      </c>
      <c r="BS100" s="1">
        <f t="shared" si="174"/>
        <v>1</v>
      </c>
      <c r="BT100" s="1">
        <f t="shared" si="229"/>
        <v>0</v>
      </c>
      <c r="BU100" s="1">
        <f t="shared" si="255"/>
        <v>1</v>
      </c>
      <c r="BV100" s="2">
        <f t="shared" si="247"/>
        <v>0</v>
      </c>
      <c r="BW100" s="8">
        <f t="shared" si="240"/>
        <v>7.0000000000000007E-2</v>
      </c>
      <c r="BX100" s="2">
        <f t="shared" si="248"/>
        <v>0</v>
      </c>
      <c r="BY100" s="2">
        <f t="shared" si="241"/>
        <v>0</v>
      </c>
      <c r="BZ100" s="2">
        <f t="shared" si="120"/>
        <v>200</v>
      </c>
      <c r="CA100" s="8">
        <f t="shared" si="175"/>
        <v>0.02</v>
      </c>
      <c r="CB100" s="2">
        <f t="shared" si="249"/>
        <v>203.33333333333331</v>
      </c>
      <c r="CC100" s="2">
        <f t="shared" si="176"/>
        <v>1.4</v>
      </c>
      <c r="CD100" s="2">
        <f t="shared" si="192"/>
        <v>0</v>
      </c>
      <c r="CE100" s="2">
        <f t="shared" si="250"/>
        <v>0</v>
      </c>
      <c r="CF100" s="2">
        <f t="shared" si="251"/>
        <v>39</v>
      </c>
      <c r="CG100" s="1">
        <f t="shared" si="232"/>
        <v>0</v>
      </c>
      <c r="CH100" s="2">
        <f t="shared" si="193"/>
        <v>39</v>
      </c>
      <c r="CI100" s="1">
        <f t="shared" si="242"/>
        <v>0</v>
      </c>
      <c r="CJ100" s="2">
        <f t="shared" si="252"/>
        <v>39</v>
      </c>
      <c r="CK100" s="2">
        <f t="shared" si="253"/>
        <v>1259</v>
      </c>
      <c r="CL100" s="2">
        <f t="shared" si="194"/>
        <v>0</v>
      </c>
      <c r="CM100" s="2">
        <f t="shared" si="216"/>
        <v>8.0606000000000009</v>
      </c>
      <c r="CN100" s="2">
        <f t="shared" si="195"/>
        <v>1250.9394</v>
      </c>
      <c r="CO100" s="2">
        <f t="shared" si="217"/>
        <v>8.4</v>
      </c>
      <c r="CP100" s="2">
        <f t="shared" si="196"/>
        <v>47.613999999999983</v>
      </c>
      <c r="CQ100" s="2">
        <f t="shared" si="197"/>
        <v>1194.9253999999999</v>
      </c>
      <c r="CS100" s="5">
        <f t="shared" si="218"/>
        <v>10</v>
      </c>
      <c r="CT100" s="2">
        <f t="shared" si="219"/>
        <v>1000</v>
      </c>
      <c r="CU100" s="2">
        <f t="shared" si="220"/>
        <v>1000</v>
      </c>
      <c r="CV100" s="2">
        <f t="shared" si="221"/>
        <v>1198.7093262377978</v>
      </c>
      <c r="CW100" s="8">
        <f t="shared" si="198"/>
        <v>2.2499999999999999E-2</v>
      </c>
      <c r="CX100" s="2">
        <f t="shared" si="199"/>
        <v>1221.1851261047566</v>
      </c>
      <c r="CY100" s="2" t="str">
        <f t="shared" si="200"/>
        <v>nie</v>
      </c>
      <c r="CZ100" s="2">
        <f t="shared" si="222"/>
        <v>0</v>
      </c>
      <c r="DA100" s="2">
        <f t="shared" si="223"/>
        <v>0</v>
      </c>
      <c r="DB100" s="2">
        <f t="shared" si="224"/>
        <v>1221.1851261047566</v>
      </c>
      <c r="DC100" s="2">
        <f t="shared" si="201"/>
        <v>0</v>
      </c>
      <c r="DD100" s="2">
        <f t="shared" si="225"/>
        <v>8.0041995445429439</v>
      </c>
      <c r="DE100" s="2">
        <f t="shared" si="226"/>
        <v>1213.1809265602137</v>
      </c>
      <c r="DF100" s="2">
        <f t="shared" si="202"/>
        <v>20</v>
      </c>
      <c r="DG100" s="2">
        <f t="shared" si="203"/>
        <v>38.225173959903756</v>
      </c>
      <c r="DH100" s="2">
        <f t="shared" si="227"/>
        <v>1154.95575260031</v>
      </c>
    </row>
    <row r="101" spans="2:112">
      <c r="B101" s="217"/>
      <c r="C101" s="1">
        <f t="shared" si="168"/>
        <v>64</v>
      </c>
      <c r="D101" s="2">
        <f t="shared" si="105"/>
        <v>1365.8722194136662</v>
      </c>
      <c r="E101" s="2">
        <f t="shared" si="106"/>
        <v>1288.7658048646247</v>
      </c>
      <c r="F101" s="2">
        <f t="shared" si="107"/>
        <v>1213.0928666666669</v>
      </c>
      <c r="G101" s="2">
        <f t="shared" si="108"/>
        <v>1164.5522000000001</v>
      </c>
      <c r="H101" s="2">
        <f t="shared" si="109"/>
        <v>1174.5585999937211</v>
      </c>
      <c r="I101" s="2">
        <f t="shared" si="110"/>
        <v>1123.9449738078331</v>
      </c>
      <c r="J101" s="2">
        <f t="shared" si="169"/>
        <v>1188.3516027409464</v>
      </c>
      <c r="K101" s="2">
        <f t="shared" si="170"/>
        <v>1054.5134169336668</v>
      </c>
      <c r="W101" s="1">
        <f t="shared" si="204"/>
        <v>83</v>
      </c>
      <c r="X101" s="2">
        <f t="shared" si="177"/>
        <v>1071.2507519815092</v>
      </c>
      <c r="Y101" s="8">
        <f t="shared" si="230"/>
        <v>0.04</v>
      </c>
      <c r="Z101" s="5">
        <f t="shared" si="205"/>
        <v>13</v>
      </c>
      <c r="AA101" s="2">
        <f t="shared" si="206"/>
        <v>1298.7</v>
      </c>
      <c r="AB101" s="2">
        <f t="shared" si="207"/>
        <v>1300</v>
      </c>
      <c r="AC101" s="2">
        <f t="shared" si="208"/>
        <v>1300</v>
      </c>
      <c r="AD101" s="8">
        <f t="shared" si="178"/>
        <v>6.8500000000000005E-2</v>
      </c>
      <c r="AE101" s="2">
        <f t="shared" si="179"/>
        <v>1381.6291666666666</v>
      </c>
      <c r="AF101" s="2" t="str">
        <f t="shared" si="180"/>
        <v>nie</v>
      </c>
      <c r="AG101" s="2">
        <f t="shared" si="181"/>
        <v>9.1</v>
      </c>
      <c r="AH101" s="1">
        <f t="shared" si="233"/>
        <v>0</v>
      </c>
      <c r="AI101" s="1">
        <f t="shared" si="171"/>
        <v>0</v>
      </c>
      <c r="AJ101" s="1">
        <f t="shared" si="228"/>
        <v>0</v>
      </c>
      <c r="AK101" s="1">
        <f t="shared" si="254"/>
        <v>0</v>
      </c>
      <c r="AL101" s="2">
        <f t="shared" si="243"/>
        <v>0</v>
      </c>
      <c r="AM101" s="8">
        <f t="shared" si="234"/>
        <v>6.8500000000000005E-2</v>
      </c>
      <c r="AN101" s="2">
        <f t="shared" si="244"/>
        <v>0</v>
      </c>
      <c r="AO101" s="2">
        <f t="shared" si="235"/>
        <v>0</v>
      </c>
      <c r="AP101" s="2">
        <f t="shared" si="119"/>
        <v>0</v>
      </c>
      <c r="AQ101" s="8">
        <f t="shared" si="172"/>
        <v>0.04</v>
      </c>
      <c r="AR101" s="2">
        <f t="shared" si="113"/>
        <v>0</v>
      </c>
      <c r="AS101" s="2">
        <f t="shared" si="173"/>
        <v>0</v>
      </c>
      <c r="AT101" s="2">
        <f t="shared" si="209"/>
        <v>0</v>
      </c>
      <c r="AU101" s="2">
        <f t="shared" si="245"/>
        <v>0</v>
      </c>
      <c r="AV101" s="2">
        <f t="shared" si="236"/>
        <v>95.855873999999858</v>
      </c>
      <c r="AW101" s="1">
        <f t="shared" si="231"/>
        <v>0</v>
      </c>
      <c r="AX101" s="2">
        <f t="shared" si="182"/>
        <v>95.855873999999858</v>
      </c>
      <c r="AY101" s="1">
        <f t="shared" si="237"/>
        <v>0</v>
      </c>
      <c r="AZ101" s="2">
        <f t="shared" si="210"/>
        <v>95.855873999999858</v>
      </c>
      <c r="BA101" s="2">
        <f t="shared" si="246"/>
        <v>1477.4850406666665</v>
      </c>
      <c r="BB101" s="2">
        <f t="shared" si="183"/>
        <v>0</v>
      </c>
      <c r="BC101" s="2">
        <f t="shared" si="211"/>
        <v>8.7981663142999995</v>
      </c>
      <c r="BD101" s="2">
        <f t="shared" si="184"/>
        <v>1468.6868743523664</v>
      </c>
      <c r="BE101" s="2">
        <f t="shared" si="212"/>
        <v>9.1</v>
      </c>
      <c r="BF101" s="2">
        <f t="shared" si="185"/>
        <v>88.993157726666652</v>
      </c>
      <c r="BG101" s="2">
        <f t="shared" si="186"/>
        <v>1370.5937166256999</v>
      </c>
      <c r="BI101" s="8">
        <f t="shared" si="238"/>
        <v>0.01</v>
      </c>
      <c r="BJ101" s="5">
        <f t="shared" si="213"/>
        <v>10</v>
      </c>
      <c r="BK101" s="2">
        <f t="shared" si="214"/>
        <v>999</v>
      </c>
      <c r="BL101" s="2">
        <f t="shared" si="215"/>
        <v>1000</v>
      </c>
      <c r="BM101" s="2">
        <f t="shared" si="187"/>
        <v>1000</v>
      </c>
      <c r="BN101" s="8">
        <f t="shared" si="188"/>
        <v>0.02</v>
      </c>
      <c r="BO101" s="2">
        <f t="shared" si="189"/>
        <v>1018.3333333333333</v>
      </c>
      <c r="BP101" s="2" t="str">
        <f t="shared" si="190"/>
        <v>nie</v>
      </c>
      <c r="BQ101" s="2">
        <f t="shared" si="191"/>
        <v>7</v>
      </c>
      <c r="BR101" s="1">
        <f t="shared" si="239"/>
        <v>0</v>
      </c>
      <c r="BS101" s="1">
        <f t="shared" si="174"/>
        <v>1</v>
      </c>
      <c r="BT101" s="1">
        <f t="shared" si="229"/>
        <v>0</v>
      </c>
      <c r="BU101" s="1">
        <f t="shared" si="255"/>
        <v>1</v>
      </c>
      <c r="BV101" s="2">
        <f t="shared" si="247"/>
        <v>0</v>
      </c>
      <c r="BW101" s="8">
        <f t="shared" si="240"/>
        <v>7.0000000000000007E-2</v>
      </c>
      <c r="BX101" s="2">
        <f t="shared" si="248"/>
        <v>0</v>
      </c>
      <c r="BY101" s="2">
        <f t="shared" si="241"/>
        <v>0</v>
      </c>
      <c r="BZ101" s="2">
        <f t="shared" si="120"/>
        <v>200</v>
      </c>
      <c r="CA101" s="8">
        <f t="shared" si="175"/>
        <v>0.02</v>
      </c>
      <c r="CB101" s="2">
        <f t="shared" si="249"/>
        <v>203.66666666666666</v>
      </c>
      <c r="CC101" s="2">
        <f t="shared" si="176"/>
        <v>1.4</v>
      </c>
      <c r="CD101" s="2">
        <f t="shared" si="192"/>
        <v>0</v>
      </c>
      <c r="CE101" s="2">
        <f t="shared" si="250"/>
        <v>0</v>
      </c>
      <c r="CF101" s="2">
        <f t="shared" si="251"/>
        <v>39</v>
      </c>
      <c r="CG101" s="1">
        <f t="shared" si="232"/>
        <v>0</v>
      </c>
      <c r="CH101" s="2">
        <f t="shared" si="193"/>
        <v>39</v>
      </c>
      <c r="CI101" s="1">
        <f t="shared" si="242"/>
        <v>0</v>
      </c>
      <c r="CJ101" s="2">
        <f t="shared" si="252"/>
        <v>39</v>
      </c>
      <c r="CK101" s="2">
        <f t="shared" si="253"/>
        <v>1261</v>
      </c>
      <c r="CL101" s="2">
        <f t="shared" si="194"/>
        <v>0</v>
      </c>
      <c r="CM101" s="2">
        <f t="shared" si="216"/>
        <v>8.0606000000000009</v>
      </c>
      <c r="CN101" s="2">
        <f t="shared" si="195"/>
        <v>1252.9394</v>
      </c>
      <c r="CO101" s="2">
        <f t="shared" si="217"/>
        <v>8.4</v>
      </c>
      <c r="CP101" s="2">
        <f t="shared" si="196"/>
        <v>47.993999999999986</v>
      </c>
      <c r="CQ101" s="2">
        <f t="shared" si="197"/>
        <v>1196.5454</v>
      </c>
      <c r="CS101" s="5">
        <f t="shared" si="218"/>
        <v>10</v>
      </c>
      <c r="CT101" s="2">
        <f t="shared" si="219"/>
        <v>1000</v>
      </c>
      <c r="CU101" s="2">
        <f t="shared" si="220"/>
        <v>1000</v>
      </c>
      <c r="CV101" s="2">
        <f t="shared" si="221"/>
        <v>1198.7093262377978</v>
      </c>
      <c r="CW101" s="8">
        <f t="shared" si="198"/>
        <v>2.2499999999999999E-2</v>
      </c>
      <c r="CX101" s="2">
        <f t="shared" si="199"/>
        <v>1223.4327060914522</v>
      </c>
      <c r="CY101" s="2" t="str">
        <f t="shared" si="200"/>
        <v>nie</v>
      </c>
      <c r="CZ101" s="2">
        <f t="shared" si="222"/>
        <v>0</v>
      </c>
      <c r="DA101" s="2">
        <f t="shared" si="223"/>
        <v>0</v>
      </c>
      <c r="DB101" s="2">
        <f t="shared" si="224"/>
        <v>1223.4327060914522</v>
      </c>
      <c r="DC101" s="2">
        <f t="shared" si="201"/>
        <v>0</v>
      </c>
      <c r="DD101" s="2">
        <f t="shared" si="225"/>
        <v>8.0041995445429439</v>
      </c>
      <c r="DE101" s="2">
        <f t="shared" si="226"/>
        <v>1215.4285065469094</v>
      </c>
      <c r="DF101" s="2">
        <f t="shared" si="202"/>
        <v>20</v>
      </c>
      <c r="DG101" s="2">
        <f t="shared" si="203"/>
        <v>38.65221415737593</v>
      </c>
      <c r="DH101" s="2">
        <f t="shared" si="227"/>
        <v>1156.7762923895334</v>
      </c>
    </row>
    <row r="102" spans="2:112">
      <c r="B102" s="217"/>
      <c r="C102" s="1">
        <f t="shared" ref="C102:C133" si="256">W83</f>
        <v>65</v>
      </c>
      <c r="D102" s="2">
        <f t="shared" si="105"/>
        <v>1373.0410953334581</v>
      </c>
      <c r="E102" s="2">
        <f t="shared" si="106"/>
        <v>1294.572594359656</v>
      </c>
      <c r="F102" s="2">
        <f t="shared" si="107"/>
        <v>1215.5095333333334</v>
      </c>
      <c r="G102" s="2">
        <f t="shared" si="108"/>
        <v>1166.5097000000001</v>
      </c>
      <c r="H102" s="2">
        <f t="shared" si="109"/>
        <v>1176.7567222300984</v>
      </c>
      <c r="I102" s="2">
        <f t="shared" si="110"/>
        <v>1125.7254528192987</v>
      </c>
      <c r="J102" s="2">
        <f t="shared" ref="J102:J133" si="257">FV(INDEX(scenariusz_I_konto,MATCH(ROUNDUP(C102/12,0),scenariusz_I_rok,0))/12*(1-podatek_Belki),1,0,-J101,1)</f>
        <v>1191.560152068347</v>
      </c>
      <c r="K102" s="2">
        <f t="shared" ref="K102:K133" si="258">X83</f>
        <v>1055.3892586420832</v>
      </c>
      <c r="W102" s="1">
        <f t="shared" si="204"/>
        <v>84</v>
      </c>
      <c r="X102" s="2">
        <f t="shared" si="177"/>
        <v>1072.1353521070098</v>
      </c>
      <c r="Y102" s="8">
        <f t="shared" si="230"/>
        <v>0.04</v>
      </c>
      <c r="Z102" s="5">
        <f t="shared" si="205"/>
        <v>13</v>
      </c>
      <c r="AA102" s="2">
        <f t="shared" si="206"/>
        <v>1298.7</v>
      </c>
      <c r="AB102" s="2">
        <f t="shared" si="207"/>
        <v>1300</v>
      </c>
      <c r="AC102" s="2">
        <f t="shared" si="208"/>
        <v>1300</v>
      </c>
      <c r="AD102" s="8">
        <f t="shared" si="178"/>
        <v>6.8500000000000005E-2</v>
      </c>
      <c r="AE102" s="2">
        <f t="shared" si="179"/>
        <v>1389.05</v>
      </c>
      <c r="AF102" s="2" t="str">
        <f t="shared" si="180"/>
        <v>nie</v>
      </c>
      <c r="AG102" s="2">
        <f t="shared" si="181"/>
        <v>9.1</v>
      </c>
      <c r="AH102" s="1">
        <f t="shared" si="233"/>
        <v>0</v>
      </c>
      <c r="AI102" s="1">
        <f t="shared" si="171"/>
        <v>0</v>
      </c>
      <c r="AJ102" s="1">
        <f t="shared" si="228"/>
        <v>0</v>
      </c>
      <c r="AK102" s="1">
        <f t="shared" si="254"/>
        <v>0</v>
      </c>
      <c r="AL102" s="2">
        <f t="shared" si="243"/>
        <v>0</v>
      </c>
      <c r="AM102" s="8">
        <f t="shared" si="234"/>
        <v>6.8500000000000005E-2</v>
      </c>
      <c r="AN102" s="2">
        <f t="shared" si="244"/>
        <v>0</v>
      </c>
      <c r="AO102" s="2">
        <f t="shared" si="235"/>
        <v>0</v>
      </c>
      <c r="AP102" s="2">
        <f t="shared" si="119"/>
        <v>0</v>
      </c>
      <c r="AQ102" s="8">
        <f t="shared" si="172"/>
        <v>0.04</v>
      </c>
      <c r="AR102" s="2">
        <f t="shared" si="113"/>
        <v>0</v>
      </c>
      <c r="AS102" s="2">
        <f t="shared" si="173"/>
        <v>0</v>
      </c>
      <c r="AT102" s="2">
        <f t="shared" si="209"/>
        <v>0</v>
      </c>
      <c r="AU102" s="2">
        <f t="shared" si="245"/>
        <v>0</v>
      </c>
      <c r="AV102" s="2">
        <f t="shared" si="236"/>
        <v>95.855873999999858</v>
      </c>
      <c r="AW102" s="1">
        <f t="shared" si="231"/>
        <v>0</v>
      </c>
      <c r="AX102" s="2">
        <f t="shared" si="182"/>
        <v>95.855873999999858</v>
      </c>
      <c r="AY102" s="1">
        <f t="shared" si="237"/>
        <v>0</v>
      </c>
      <c r="AZ102" s="2">
        <f t="shared" si="210"/>
        <v>95.855873999999858</v>
      </c>
      <c r="BA102" s="2">
        <f t="shared" si="246"/>
        <v>1484.9058739999998</v>
      </c>
      <c r="BB102" s="2">
        <f t="shared" si="183"/>
        <v>1.6333964613999998</v>
      </c>
      <c r="BC102" s="2">
        <f t="shared" si="211"/>
        <v>10.4315627757</v>
      </c>
      <c r="BD102" s="2">
        <f t="shared" si="184"/>
        <v>1474.4743112242998</v>
      </c>
      <c r="BE102" s="2">
        <f t="shared" si="212"/>
        <v>9.1</v>
      </c>
      <c r="BF102" s="2">
        <f t="shared" si="185"/>
        <v>90.403116059999988</v>
      </c>
      <c r="BG102" s="2">
        <f t="shared" si="186"/>
        <v>1374.9711951642998</v>
      </c>
      <c r="BI102" s="8">
        <f t="shared" si="238"/>
        <v>0.01</v>
      </c>
      <c r="BJ102" s="5">
        <f t="shared" si="213"/>
        <v>10</v>
      </c>
      <c r="BK102" s="2">
        <f t="shared" si="214"/>
        <v>999</v>
      </c>
      <c r="BL102" s="2">
        <f t="shared" si="215"/>
        <v>1000</v>
      </c>
      <c r="BM102" s="2">
        <f t="shared" si="187"/>
        <v>1000</v>
      </c>
      <c r="BN102" s="8">
        <f t="shared" si="188"/>
        <v>0.02</v>
      </c>
      <c r="BO102" s="2">
        <f t="shared" si="189"/>
        <v>1020</v>
      </c>
      <c r="BP102" s="2" t="str">
        <f t="shared" si="190"/>
        <v>nie</v>
      </c>
      <c r="BQ102" s="2">
        <f t="shared" si="191"/>
        <v>7</v>
      </c>
      <c r="BR102" s="1">
        <f t="shared" si="239"/>
        <v>0</v>
      </c>
      <c r="BS102" s="1">
        <f t="shared" si="174"/>
        <v>1</v>
      </c>
      <c r="BT102" s="1">
        <f t="shared" si="229"/>
        <v>0</v>
      </c>
      <c r="BU102" s="1">
        <f t="shared" si="255"/>
        <v>1</v>
      </c>
      <c r="BV102" s="2">
        <f t="shared" si="247"/>
        <v>0</v>
      </c>
      <c r="BW102" s="8">
        <f t="shared" si="240"/>
        <v>7.0000000000000007E-2</v>
      </c>
      <c r="BX102" s="2">
        <f t="shared" si="248"/>
        <v>0</v>
      </c>
      <c r="BY102" s="2">
        <f t="shared" si="241"/>
        <v>0</v>
      </c>
      <c r="BZ102" s="2">
        <f t="shared" si="120"/>
        <v>200</v>
      </c>
      <c r="CA102" s="8">
        <f t="shared" si="175"/>
        <v>0.02</v>
      </c>
      <c r="CB102" s="2">
        <f t="shared" si="249"/>
        <v>204</v>
      </c>
      <c r="CC102" s="2">
        <f t="shared" si="176"/>
        <v>1.4</v>
      </c>
      <c r="CD102" s="2">
        <f t="shared" si="192"/>
        <v>20</v>
      </c>
      <c r="CE102" s="2">
        <f t="shared" si="250"/>
        <v>104</v>
      </c>
      <c r="CF102" s="2">
        <f t="shared" si="251"/>
        <v>163</v>
      </c>
      <c r="CG102" s="1">
        <f t="shared" si="232"/>
        <v>1</v>
      </c>
      <c r="CH102" s="2">
        <f t="shared" si="193"/>
        <v>63.099999999999994</v>
      </c>
      <c r="CI102" s="1">
        <f t="shared" si="242"/>
        <v>0</v>
      </c>
      <c r="CJ102" s="2">
        <f t="shared" si="252"/>
        <v>63.099999999999994</v>
      </c>
      <c r="CK102" s="2">
        <f t="shared" si="253"/>
        <v>1263</v>
      </c>
      <c r="CL102" s="2">
        <f t="shared" si="194"/>
        <v>1.3893</v>
      </c>
      <c r="CM102" s="2">
        <f t="shared" si="216"/>
        <v>9.4499000000000013</v>
      </c>
      <c r="CN102" s="2">
        <f t="shared" si="195"/>
        <v>1253.5500999999999</v>
      </c>
      <c r="CO102" s="2">
        <f t="shared" si="217"/>
        <v>8.4</v>
      </c>
      <c r="CP102" s="2">
        <f t="shared" si="196"/>
        <v>48.373999999999981</v>
      </c>
      <c r="CQ102" s="2">
        <f t="shared" si="197"/>
        <v>1196.7760999999998</v>
      </c>
      <c r="CS102" s="5">
        <f t="shared" si="218"/>
        <v>10</v>
      </c>
      <c r="CT102" s="2">
        <f t="shared" si="219"/>
        <v>1000</v>
      </c>
      <c r="CU102" s="2">
        <f t="shared" si="220"/>
        <v>1000</v>
      </c>
      <c r="CV102" s="2">
        <f t="shared" si="221"/>
        <v>1198.7093262377978</v>
      </c>
      <c r="CW102" s="8">
        <f t="shared" si="198"/>
        <v>2.2499999999999999E-2</v>
      </c>
      <c r="CX102" s="2">
        <f t="shared" si="199"/>
        <v>1225.6802860781481</v>
      </c>
      <c r="CY102" s="2" t="str">
        <f t="shared" si="200"/>
        <v>nie</v>
      </c>
      <c r="CZ102" s="2">
        <f t="shared" si="222"/>
        <v>0</v>
      </c>
      <c r="DA102" s="2">
        <f t="shared" si="223"/>
        <v>0</v>
      </c>
      <c r="DB102" s="2">
        <f t="shared" si="224"/>
        <v>1225.6802860781481</v>
      </c>
      <c r="DC102" s="2">
        <f t="shared" si="201"/>
        <v>1.348248314685963</v>
      </c>
      <c r="DD102" s="2">
        <f t="shared" si="225"/>
        <v>9.3524478592289064</v>
      </c>
      <c r="DE102" s="2">
        <f t="shared" si="226"/>
        <v>1216.3278382189192</v>
      </c>
      <c r="DF102" s="2">
        <f t="shared" si="202"/>
        <v>20</v>
      </c>
      <c r="DG102" s="2">
        <f t="shared" si="203"/>
        <v>39.079254354848146</v>
      </c>
      <c r="DH102" s="2">
        <f t="shared" si="227"/>
        <v>1157.248583864071</v>
      </c>
    </row>
    <row r="103" spans="2:112">
      <c r="B103" s="217"/>
      <c r="C103" s="1">
        <f t="shared" si="256"/>
        <v>66</v>
      </c>
      <c r="D103" s="2">
        <f t="shared" ref="D103:D166" si="259">BD84</f>
        <v>1380.2099712532499</v>
      </c>
      <c r="E103" s="2">
        <f t="shared" ref="E103:E166" si="260">BG84</f>
        <v>1300.3793838546874</v>
      </c>
      <c r="F103" s="2">
        <f t="shared" ref="F103:F166" si="261">CN84</f>
        <v>1217.9262000000001</v>
      </c>
      <c r="G103" s="2">
        <f t="shared" ref="G103:G166" si="262">CQ84</f>
        <v>1168.4672</v>
      </c>
      <c r="H103" s="2">
        <f t="shared" ref="H103:H166" si="263">DE84</f>
        <v>1178.9548444664758</v>
      </c>
      <c r="I103" s="2">
        <f t="shared" ref="I103:I166" si="264">DH84</f>
        <v>1127.5059318307644</v>
      </c>
      <c r="J103" s="2">
        <f t="shared" si="257"/>
        <v>1194.7773644789313</v>
      </c>
      <c r="K103" s="2">
        <f t="shared" si="258"/>
        <v>1056.2651003504998</v>
      </c>
      <c r="W103" s="1">
        <f t="shared" si="204"/>
        <v>85</v>
      </c>
      <c r="X103" s="2">
        <f t="shared" si="177"/>
        <v>1073.0287982337654</v>
      </c>
      <c r="Y103" s="8">
        <f t="shared" si="230"/>
        <v>0.04</v>
      </c>
      <c r="Z103" s="5">
        <f t="shared" si="205"/>
        <v>13</v>
      </c>
      <c r="AA103" s="2">
        <f t="shared" si="206"/>
        <v>1298.7</v>
      </c>
      <c r="AB103" s="2">
        <f t="shared" si="207"/>
        <v>1300</v>
      </c>
      <c r="AC103" s="2">
        <f t="shared" si="208"/>
        <v>1389.05</v>
      </c>
      <c r="AD103" s="8">
        <f t="shared" si="178"/>
        <v>6.8500000000000005E-2</v>
      </c>
      <c r="AE103" s="2">
        <f t="shared" si="179"/>
        <v>1396.9791604166667</v>
      </c>
      <c r="AF103" s="2" t="str">
        <f t="shared" si="180"/>
        <v>nie</v>
      </c>
      <c r="AG103" s="2">
        <f t="shared" si="181"/>
        <v>9.1</v>
      </c>
      <c r="AH103" s="1">
        <f t="shared" si="233"/>
        <v>0</v>
      </c>
      <c r="AI103" s="1">
        <f t="shared" si="171"/>
        <v>0</v>
      </c>
      <c r="AJ103" s="1">
        <f t="shared" si="228"/>
        <v>0</v>
      </c>
      <c r="AK103" s="1">
        <f t="shared" si="254"/>
        <v>0</v>
      </c>
      <c r="AL103" s="2">
        <f t="shared" si="243"/>
        <v>0</v>
      </c>
      <c r="AM103" s="8">
        <f t="shared" si="234"/>
        <v>6.8500000000000005E-2</v>
      </c>
      <c r="AN103" s="2">
        <f t="shared" si="244"/>
        <v>0</v>
      </c>
      <c r="AO103" s="2">
        <f t="shared" si="235"/>
        <v>0</v>
      </c>
      <c r="AP103" s="2">
        <f t="shared" si="119"/>
        <v>0</v>
      </c>
      <c r="AQ103" s="8">
        <f t="shared" si="172"/>
        <v>0.04</v>
      </c>
      <c r="AR103" s="2">
        <f t="shared" si="113"/>
        <v>0</v>
      </c>
      <c r="AS103" s="2">
        <f t="shared" si="173"/>
        <v>0</v>
      </c>
      <c r="AT103" s="2">
        <f t="shared" si="209"/>
        <v>0</v>
      </c>
      <c r="AU103" s="2">
        <f t="shared" si="245"/>
        <v>0</v>
      </c>
      <c r="AV103" s="2">
        <f t="shared" si="236"/>
        <v>95.855873999999858</v>
      </c>
      <c r="AW103" s="1">
        <f t="shared" si="231"/>
        <v>0</v>
      </c>
      <c r="AX103" s="2">
        <f t="shared" si="182"/>
        <v>95.855873999999858</v>
      </c>
      <c r="AY103" s="1">
        <f t="shared" si="237"/>
        <v>0</v>
      </c>
      <c r="AZ103" s="2">
        <f t="shared" si="210"/>
        <v>95.855873999999858</v>
      </c>
      <c r="BA103" s="2">
        <f t="shared" si="246"/>
        <v>1492.8350344166665</v>
      </c>
      <c r="BB103" s="2">
        <f t="shared" si="183"/>
        <v>0</v>
      </c>
      <c r="BC103" s="2">
        <f t="shared" si="211"/>
        <v>10.4315627757</v>
      </c>
      <c r="BD103" s="2">
        <f t="shared" si="184"/>
        <v>1482.4034716409665</v>
      </c>
      <c r="BE103" s="2">
        <f t="shared" si="212"/>
        <v>9.1</v>
      </c>
      <c r="BF103" s="2">
        <f t="shared" si="185"/>
        <v>91.909656539166662</v>
      </c>
      <c r="BG103" s="2">
        <f t="shared" si="186"/>
        <v>1381.3938151017999</v>
      </c>
      <c r="BI103" s="8">
        <f t="shared" si="238"/>
        <v>0.01</v>
      </c>
      <c r="BJ103" s="5">
        <f t="shared" si="213"/>
        <v>10</v>
      </c>
      <c r="BK103" s="2">
        <f t="shared" si="214"/>
        <v>999</v>
      </c>
      <c r="BL103" s="2">
        <f t="shared" si="215"/>
        <v>1000</v>
      </c>
      <c r="BM103" s="2">
        <f t="shared" si="187"/>
        <v>1000</v>
      </c>
      <c r="BN103" s="8">
        <f t="shared" si="188"/>
        <v>0.02</v>
      </c>
      <c r="BO103" s="2">
        <f t="shared" si="189"/>
        <v>1001.6666666666667</v>
      </c>
      <c r="BP103" s="2" t="str">
        <f t="shared" si="190"/>
        <v>nie</v>
      </c>
      <c r="BQ103" s="2">
        <f t="shared" si="191"/>
        <v>7</v>
      </c>
      <c r="BR103" s="1">
        <f t="shared" si="239"/>
        <v>1</v>
      </c>
      <c r="BS103" s="1">
        <f t="shared" si="174"/>
        <v>0</v>
      </c>
      <c r="BT103" s="1">
        <f t="shared" si="229"/>
        <v>1</v>
      </c>
      <c r="BU103" s="1">
        <f t="shared" si="255"/>
        <v>0</v>
      </c>
      <c r="BV103" s="2">
        <f t="shared" si="247"/>
        <v>100</v>
      </c>
      <c r="BW103" s="8">
        <f t="shared" si="240"/>
        <v>7.0000000000000007E-2</v>
      </c>
      <c r="BX103" s="2">
        <f t="shared" si="248"/>
        <v>100.58333333333334</v>
      </c>
      <c r="BY103" s="2">
        <f t="shared" si="241"/>
        <v>0.58333333333334281</v>
      </c>
      <c r="BZ103" s="2">
        <f t="shared" si="120"/>
        <v>100</v>
      </c>
      <c r="CA103" s="8">
        <f t="shared" si="175"/>
        <v>0.02</v>
      </c>
      <c r="CB103" s="2">
        <f t="shared" si="249"/>
        <v>100.16666666666667</v>
      </c>
      <c r="CC103" s="2">
        <f t="shared" si="176"/>
        <v>0.7</v>
      </c>
      <c r="CD103" s="2">
        <f t="shared" si="192"/>
        <v>0</v>
      </c>
      <c r="CE103" s="2">
        <f t="shared" si="250"/>
        <v>0</v>
      </c>
      <c r="CF103" s="2">
        <f t="shared" si="251"/>
        <v>63.099999999999994</v>
      </c>
      <c r="CG103" s="1">
        <f t="shared" si="232"/>
        <v>0</v>
      </c>
      <c r="CH103" s="2">
        <f t="shared" si="193"/>
        <v>63.099999999999994</v>
      </c>
      <c r="CI103" s="1">
        <f t="shared" si="242"/>
        <v>0</v>
      </c>
      <c r="CJ103" s="2">
        <f t="shared" si="252"/>
        <v>63.099999999999994</v>
      </c>
      <c r="CK103" s="2">
        <f t="shared" si="253"/>
        <v>1265.5166666666667</v>
      </c>
      <c r="CL103" s="2">
        <f t="shared" si="194"/>
        <v>0</v>
      </c>
      <c r="CM103" s="2">
        <f t="shared" si="216"/>
        <v>9.4499000000000013</v>
      </c>
      <c r="CN103" s="2">
        <f t="shared" si="195"/>
        <v>1256.0667666666666</v>
      </c>
      <c r="CO103" s="2">
        <f t="shared" si="217"/>
        <v>8.2833333333333421</v>
      </c>
      <c r="CP103" s="2">
        <f t="shared" si="196"/>
        <v>48.87433333333334</v>
      </c>
      <c r="CQ103" s="2">
        <f t="shared" si="197"/>
        <v>1198.9090999999999</v>
      </c>
      <c r="CS103" s="5">
        <f t="shared" si="218"/>
        <v>10</v>
      </c>
      <c r="CT103" s="2">
        <f t="shared" si="219"/>
        <v>1000</v>
      </c>
      <c r="CU103" s="2">
        <f t="shared" si="220"/>
        <v>1000</v>
      </c>
      <c r="CV103" s="2">
        <f t="shared" si="221"/>
        <v>1225.6802860781481</v>
      </c>
      <c r="CW103" s="8">
        <f t="shared" si="198"/>
        <v>2.2499999999999999E-2</v>
      </c>
      <c r="CX103" s="2">
        <f t="shared" si="199"/>
        <v>1227.9784366145448</v>
      </c>
      <c r="CY103" s="2" t="str">
        <f t="shared" si="200"/>
        <v>nie</v>
      </c>
      <c r="CZ103" s="2">
        <f t="shared" si="222"/>
        <v>0</v>
      </c>
      <c r="DA103" s="2">
        <f t="shared" si="223"/>
        <v>0</v>
      </c>
      <c r="DB103" s="2">
        <f t="shared" si="224"/>
        <v>1227.9784366145448</v>
      </c>
      <c r="DC103" s="2">
        <f t="shared" si="201"/>
        <v>0</v>
      </c>
      <c r="DD103" s="2">
        <f t="shared" si="225"/>
        <v>9.3524478592289064</v>
      </c>
      <c r="DE103" s="2">
        <f t="shared" si="226"/>
        <v>1218.6259887553158</v>
      </c>
      <c r="DF103" s="2">
        <f t="shared" si="202"/>
        <v>20</v>
      </c>
      <c r="DG103" s="2">
        <f t="shared" si="203"/>
        <v>39.515902956763505</v>
      </c>
      <c r="DH103" s="2">
        <f t="shared" si="227"/>
        <v>1159.1100857985523</v>
      </c>
    </row>
    <row r="104" spans="2:112">
      <c r="B104" s="217"/>
      <c r="C104" s="1">
        <f t="shared" si="256"/>
        <v>67</v>
      </c>
      <c r="D104" s="2">
        <f t="shared" si="259"/>
        <v>1387.3788471730413</v>
      </c>
      <c r="E104" s="2">
        <f t="shared" si="260"/>
        <v>1306.1861733497185</v>
      </c>
      <c r="F104" s="2">
        <f t="shared" si="261"/>
        <v>1220.3428666666669</v>
      </c>
      <c r="G104" s="2">
        <f t="shared" si="262"/>
        <v>1170.4247</v>
      </c>
      <c r="H104" s="2">
        <f t="shared" si="263"/>
        <v>1181.1529667028533</v>
      </c>
      <c r="I104" s="2">
        <f t="shared" si="264"/>
        <v>1129.2864108422302</v>
      </c>
      <c r="J104" s="2">
        <f t="shared" si="257"/>
        <v>1198.0032633630244</v>
      </c>
      <c r="K104" s="2">
        <f t="shared" si="258"/>
        <v>1057.1409420589166</v>
      </c>
      <c r="W104" s="1">
        <f t="shared" si="204"/>
        <v>86</v>
      </c>
      <c r="X104" s="2">
        <f t="shared" si="177"/>
        <v>1073.9222443605215</v>
      </c>
      <c r="Y104" s="8">
        <f t="shared" si="230"/>
        <v>0.04</v>
      </c>
      <c r="Z104" s="5">
        <f t="shared" si="205"/>
        <v>13</v>
      </c>
      <c r="AA104" s="2">
        <f t="shared" si="206"/>
        <v>1298.7</v>
      </c>
      <c r="AB104" s="2">
        <f t="shared" si="207"/>
        <v>1300</v>
      </c>
      <c r="AC104" s="2">
        <f t="shared" si="208"/>
        <v>1389.05</v>
      </c>
      <c r="AD104" s="8">
        <f t="shared" si="178"/>
        <v>6.8500000000000005E-2</v>
      </c>
      <c r="AE104" s="2">
        <f t="shared" si="179"/>
        <v>1404.9083208333332</v>
      </c>
      <c r="AF104" s="2" t="str">
        <f t="shared" si="180"/>
        <v>nie</v>
      </c>
      <c r="AG104" s="2">
        <f t="shared" si="181"/>
        <v>9.1</v>
      </c>
      <c r="AH104" s="1">
        <f t="shared" si="233"/>
        <v>0</v>
      </c>
      <c r="AI104" s="1">
        <f t="shared" si="171"/>
        <v>0</v>
      </c>
      <c r="AJ104" s="1">
        <f t="shared" si="228"/>
        <v>0</v>
      </c>
      <c r="AK104" s="1">
        <f t="shared" si="254"/>
        <v>0</v>
      </c>
      <c r="AL104" s="2">
        <f t="shared" si="243"/>
        <v>0</v>
      </c>
      <c r="AM104" s="8">
        <f t="shared" si="234"/>
        <v>6.8500000000000005E-2</v>
      </c>
      <c r="AN104" s="2">
        <f t="shared" si="244"/>
        <v>0</v>
      </c>
      <c r="AO104" s="2">
        <f t="shared" si="235"/>
        <v>0</v>
      </c>
      <c r="AP104" s="2">
        <f t="shared" si="119"/>
        <v>0</v>
      </c>
      <c r="AQ104" s="8">
        <f t="shared" si="172"/>
        <v>0.04</v>
      </c>
      <c r="AR104" s="2">
        <f t="shared" si="113"/>
        <v>0</v>
      </c>
      <c r="AS104" s="2">
        <f t="shared" si="173"/>
        <v>0</v>
      </c>
      <c r="AT104" s="2">
        <f t="shared" si="209"/>
        <v>0</v>
      </c>
      <c r="AU104" s="2">
        <f t="shared" si="245"/>
        <v>0</v>
      </c>
      <c r="AV104" s="2">
        <f t="shared" si="236"/>
        <v>95.855873999999858</v>
      </c>
      <c r="AW104" s="1">
        <f t="shared" si="231"/>
        <v>0</v>
      </c>
      <c r="AX104" s="2">
        <f t="shared" si="182"/>
        <v>95.855873999999858</v>
      </c>
      <c r="AY104" s="1">
        <f t="shared" si="237"/>
        <v>0</v>
      </c>
      <c r="AZ104" s="2">
        <f t="shared" si="210"/>
        <v>95.855873999999858</v>
      </c>
      <c r="BA104" s="2">
        <f t="shared" si="246"/>
        <v>1500.764194833333</v>
      </c>
      <c r="BB104" s="2">
        <f t="shared" si="183"/>
        <v>0</v>
      </c>
      <c r="BC104" s="2">
        <f t="shared" si="211"/>
        <v>10.4315627757</v>
      </c>
      <c r="BD104" s="2">
        <f t="shared" si="184"/>
        <v>1490.332632057633</v>
      </c>
      <c r="BE104" s="2">
        <f t="shared" si="212"/>
        <v>9.1</v>
      </c>
      <c r="BF104" s="2">
        <f t="shared" si="185"/>
        <v>93.416197018333293</v>
      </c>
      <c r="BG104" s="2">
        <f t="shared" si="186"/>
        <v>1387.8164350392997</v>
      </c>
      <c r="BI104" s="8">
        <f t="shared" si="238"/>
        <v>0.01</v>
      </c>
      <c r="BJ104" s="5">
        <f t="shared" si="213"/>
        <v>10</v>
      </c>
      <c r="BK104" s="2">
        <f t="shared" si="214"/>
        <v>999</v>
      </c>
      <c r="BL104" s="2">
        <f t="shared" si="215"/>
        <v>1000</v>
      </c>
      <c r="BM104" s="2">
        <f t="shared" si="187"/>
        <v>1000</v>
      </c>
      <c r="BN104" s="8">
        <f t="shared" si="188"/>
        <v>0.02</v>
      </c>
      <c r="BO104" s="2">
        <f t="shared" si="189"/>
        <v>1003.3333333333334</v>
      </c>
      <c r="BP104" s="2" t="str">
        <f t="shared" si="190"/>
        <v>nie</v>
      </c>
      <c r="BQ104" s="2">
        <f t="shared" si="191"/>
        <v>7</v>
      </c>
      <c r="BR104" s="1">
        <f t="shared" si="239"/>
        <v>1</v>
      </c>
      <c r="BS104" s="1">
        <f t="shared" si="174"/>
        <v>0</v>
      </c>
      <c r="BT104" s="1">
        <f t="shared" si="229"/>
        <v>1</v>
      </c>
      <c r="BU104" s="1">
        <f t="shared" si="255"/>
        <v>0</v>
      </c>
      <c r="BV104" s="2">
        <f t="shared" si="247"/>
        <v>100</v>
      </c>
      <c r="BW104" s="8">
        <f t="shared" si="240"/>
        <v>7.0000000000000007E-2</v>
      </c>
      <c r="BX104" s="2">
        <f t="shared" si="248"/>
        <v>101.16666666666667</v>
      </c>
      <c r="BY104" s="2">
        <f t="shared" si="241"/>
        <v>0.7</v>
      </c>
      <c r="BZ104" s="2">
        <f t="shared" si="120"/>
        <v>100</v>
      </c>
      <c r="CA104" s="8">
        <f t="shared" si="175"/>
        <v>0.02</v>
      </c>
      <c r="CB104" s="2">
        <f t="shared" si="249"/>
        <v>100.33333333333334</v>
      </c>
      <c r="CC104" s="2">
        <f t="shared" si="176"/>
        <v>0.7</v>
      </c>
      <c r="CD104" s="2">
        <f t="shared" si="192"/>
        <v>0</v>
      </c>
      <c r="CE104" s="2">
        <f t="shared" si="250"/>
        <v>0</v>
      </c>
      <c r="CF104" s="2">
        <f t="shared" si="251"/>
        <v>63.099999999999994</v>
      </c>
      <c r="CG104" s="1">
        <f t="shared" si="232"/>
        <v>0</v>
      </c>
      <c r="CH104" s="2">
        <f t="shared" si="193"/>
        <v>63.099999999999994</v>
      </c>
      <c r="CI104" s="1">
        <f t="shared" si="242"/>
        <v>0</v>
      </c>
      <c r="CJ104" s="2">
        <f t="shared" si="252"/>
        <v>63.099999999999994</v>
      </c>
      <c r="CK104" s="2">
        <f t="shared" si="253"/>
        <v>1267.9333333333332</v>
      </c>
      <c r="CL104" s="2">
        <f t="shared" si="194"/>
        <v>0</v>
      </c>
      <c r="CM104" s="2">
        <f t="shared" si="216"/>
        <v>9.4499000000000013</v>
      </c>
      <c r="CN104" s="2">
        <f t="shared" si="195"/>
        <v>1258.4834333333331</v>
      </c>
      <c r="CO104" s="2">
        <f t="shared" si="217"/>
        <v>8.4</v>
      </c>
      <c r="CP104" s="2">
        <f t="shared" si="196"/>
        <v>49.311333333333287</v>
      </c>
      <c r="CQ104" s="2">
        <f t="shared" si="197"/>
        <v>1200.7720999999997</v>
      </c>
      <c r="CS104" s="5">
        <f t="shared" si="218"/>
        <v>10</v>
      </c>
      <c r="CT104" s="2">
        <f t="shared" si="219"/>
        <v>1000</v>
      </c>
      <c r="CU104" s="2">
        <f t="shared" si="220"/>
        <v>1000</v>
      </c>
      <c r="CV104" s="2">
        <f t="shared" si="221"/>
        <v>1225.6802860781481</v>
      </c>
      <c r="CW104" s="8">
        <f t="shared" si="198"/>
        <v>2.2499999999999999E-2</v>
      </c>
      <c r="CX104" s="2">
        <f t="shared" si="199"/>
        <v>1230.2765871509412</v>
      </c>
      <c r="CY104" s="2" t="str">
        <f t="shared" si="200"/>
        <v>nie</v>
      </c>
      <c r="CZ104" s="2">
        <f t="shared" si="222"/>
        <v>0</v>
      </c>
      <c r="DA104" s="2">
        <f t="shared" si="223"/>
        <v>0</v>
      </c>
      <c r="DB104" s="2">
        <f t="shared" si="224"/>
        <v>1230.2765871509412</v>
      </c>
      <c r="DC104" s="2">
        <f t="shared" si="201"/>
        <v>0</v>
      </c>
      <c r="DD104" s="2">
        <f t="shared" si="225"/>
        <v>9.3524478592289064</v>
      </c>
      <c r="DE104" s="2">
        <f t="shared" si="226"/>
        <v>1220.9241392917122</v>
      </c>
      <c r="DF104" s="2">
        <f t="shared" si="202"/>
        <v>20</v>
      </c>
      <c r="DG104" s="2">
        <f t="shared" si="203"/>
        <v>39.95255155867882</v>
      </c>
      <c r="DH104" s="2">
        <f t="shared" si="227"/>
        <v>1160.9715877330334</v>
      </c>
    </row>
    <row r="105" spans="2:112">
      <c r="B105" s="217"/>
      <c r="C105" s="1">
        <f t="shared" si="256"/>
        <v>68</v>
      </c>
      <c r="D105" s="2">
        <f t="shared" si="259"/>
        <v>1394.5477230928332</v>
      </c>
      <c r="E105" s="2">
        <f t="shared" si="260"/>
        <v>1311.9929628447499</v>
      </c>
      <c r="F105" s="2">
        <f t="shared" si="261"/>
        <v>1222.7595333333334</v>
      </c>
      <c r="G105" s="2">
        <f t="shared" si="262"/>
        <v>1172.3822</v>
      </c>
      <c r="H105" s="2">
        <f t="shared" si="263"/>
        <v>1183.3510889392305</v>
      </c>
      <c r="I105" s="2">
        <f t="shared" si="264"/>
        <v>1131.0668898536958</v>
      </c>
      <c r="J105" s="2">
        <f t="shared" si="257"/>
        <v>1201.2378721741045</v>
      </c>
      <c r="K105" s="2">
        <f t="shared" si="258"/>
        <v>1058.0167837673332</v>
      </c>
      <c r="W105" s="1">
        <f t="shared" si="204"/>
        <v>87</v>
      </c>
      <c r="X105" s="2">
        <f t="shared" si="177"/>
        <v>1074.8156904872772</v>
      </c>
      <c r="Y105" s="8">
        <f t="shared" si="230"/>
        <v>0.04</v>
      </c>
      <c r="Z105" s="5">
        <f t="shared" si="205"/>
        <v>13</v>
      </c>
      <c r="AA105" s="2">
        <f t="shared" si="206"/>
        <v>1298.7</v>
      </c>
      <c r="AB105" s="2">
        <f t="shared" si="207"/>
        <v>1300</v>
      </c>
      <c r="AC105" s="2">
        <f t="shared" si="208"/>
        <v>1389.05</v>
      </c>
      <c r="AD105" s="8">
        <f t="shared" si="178"/>
        <v>6.8500000000000005E-2</v>
      </c>
      <c r="AE105" s="2">
        <f t="shared" si="179"/>
        <v>1412.8374812500001</v>
      </c>
      <c r="AF105" s="2" t="str">
        <f t="shared" si="180"/>
        <v>nie</v>
      </c>
      <c r="AG105" s="2">
        <f t="shared" si="181"/>
        <v>9.1</v>
      </c>
      <c r="AH105" s="1">
        <f t="shared" si="233"/>
        <v>0</v>
      </c>
      <c r="AI105" s="1">
        <f t="shared" si="171"/>
        <v>0</v>
      </c>
      <c r="AJ105" s="1">
        <f t="shared" si="228"/>
        <v>0</v>
      </c>
      <c r="AK105" s="1">
        <f t="shared" si="254"/>
        <v>0</v>
      </c>
      <c r="AL105" s="2">
        <f t="shared" si="243"/>
        <v>0</v>
      </c>
      <c r="AM105" s="8">
        <f t="shared" si="234"/>
        <v>6.8500000000000005E-2</v>
      </c>
      <c r="AN105" s="2">
        <f t="shared" si="244"/>
        <v>0</v>
      </c>
      <c r="AO105" s="2">
        <f t="shared" si="235"/>
        <v>0</v>
      </c>
      <c r="AP105" s="2">
        <f t="shared" si="119"/>
        <v>0</v>
      </c>
      <c r="AQ105" s="8">
        <f t="shared" si="172"/>
        <v>0.04</v>
      </c>
      <c r="AR105" s="2">
        <f t="shared" si="113"/>
        <v>0</v>
      </c>
      <c r="AS105" s="2">
        <f t="shared" si="173"/>
        <v>0</v>
      </c>
      <c r="AT105" s="2">
        <f t="shared" si="209"/>
        <v>0</v>
      </c>
      <c r="AU105" s="2">
        <f t="shared" si="245"/>
        <v>0</v>
      </c>
      <c r="AV105" s="2">
        <f t="shared" si="236"/>
        <v>95.855873999999858</v>
      </c>
      <c r="AW105" s="1">
        <f t="shared" si="231"/>
        <v>0</v>
      </c>
      <c r="AX105" s="2">
        <f t="shared" si="182"/>
        <v>95.855873999999858</v>
      </c>
      <c r="AY105" s="1">
        <f t="shared" si="237"/>
        <v>0</v>
      </c>
      <c r="AZ105" s="2">
        <f t="shared" si="210"/>
        <v>95.855873999999858</v>
      </c>
      <c r="BA105" s="2">
        <f t="shared" si="246"/>
        <v>1508.69335525</v>
      </c>
      <c r="BB105" s="2">
        <f t="shared" si="183"/>
        <v>0</v>
      </c>
      <c r="BC105" s="2">
        <f t="shared" si="211"/>
        <v>10.4315627757</v>
      </c>
      <c r="BD105" s="2">
        <f t="shared" si="184"/>
        <v>1498.2617924742999</v>
      </c>
      <c r="BE105" s="2">
        <f t="shared" si="212"/>
        <v>9.1</v>
      </c>
      <c r="BF105" s="2">
        <f t="shared" si="185"/>
        <v>94.922737497500009</v>
      </c>
      <c r="BG105" s="2">
        <f t="shared" si="186"/>
        <v>1394.2390549767999</v>
      </c>
      <c r="BI105" s="8">
        <f t="shared" si="238"/>
        <v>0.01</v>
      </c>
      <c r="BJ105" s="5">
        <f t="shared" si="213"/>
        <v>10</v>
      </c>
      <c r="BK105" s="2">
        <f t="shared" si="214"/>
        <v>999</v>
      </c>
      <c r="BL105" s="2">
        <f t="shared" si="215"/>
        <v>1000</v>
      </c>
      <c r="BM105" s="2">
        <f t="shared" si="187"/>
        <v>1000</v>
      </c>
      <c r="BN105" s="8">
        <f t="shared" si="188"/>
        <v>0.02</v>
      </c>
      <c r="BO105" s="2">
        <f t="shared" si="189"/>
        <v>1004.9999999999999</v>
      </c>
      <c r="BP105" s="2" t="str">
        <f t="shared" si="190"/>
        <v>nie</v>
      </c>
      <c r="BQ105" s="2">
        <f t="shared" si="191"/>
        <v>7</v>
      </c>
      <c r="BR105" s="1">
        <f t="shared" si="239"/>
        <v>1</v>
      </c>
      <c r="BS105" s="1">
        <f t="shared" si="174"/>
        <v>0</v>
      </c>
      <c r="BT105" s="1">
        <f t="shared" si="229"/>
        <v>1</v>
      </c>
      <c r="BU105" s="1">
        <f t="shared" si="255"/>
        <v>0</v>
      </c>
      <c r="BV105" s="2">
        <f t="shared" si="247"/>
        <v>100</v>
      </c>
      <c r="BW105" s="8">
        <f t="shared" si="240"/>
        <v>7.0000000000000007E-2</v>
      </c>
      <c r="BX105" s="2">
        <f t="shared" si="248"/>
        <v>101.75</v>
      </c>
      <c r="BY105" s="2">
        <f t="shared" si="241"/>
        <v>0.7</v>
      </c>
      <c r="BZ105" s="2">
        <f t="shared" si="120"/>
        <v>100</v>
      </c>
      <c r="CA105" s="8">
        <f t="shared" si="175"/>
        <v>0.02</v>
      </c>
      <c r="CB105" s="2">
        <f t="shared" si="249"/>
        <v>100.49999999999999</v>
      </c>
      <c r="CC105" s="2">
        <f t="shared" si="176"/>
        <v>0.7</v>
      </c>
      <c r="CD105" s="2">
        <f t="shared" si="192"/>
        <v>0</v>
      </c>
      <c r="CE105" s="2">
        <f t="shared" si="250"/>
        <v>0</v>
      </c>
      <c r="CF105" s="2">
        <f t="shared" si="251"/>
        <v>63.099999999999994</v>
      </c>
      <c r="CG105" s="1">
        <f t="shared" si="232"/>
        <v>0</v>
      </c>
      <c r="CH105" s="2">
        <f t="shared" si="193"/>
        <v>63.099999999999994</v>
      </c>
      <c r="CI105" s="1">
        <f t="shared" si="242"/>
        <v>0</v>
      </c>
      <c r="CJ105" s="2">
        <f t="shared" si="252"/>
        <v>63.099999999999994</v>
      </c>
      <c r="CK105" s="2">
        <f t="shared" si="253"/>
        <v>1270.3499999999999</v>
      </c>
      <c r="CL105" s="2">
        <f t="shared" si="194"/>
        <v>0</v>
      </c>
      <c r="CM105" s="2">
        <f t="shared" si="216"/>
        <v>9.4499000000000013</v>
      </c>
      <c r="CN105" s="2">
        <f t="shared" si="195"/>
        <v>1260.9000999999998</v>
      </c>
      <c r="CO105" s="2">
        <f t="shared" si="217"/>
        <v>8.4</v>
      </c>
      <c r="CP105" s="2">
        <f t="shared" si="196"/>
        <v>49.770499999999963</v>
      </c>
      <c r="CQ105" s="2">
        <f t="shared" si="197"/>
        <v>1202.7295999999999</v>
      </c>
      <c r="CS105" s="5">
        <f t="shared" si="218"/>
        <v>10</v>
      </c>
      <c r="CT105" s="2">
        <f t="shared" si="219"/>
        <v>1000</v>
      </c>
      <c r="CU105" s="2">
        <f t="shared" si="220"/>
        <v>1000</v>
      </c>
      <c r="CV105" s="2">
        <f t="shared" si="221"/>
        <v>1225.6802860781481</v>
      </c>
      <c r="CW105" s="8">
        <f t="shared" si="198"/>
        <v>2.2499999999999999E-2</v>
      </c>
      <c r="CX105" s="2">
        <f t="shared" si="199"/>
        <v>1232.5747376873378</v>
      </c>
      <c r="CY105" s="2" t="str">
        <f t="shared" si="200"/>
        <v>nie</v>
      </c>
      <c r="CZ105" s="2">
        <f t="shared" si="222"/>
        <v>0</v>
      </c>
      <c r="DA105" s="2">
        <f t="shared" si="223"/>
        <v>0</v>
      </c>
      <c r="DB105" s="2">
        <f t="shared" si="224"/>
        <v>1232.5747376873378</v>
      </c>
      <c r="DC105" s="2">
        <f t="shared" si="201"/>
        <v>0</v>
      </c>
      <c r="DD105" s="2">
        <f t="shared" si="225"/>
        <v>9.3524478592289064</v>
      </c>
      <c r="DE105" s="2">
        <f t="shared" si="226"/>
        <v>1223.2222898281088</v>
      </c>
      <c r="DF105" s="2">
        <f t="shared" si="202"/>
        <v>20</v>
      </c>
      <c r="DG105" s="2">
        <f t="shared" si="203"/>
        <v>40.389200160594186</v>
      </c>
      <c r="DH105" s="2">
        <f t="shared" si="227"/>
        <v>1162.8330896675147</v>
      </c>
    </row>
    <row r="106" spans="2:112">
      <c r="B106" s="217"/>
      <c r="C106" s="1">
        <f t="shared" si="256"/>
        <v>69</v>
      </c>
      <c r="D106" s="2">
        <f t="shared" si="259"/>
        <v>1401.7165990126248</v>
      </c>
      <c r="E106" s="2">
        <f t="shared" si="260"/>
        <v>1317.799752339781</v>
      </c>
      <c r="F106" s="2">
        <f t="shared" si="261"/>
        <v>1225.1762000000001</v>
      </c>
      <c r="G106" s="2">
        <f t="shared" si="262"/>
        <v>1174.3397</v>
      </c>
      <c r="H106" s="2">
        <f t="shared" si="263"/>
        <v>1185.549211175608</v>
      </c>
      <c r="I106" s="2">
        <f t="shared" si="264"/>
        <v>1132.8473688651616</v>
      </c>
      <c r="J106" s="2">
        <f t="shared" si="257"/>
        <v>1204.4812144289745</v>
      </c>
      <c r="K106" s="2">
        <f t="shared" si="258"/>
        <v>1058.89262547575</v>
      </c>
      <c r="W106" s="1">
        <f t="shared" si="204"/>
        <v>88</v>
      </c>
      <c r="X106" s="2">
        <f t="shared" si="177"/>
        <v>1075.7091366140332</v>
      </c>
      <c r="Y106" s="8">
        <f t="shared" si="230"/>
        <v>0.04</v>
      </c>
      <c r="Z106" s="5">
        <f t="shared" si="205"/>
        <v>13</v>
      </c>
      <c r="AA106" s="2">
        <f t="shared" si="206"/>
        <v>1298.7</v>
      </c>
      <c r="AB106" s="2">
        <f t="shared" si="207"/>
        <v>1300</v>
      </c>
      <c r="AC106" s="2">
        <f t="shared" si="208"/>
        <v>1389.05</v>
      </c>
      <c r="AD106" s="8">
        <f t="shared" si="178"/>
        <v>6.8500000000000005E-2</v>
      </c>
      <c r="AE106" s="2">
        <f t="shared" si="179"/>
        <v>1420.7666416666666</v>
      </c>
      <c r="AF106" s="2" t="str">
        <f t="shared" si="180"/>
        <v>nie</v>
      </c>
      <c r="AG106" s="2">
        <f t="shared" si="181"/>
        <v>9.1</v>
      </c>
      <c r="AH106" s="1">
        <f t="shared" si="233"/>
        <v>0</v>
      </c>
      <c r="AI106" s="1">
        <f t="shared" si="171"/>
        <v>0</v>
      </c>
      <c r="AJ106" s="1">
        <f t="shared" si="228"/>
        <v>0</v>
      </c>
      <c r="AK106" s="1">
        <f t="shared" si="254"/>
        <v>0</v>
      </c>
      <c r="AL106" s="2">
        <f t="shared" si="243"/>
        <v>0</v>
      </c>
      <c r="AM106" s="8">
        <f t="shared" si="234"/>
        <v>6.8500000000000005E-2</v>
      </c>
      <c r="AN106" s="2">
        <f t="shared" si="244"/>
        <v>0</v>
      </c>
      <c r="AO106" s="2">
        <f t="shared" si="235"/>
        <v>0</v>
      </c>
      <c r="AP106" s="2">
        <f t="shared" si="119"/>
        <v>0</v>
      </c>
      <c r="AQ106" s="8">
        <f t="shared" si="172"/>
        <v>0.04</v>
      </c>
      <c r="AR106" s="2">
        <f t="shared" si="113"/>
        <v>0</v>
      </c>
      <c r="AS106" s="2">
        <f t="shared" si="173"/>
        <v>0</v>
      </c>
      <c r="AT106" s="2">
        <f t="shared" si="209"/>
        <v>0</v>
      </c>
      <c r="AU106" s="2">
        <f t="shared" si="245"/>
        <v>0</v>
      </c>
      <c r="AV106" s="2">
        <f t="shared" si="236"/>
        <v>95.855873999999858</v>
      </c>
      <c r="AW106" s="1">
        <f t="shared" si="231"/>
        <v>0</v>
      </c>
      <c r="AX106" s="2">
        <f t="shared" si="182"/>
        <v>95.855873999999858</v>
      </c>
      <c r="AY106" s="1">
        <f t="shared" si="237"/>
        <v>0</v>
      </c>
      <c r="AZ106" s="2">
        <f t="shared" si="210"/>
        <v>95.855873999999858</v>
      </c>
      <c r="BA106" s="2">
        <f t="shared" si="246"/>
        <v>1516.6225156666665</v>
      </c>
      <c r="BB106" s="2">
        <f t="shared" si="183"/>
        <v>0</v>
      </c>
      <c r="BC106" s="2">
        <f t="shared" si="211"/>
        <v>10.4315627757</v>
      </c>
      <c r="BD106" s="2">
        <f t="shared" si="184"/>
        <v>1506.1909528909664</v>
      </c>
      <c r="BE106" s="2">
        <f t="shared" si="212"/>
        <v>9.1</v>
      </c>
      <c r="BF106" s="2">
        <f t="shared" si="185"/>
        <v>96.42927797666664</v>
      </c>
      <c r="BG106" s="2">
        <f t="shared" si="186"/>
        <v>1400.6616749143</v>
      </c>
      <c r="BI106" s="8">
        <f t="shared" si="238"/>
        <v>0.01</v>
      </c>
      <c r="BJ106" s="5">
        <f t="shared" si="213"/>
        <v>10</v>
      </c>
      <c r="BK106" s="2">
        <f t="shared" si="214"/>
        <v>999</v>
      </c>
      <c r="BL106" s="2">
        <f t="shared" si="215"/>
        <v>1000</v>
      </c>
      <c r="BM106" s="2">
        <f t="shared" si="187"/>
        <v>1000</v>
      </c>
      <c r="BN106" s="8">
        <f t="shared" si="188"/>
        <v>0.02</v>
      </c>
      <c r="BO106" s="2">
        <f t="shared" si="189"/>
        <v>1006.6666666666666</v>
      </c>
      <c r="BP106" s="2" t="str">
        <f t="shared" si="190"/>
        <v>nie</v>
      </c>
      <c r="BQ106" s="2">
        <f t="shared" si="191"/>
        <v>7</v>
      </c>
      <c r="BR106" s="1">
        <f t="shared" si="239"/>
        <v>1</v>
      </c>
      <c r="BS106" s="1">
        <f t="shared" si="174"/>
        <v>0</v>
      </c>
      <c r="BT106" s="1">
        <f t="shared" si="229"/>
        <v>1</v>
      </c>
      <c r="BU106" s="1">
        <f t="shared" si="255"/>
        <v>0</v>
      </c>
      <c r="BV106" s="2">
        <f t="shared" si="247"/>
        <v>100</v>
      </c>
      <c r="BW106" s="8">
        <f t="shared" si="240"/>
        <v>7.0000000000000007E-2</v>
      </c>
      <c r="BX106" s="2">
        <f t="shared" si="248"/>
        <v>102.33333333333334</v>
      </c>
      <c r="BY106" s="2">
        <f t="shared" si="241"/>
        <v>0.7</v>
      </c>
      <c r="BZ106" s="2">
        <f t="shared" si="120"/>
        <v>100</v>
      </c>
      <c r="CA106" s="8">
        <f t="shared" si="175"/>
        <v>0.02</v>
      </c>
      <c r="CB106" s="2">
        <f t="shared" si="249"/>
        <v>100.66666666666666</v>
      </c>
      <c r="CC106" s="2">
        <f t="shared" si="176"/>
        <v>0.7</v>
      </c>
      <c r="CD106" s="2">
        <f t="shared" si="192"/>
        <v>0</v>
      </c>
      <c r="CE106" s="2">
        <f t="shared" si="250"/>
        <v>0</v>
      </c>
      <c r="CF106" s="2">
        <f t="shared" si="251"/>
        <v>63.099999999999994</v>
      </c>
      <c r="CG106" s="1">
        <f t="shared" si="232"/>
        <v>0</v>
      </c>
      <c r="CH106" s="2">
        <f t="shared" si="193"/>
        <v>63.099999999999994</v>
      </c>
      <c r="CI106" s="1">
        <f t="shared" si="242"/>
        <v>0</v>
      </c>
      <c r="CJ106" s="2">
        <f t="shared" si="252"/>
        <v>63.099999999999994</v>
      </c>
      <c r="CK106" s="2">
        <f t="shared" si="253"/>
        <v>1272.7666666666667</v>
      </c>
      <c r="CL106" s="2">
        <f t="shared" si="194"/>
        <v>0</v>
      </c>
      <c r="CM106" s="2">
        <f t="shared" si="216"/>
        <v>9.4499000000000013</v>
      </c>
      <c r="CN106" s="2">
        <f t="shared" si="195"/>
        <v>1263.3167666666666</v>
      </c>
      <c r="CO106" s="2">
        <f t="shared" si="217"/>
        <v>8.4</v>
      </c>
      <c r="CP106" s="2">
        <f t="shared" si="196"/>
        <v>50.229666666666645</v>
      </c>
      <c r="CQ106" s="2">
        <f t="shared" si="197"/>
        <v>1204.6870999999999</v>
      </c>
      <c r="CS106" s="5">
        <f t="shared" si="218"/>
        <v>10</v>
      </c>
      <c r="CT106" s="2">
        <f t="shared" si="219"/>
        <v>1000</v>
      </c>
      <c r="CU106" s="2">
        <f t="shared" si="220"/>
        <v>1000</v>
      </c>
      <c r="CV106" s="2">
        <f t="shared" si="221"/>
        <v>1225.6802860781481</v>
      </c>
      <c r="CW106" s="8">
        <f t="shared" si="198"/>
        <v>2.2499999999999999E-2</v>
      </c>
      <c r="CX106" s="2">
        <f t="shared" si="199"/>
        <v>1234.8728882237342</v>
      </c>
      <c r="CY106" s="2" t="str">
        <f t="shared" si="200"/>
        <v>nie</v>
      </c>
      <c r="CZ106" s="2">
        <f t="shared" si="222"/>
        <v>0</v>
      </c>
      <c r="DA106" s="2">
        <f t="shared" si="223"/>
        <v>0</v>
      </c>
      <c r="DB106" s="2">
        <f t="shared" si="224"/>
        <v>1234.8728882237342</v>
      </c>
      <c r="DC106" s="2">
        <f t="shared" si="201"/>
        <v>0</v>
      </c>
      <c r="DD106" s="2">
        <f t="shared" si="225"/>
        <v>9.3524478592289064</v>
      </c>
      <c r="DE106" s="2">
        <f t="shared" si="226"/>
        <v>1225.5204403645052</v>
      </c>
      <c r="DF106" s="2">
        <f t="shared" si="202"/>
        <v>20</v>
      </c>
      <c r="DG106" s="2">
        <f t="shared" si="203"/>
        <v>40.825848762509501</v>
      </c>
      <c r="DH106" s="2">
        <f t="shared" si="227"/>
        <v>1164.6945916019959</v>
      </c>
    </row>
    <row r="107" spans="2:112">
      <c r="B107" s="217"/>
      <c r="C107" s="1">
        <f t="shared" si="256"/>
        <v>70</v>
      </c>
      <c r="D107" s="2">
        <f t="shared" si="259"/>
        <v>1408.8854749324164</v>
      </c>
      <c r="E107" s="2">
        <f t="shared" si="260"/>
        <v>1323.6065418348121</v>
      </c>
      <c r="F107" s="2">
        <f t="shared" si="261"/>
        <v>1227.5928666666669</v>
      </c>
      <c r="G107" s="2">
        <f t="shared" si="262"/>
        <v>1176.2972000000002</v>
      </c>
      <c r="H107" s="2">
        <f t="shared" si="263"/>
        <v>1187.7473334119854</v>
      </c>
      <c r="I107" s="2">
        <f t="shared" si="264"/>
        <v>1134.6278478766274</v>
      </c>
      <c r="J107" s="2">
        <f t="shared" si="257"/>
        <v>1207.7333137079327</v>
      </c>
      <c r="K107" s="2">
        <f t="shared" si="258"/>
        <v>1059.7684671841666</v>
      </c>
      <c r="W107" s="1">
        <f t="shared" si="204"/>
        <v>89</v>
      </c>
      <c r="X107" s="2">
        <f t="shared" si="177"/>
        <v>1076.6025827407889</v>
      </c>
      <c r="Y107" s="8">
        <f t="shared" si="230"/>
        <v>0.04</v>
      </c>
      <c r="Z107" s="5">
        <f t="shared" si="205"/>
        <v>13</v>
      </c>
      <c r="AA107" s="2">
        <f t="shared" si="206"/>
        <v>1298.7</v>
      </c>
      <c r="AB107" s="2">
        <f t="shared" si="207"/>
        <v>1300</v>
      </c>
      <c r="AC107" s="2">
        <f t="shared" si="208"/>
        <v>1389.05</v>
      </c>
      <c r="AD107" s="8">
        <f t="shared" si="178"/>
        <v>6.8500000000000005E-2</v>
      </c>
      <c r="AE107" s="2">
        <f t="shared" si="179"/>
        <v>1428.6958020833333</v>
      </c>
      <c r="AF107" s="2" t="str">
        <f t="shared" si="180"/>
        <v>nie</v>
      </c>
      <c r="AG107" s="2">
        <f t="shared" si="181"/>
        <v>9.1</v>
      </c>
      <c r="AH107" s="1">
        <f t="shared" si="233"/>
        <v>0</v>
      </c>
      <c r="AI107" s="1">
        <f t="shared" ref="AI107:AI138" si="265">IF(zapadalnosc_TOS/12&gt;=AI$18,AH95,0)</f>
        <v>0</v>
      </c>
      <c r="AJ107" s="1">
        <f t="shared" si="228"/>
        <v>0</v>
      </c>
      <c r="AK107" s="1">
        <f t="shared" si="254"/>
        <v>0</v>
      </c>
      <c r="AL107" s="2">
        <f t="shared" si="243"/>
        <v>0</v>
      </c>
      <c r="AM107" s="8">
        <f t="shared" si="234"/>
        <v>6.8500000000000005E-2</v>
      </c>
      <c r="AN107" s="2">
        <f t="shared" si="244"/>
        <v>0</v>
      </c>
      <c r="AO107" s="2">
        <f t="shared" si="235"/>
        <v>0</v>
      </c>
      <c r="AP107" s="2">
        <f t="shared" si="119"/>
        <v>0</v>
      </c>
      <c r="AQ107" s="8">
        <f t="shared" ref="AQ107:AQ138" si="266">marza_TOS+Y107</f>
        <v>0.04</v>
      </c>
      <c r="AR107" s="2">
        <f t="shared" ref="AR107:AR162" si="267">AP107*(1+AQ107*IF(MOD($W107,12)&lt;&gt;0,MOD($W107,12),12)/12)</f>
        <v>0</v>
      </c>
      <c r="AS107" s="2">
        <f t="shared" ref="AS107:AS138" si="268">SUM(AI107:AK107)*koszt_wczesniejszy_wykup_TOS</f>
        <v>0</v>
      </c>
      <c r="AT107" s="2">
        <f t="shared" si="209"/>
        <v>0</v>
      </c>
      <c r="AU107" s="2">
        <f t="shared" si="245"/>
        <v>0</v>
      </c>
      <c r="AV107" s="2">
        <f t="shared" si="236"/>
        <v>95.855873999999858</v>
      </c>
      <c r="AW107" s="1">
        <f t="shared" si="231"/>
        <v>0</v>
      </c>
      <c r="AX107" s="2">
        <f t="shared" si="182"/>
        <v>95.855873999999858</v>
      </c>
      <c r="AY107" s="1">
        <f t="shared" si="237"/>
        <v>0</v>
      </c>
      <c r="AZ107" s="2">
        <f t="shared" si="210"/>
        <v>95.855873999999858</v>
      </c>
      <c r="BA107" s="2">
        <f t="shared" si="246"/>
        <v>1524.5516760833332</v>
      </c>
      <c r="BB107" s="2">
        <f t="shared" si="183"/>
        <v>0</v>
      </c>
      <c r="BC107" s="2">
        <f t="shared" si="211"/>
        <v>10.4315627757</v>
      </c>
      <c r="BD107" s="2">
        <f t="shared" si="184"/>
        <v>1514.1201133076331</v>
      </c>
      <c r="BE107" s="2">
        <f t="shared" si="212"/>
        <v>9.1</v>
      </c>
      <c r="BF107" s="2">
        <f t="shared" si="185"/>
        <v>97.935818455833328</v>
      </c>
      <c r="BG107" s="2">
        <f t="shared" si="186"/>
        <v>1407.0842948517998</v>
      </c>
      <c r="BI107" s="8">
        <f t="shared" si="238"/>
        <v>0.01</v>
      </c>
      <c r="BJ107" s="5">
        <f t="shared" si="213"/>
        <v>10</v>
      </c>
      <c r="BK107" s="2">
        <f t="shared" si="214"/>
        <v>999</v>
      </c>
      <c r="BL107" s="2">
        <f t="shared" si="215"/>
        <v>1000</v>
      </c>
      <c r="BM107" s="2">
        <f t="shared" si="187"/>
        <v>1000</v>
      </c>
      <c r="BN107" s="8">
        <f t="shared" si="188"/>
        <v>0.02</v>
      </c>
      <c r="BO107" s="2">
        <f t="shared" si="189"/>
        <v>1008.3333333333333</v>
      </c>
      <c r="BP107" s="2" t="str">
        <f t="shared" si="190"/>
        <v>nie</v>
      </c>
      <c r="BQ107" s="2">
        <f t="shared" si="191"/>
        <v>7</v>
      </c>
      <c r="BR107" s="1">
        <f t="shared" si="239"/>
        <v>1</v>
      </c>
      <c r="BS107" s="1">
        <f t="shared" ref="BS107:BS138" si="269">IF(zapadalnosc_COI/12&gt;=BS$18,BR95,0)</f>
        <v>0</v>
      </c>
      <c r="BT107" s="1">
        <f t="shared" si="229"/>
        <v>1</v>
      </c>
      <c r="BU107" s="1">
        <f t="shared" si="255"/>
        <v>0</v>
      </c>
      <c r="BV107" s="2">
        <f t="shared" si="247"/>
        <v>100</v>
      </c>
      <c r="BW107" s="8">
        <f t="shared" si="240"/>
        <v>7.0000000000000007E-2</v>
      </c>
      <c r="BX107" s="2">
        <f t="shared" si="248"/>
        <v>102.91666666666666</v>
      </c>
      <c r="BY107" s="2">
        <f t="shared" si="241"/>
        <v>0.7</v>
      </c>
      <c r="BZ107" s="2">
        <f t="shared" si="120"/>
        <v>100</v>
      </c>
      <c r="CA107" s="8">
        <f t="shared" ref="CA107:CA138" si="270">marza_COI+BI107</f>
        <v>0.02</v>
      </c>
      <c r="CB107" s="2">
        <f t="shared" si="249"/>
        <v>100.83333333333333</v>
      </c>
      <c r="CC107" s="2">
        <f t="shared" ref="CC107:CC138" si="271">SUM(BS107:BU107)*koszt_wczesniejszy_wykup_COI</f>
        <v>0.7</v>
      </c>
      <c r="CD107" s="2">
        <f t="shared" si="192"/>
        <v>0</v>
      </c>
      <c r="CE107" s="2">
        <f t="shared" si="250"/>
        <v>0</v>
      </c>
      <c r="CF107" s="2">
        <f t="shared" si="251"/>
        <v>63.099999999999994</v>
      </c>
      <c r="CG107" s="1">
        <f t="shared" si="232"/>
        <v>0</v>
      </c>
      <c r="CH107" s="2">
        <f t="shared" si="193"/>
        <v>63.099999999999994</v>
      </c>
      <c r="CI107" s="1">
        <f t="shared" si="242"/>
        <v>0</v>
      </c>
      <c r="CJ107" s="2">
        <f t="shared" si="252"/>
        <v>63.099999999999994</v>
      </c>
      <c r="CK107" s="2">
        <f t="shared" si="253"/>
        <v>1275.1833333333332</v>
      </c>
      <c r="CL107" s="2">
        <f t="shared" si="194"/>
        <v>0</v>
      </c>
      <c r="CM107" s="2">
        <f t="shared" si="216"/>
        <v>9.4499000000000013</v>
      </c>
      <c r="CN107" s="2">
        <f t="shared" si="195"/>
        <v>1265.7334333333331</v>
      </c>
      <c r="CO107" s="2">
        <f t="shared" si="217"/>
        <v>8.4</v>
      </c>
      <c r="CP107" s="2">
        <f t="shared" si="196"/>
        <v>50.688833333333285</v>
      </c>
      <c r="CQ107" s="2">
        <f t="shared" si="197"/>
        <v>1206.6445999999996</v>
      </c>
      <c r="CS107" s="5">
        <f t="shared" si="218"/>
        <v>10</v>
      </c>
      <c r="CT107" s="2">
        <f t="shared" si="219"/>
        <v>1000</v>
      </c>
      <c r="CU107" s="2">
        <f t="shared" si="220"/>
        <v>1000</v>
      </c>
      <c r="CV107" s="2">
        <f t="shared" si="221"/>
        <v>1225.6802860781481</v>
      </c>
      <c r="CW107" s="8">
        <f t="shared" si="198"/>
        <v>2.2499999999999999E-2</v>
      </c>
      <c r="CX107" s="2">
        <f t="shared" si="199"/>
        <v>1237.1710387601306</v>
      </c>
      <c r="CY107" s="2" t="str">
        <f t="shared" si="200"/>
        <v>nie</v>
      </c>
      <c r="CZ107" s="2">
        <f t="shared" si="222"/>
        <v>0</v>
      </c>
      <c r="DA107" s="2">
        <f t="shared" si="223"/>
        <v>0</v>
      </c>
      <c r="DB107" s="2">
        <f t="shared" si="224"/>
        <v>1237.1710387601306</v>
      </c>
      <c r="DC107" s="2">
        <f t="shared" si="201"/>
        <v>0</v>
      </c>
      <c r="DD107" s="2">
        <f t="shared" si="225"/>
        <v>9.3524478592289064</v>
      </c>
      <c r="DE107" s="2">
        <f t="shared" si="226"/>
        <v>1227.8185909009017</v>
      </c>
      <c r="DF107" s="2">
        <f t="shared" si="202"/>
        <v>20</v>
      </c>
      <c r="DG107" s="2">
        <f t="shared" si="203"/>
        <v>41.262497364424817</v>
      </c>
      <c r="DH107" s="2">
        <f t="shared" si="227"/>
        <v>1166.5560935364767</v>
      </c>
    </row>
    <row r="108" spans="2:112">
      <c r="B108" s="218"/>
      <c r="C108" s="1">
        <f t="shared" si="256"/>
        <v>71</v>
      </c>
      <c r="D108" s="2">
        <f t="shared" si="259"/>
        <v>1416.054350852208</v>
      </c>
      <c r="E108" s="2">
        <f t="shared" si="260"/>
        <v>1329.4133313298435</v>
      </c>
      <c r="F108" s="2">
        <f t="shared" si="261"/>
        <v>1230.0095333333334</v>
      </c>
      <c r="G108" s="2">
        <f t="shared" si="262"/>
        <v>1178.2547</v>
      </c>
      <c r="H108" s="2">
        <f t="shared" si="263"/>
        <v>1189.9454556483627</v>
      </c>
      <c r="I108" s="2">
        <f t="shared" si="264"/>
        <v>1136.4083268880929</v>
      </c>
      <c r="J108" s="2">
        <f t="shared" si="257"/>
        <v>1210.994193654944</v>
      </c>
      <c r="K108" s="2">
        <f t="shared" si="258"/>
        <v>1060.6443088925835</v>
      </c>
      <c r="W108" s="1">
        <f t="shared" si="204"/>
        <v>90</v>
      </c>
      <c r="X108" s="2">
        <f t="shared" si="177"/>
        <v>1077.4960288675447</v>
      </c>
      <c r="Y108" s="8">
        <f t="shared" si="230"/>
        <v>0.04</v>
      </c>
      <c r="Z108" s="5">
        <f t="shared" si="205"/>
        <v>13</v>
      </c>
      <c r="AA108" s="2">
        <f t="shared" si="206"/>
        <v>1298.7</v>
      </c>
      <c r="AB108" s="2">
        <f t="shared" si="207"/>
        <v>1300</v>
      </c>
      <c r="AC108" s="2">
        <f t="shared" si="208"/>
        <v>1389.05</v>
      </c>
      <c r="AD108" s="8">
        <f t="shared" si="178"/>
        <v>6.8500000000000005E-2</v>
      </c>
      <c r="AE108" s="2">
        <f t="shared" si="179"/>
        <v>1436.6249625</v>
      </c>
      <c r="AF108" s="2" t="str">
        <f t="shared" si="180"/>
        <v>nie</v>
      </c>
      <c r="AG108" s="2">
        <f t="shared" si="181"/>
        <v>9.1</v>
      </c>
      <c r="AH108" s="1">
        <f t="shared" si="233"/>
        <v>0</v>
      </c>
      <c r="AI108" s="1">
        <f t="shared" si="265"/>
        <v>0</v>
      </c>
      <c r="AJ108" s="1">
        <f t="shared" si="228"/>
        <v>0</v>
      </c>
      <c r="AK108" s="1">
        <f t="shared" si="254"/>
        <v>0</v>
      </c>
      <c r="AL108" s="2">
        <f t="shared" si="243"/>
        <v>0</v>
      </c>
      <c r="AM108" s="8">
        <f t="shared" si="234"/>
        <v>6.8500000000000005E-2</v>
      </c>
      <c r="AN108" s="2">
        <f t="shared" si="244"/>
        <v>0</v>
      </c>
      <c r="AO108" s="2">
        <f t="shared" si="235"/>
        <v>0</v>
      </c>
      <c r="AP108" s="2">
        <f t="shared" ref="AP108:AP162" si="272">SUM(AI108:AK108)*100</f>
        <v>0</v>
      </c>
      <c r="AQ108" s="8">
        <f t="shared" si="266"/>
        <v>0.04</v>
      </c>
      <c r="AR108" s="2">
        <f t="shared" si="267"/>
        <v>0</v>
      </c>
      <c r="AS108" s="2">
        <f t="shared" si="268"/>
        <v>0</v>
      </c>
      <c r="AT108" s="2">
        <f t="shared" si="209"/>
        <v>0</v>
      </c>
      <c r="AU108" s="2">
        <f t="shared" si="245"/>
        <v>0</v>
      </c>
      <c r="AV108" s="2">
        <f t="shared" si="236"/>
        <v>95.855873999999858</v>
      </c>
      <c r="AW108" s="1">
        <f t="shared" si="231"/>
        <v>0</v>
      </c>
      <c r="AX108" s="2">
        <f t="shared" si="182"/>
        <v>95.855873999999858</v>
      </c>
      <c r="AY108" s="1">
        <f t="shared" si="237"/>
        <v>0</v>
      </c>
      <c r="AZ108" s="2">
        <f t="shared" si="210"/>
        <v>95.855873999999858</v>
      </c>
      <c r="BA108" s="2">
        <f t="shared" si="246"/>
        <v>1532.4808364999999</v>
      </c>
      <c r="BB108" s="2">
        <f t="shared" si="183"/>
        <v>0</v>
      </c>
      <c r="BC108" s="2">
        <f t="shared" si="211"/>
        <v>10.4315627757</v>
      </c>
      <c r="BD108" s="2">
        <f t="shared" si="184"/>
        <v>1522.0492737242998</v>
      </c>
      <c r="BE108" s="2">
        <f t="shared" si="212"/>
        <v>9.1</v>
      </c>
      <c r="BF108" s="2">
        <f t="shared" si="185"/>
        <v>99.442358935000001</v>
      </c>
      <c r="BG108" s="2">
        <f t="shared" si="186"/>
        <v>1413.5069147893</v>
      </c>
      <c r="BI108" s="8">
        <f t="shared" si="238"/>
        <v>0.01</v>
      </c>
      <c r="BJ108" s="5">
        <f t="shared" si="213"/>
        <v>10</v>
      </c>
      <c r="BK108" s="2">
        <f t="shared" si="214"/>
        <v>999</v>
      </c>
      <c r="BL108" s="2">
        <f t="shared" si="215"/>
        <v>1000</v>
      </c>
      <c r="BM108" s="2">
        <f t="shared" si="187"/>
        <v>1000</v>
      </c>
      <c r="BN108" s="8">
        <f t="shared" si="188"/>
        <v>0.02</v>
      </c>
      <c r="BO108" s="2">
        <f t="shared" si="189"/>
        <v>1010</v>
      </c>
      <c r="BP108" s="2" t="str">
        <f t="shared" si="190"/>
        <v>nie</v>
      </c>
      <c r="BQ108" s="2">
        <f t="shared" si="191"/>
        <v>7</v>
      </c>
      <c r="BR108" s="1">
        <f t="shared" si="239"/>
        <v>1</v>
      </c>
      <c r="BS108" s="1">
        <f t="shared" si="269"/>
        <v>0</v>
      </c>
      <c r="BT108" s="1">
        <f t="shared" si="229"/>
        <v>1</v>
      </c>
      <c r="BU108" s="1">
        <f t="shared" si="255"/>
        <v>0</v>
      </c>
      <c r="BV108" s="2">
        <f t="shared" si="247"/>
        <v>100</v>
      </c>
      <c r="BW108" s="8">
        <f t="shared" si="240"/>
        <v>7.0000000000000007E-2</v>
      </c>
      <c r="BX108" s="2">
        <f t="shared" si="248"/>
        <v>103.49999999999999</v>
      </c>
      <c r="BY108" s="2">
        <f t="shared" si="241"/>
        <v>0.7</v>
      </c>
      <c r="BZ108" s="2">
        <f t="shared" ref="BZ108:BZ162" si="273">SUM(BS108:BU108)*100</f>
        <v>100</v>
      </c>
      <c r="CA108" s="8">
        <f t="shared" si="270"/>
        <v>0.02</v>
      </c>
      <c r="CB108" s="2">
        <f t="shared" si="249"/>
        <v>101</v>
      </c>
      <c r="CC108" s="2">
        <f t="shared" si="271"/>
        <v>0.7</v>
      </c>
      <c r="CD108" s="2">
        <f t="shared" si="192"/>
        <v>0</v>
      </c>
      <c r="CE108" s="2">
        <f t="shared" si="250"/>
        <v>0</v>
      </c>
      <c r="CF108" s="2">
        <f t="shared" si="251"/>
        <v>63.099999999999994</v>
      </c>
      <c r="CG108" s="1">
        <f t="shared" si="232"/>
        <v>0</v>
      </c>
      <c r="CH108" s="2">
        <f t="shared" si="193"/>
        <v>63.099999999999994</v>
      </c>
      <c r="CI108" s="1">
        <f t="shared" si="242"/>
        <v>0</v>
      </c>
      <c r="CJ108" s="2">
        <f t="shared" si="252"/>
        <v>63.099999999999994</v>
      </c>
      <c r="CK108" s="2">
        <f t="shared" si="253"/>
        <v>1277.5999999999999</v>
      </c>
      <c r="CL108" s="2">
        <f t="shared" si="194"/>
        <v>0</v>
      </c>
      <c r="CM108" s="2">
        <f t="shared" si="216"/>
        <v>9.4499000000000013</v>
      </c>
      <c r="CN108" s="2">
        <f t="shared" si="195"/>
        <v>1268.1500999999998</v>
      </c>
      <c r="CO108" s="2">
        <f t="shared" si="217"/>
        <v>8.4</v>
      </c>
      <c r="CP108" s="2">
        <f t="shared" si="196"/>
        <v>51.147999999999968</v>
      </c>
      <c r="CQ108" s="2">
        <f t="shared" si="197"/>
        <v>1208.6020999999998</v>
      </c>
      <c r="CS108" s="5">
        <f t="shared" si="218"/>
        <v>10</v>
      </c>
      <c r="CT108" s="2">
        <f t="shared" si="219"/>
        <v>1000</v>
      </c>
      <c r="CU108" s="2">
        <f t="shared" si="220"/>
        <v>1000</v>
      </c>
      <c r="CV108" s="2">
        <f t="shared" si="221"/>
        <v>1225.6802860781481</v>
      </c>
      <c r="CW108" s="8">
        <f t="shared" si="198"/>
        <v>2.2499999999999999E-2</v>
      </c>
      <c r="CX108" s="2">
        <f t="shared" si="199"/>
        <v>1239.4691892965272</v>
      </c>
      <c r="CY108" s="2" t="str">
        <f t="shared" si="200"/>
        <v>nie</v>
      </c>
      <c r="CZ108" s="2">
        <f t="shared" si="222"/>
        <v>0</v>
      </c>
      <c r="DA108" s="2">
        <f t="shared" si="223"/>
        <v>0</v>
      </c>
      <c r="DB108" s="2">
        <f t="shared" si="224"/>
        <v>1239.4691892965272</v>
      </c>
      <c r="DC108" s="2">
        <f t="shared" si="201"/>
        <v>0</v>
      </c>
      <c r="DD108" s="2">
        <f t="shared" si="225"/>
        <v>9.3524478592289064</v>
      </c>
      <c r="DE108" s="2">
        <f t="shared" si="226"/>
        <v>1230.1167414372983</v>
      </c>
      <c r="DF108" s="2">
        <f t="shared" si="202"/>
        <v>20</v>
      </c>
      <c r="DG108" s="2">
        <f t="shared" si="203"/>
        <v>41.699145966340176</v>
      </c>
      <c r="DH108" s="2">
        <f t="shared" si="227"/>
        <v>1168.4175954709581</v>
      </c>
    </row>
    <row r="109" spans="2:112">
      <c r="B109" s="216">
        <f>ROUNDUP(C110/12,0)</f>
        <v>7</v>
      </c>
      <c r="C109" s="3">
        <f t="shared" si="256"/>
        <v>72</v>
      </c>
      <c r="D109" s="11">
        <f t="shared" si="259"/>
        <v>1385.7577076856999</v>
      </c>
      <c r="E109" s="11">
        <f t="shared" si="260"/>
        <v>1310.7920916256999</v>
      </c>
      <c r="F109" s="11">
        <f t="shared" si="261"/>
        <v>1230.9394</v>
      </c>
      <c r="G109" s="11">
        <f t="shared" si="262"/>
        <v>1178.7253999999998</v>
      </c>
      <c r="H109" s="11">
        <f t="shared" si="263"/>
        <v>1190.7051266932549</v>
      </c>
      <c r="I109" s="11">
        <f t="shared" si="264"/>
        <v>1136.7503547080732</v>
      </c>
      <c r="J109" s="11">
        <f t="shared" si="257"/>
        <v>1214.2638779778122</v>
      </c>
      <c r="K109" s="11">
        <f t="shared" si="258"/>
        <v>1061.5201506009998</v>
      </c>
      <c r="W109" s="1">
        <f t="shared" si="204"/>
        <v>91</v>
      </c>
      <c r="X109" s="2">
        <f t="shared" si="177"/>
        <v>1078.3894749943006</v>
      </c>
      <c r="Y109" s="8">
        <f t="shared" si="230"/>
        <v>0.04</v>
      </c>
      <c r="Z109" s="5">
        <f t="shared" si="205"/>
        <v>13</v>
      </c>
      <c r="AA109" s="2">
        <f t="shared" si="206"/>
        <v>1298.7</v>
      </c>
      <c r="AB109" s="2">
        <f t="shared" si="207"/>
        <v>1300</v>
      </c>
      <c r="AC109" s="2">
        <f t="shared" si="208"/>
        <v>1389.05</v>
      </c>
      <c r="AD109" s="8">
        <f t="shared" si="178"/>
        <v>6.8500000000000005E-2</v>
      </c>
      <c r="AE109" s="2">
        <f t="shared" si="179"/>
        <v>1444.5541229166665</v>
      </c>
      <c r="AF109" s="2" t="str">
        <f t="shared" si="180"/>
        <v>nie</v>
      </c>
      <c r="AG109" s="2">
        <f t="shared" si="181"/>
        <v>9.1</v>
      </c>
      <c r="AH109" s="1">
        <f t="shared" si="233"/>
        <v>0</v>
      </c>
      <c r="AI109" s="1">
        <f t="shared" si="265"/>
        <v>0</v>
      </c>
      <c r="AJ109" s="1">
        <f t="shared" si="228"/>
        <v>0</v>
      </c>
      <c r="AK109" s="1">
        <f t="shared" si="254"/>
        <v>0</v>
      </c>
      <c r="AL109" s="2">
        <f t="shared" si="243"/>
        <v>0</v>
      </c>
      <c r="AM109" s="8">
        <f t="shared" si="234"/>
        <v>6.8500000000000005E-2</v>
      </c>
      <c r="AN109" s="2">
        <f t="shared" si="244"/>
        <v>0</v>
      </c>
      <c r="AO109" s="2">
        <f t="shared" si="235"/>
        <v>0</v>
      </c>
      <c r="AP109" s="2">
        <f t="shared" si="272"/>
        <v>0</v>
      </c>
      <c r="AQ109" s="8">
        <f t="shared" si="266"/>
        <v>0.04</v>
      </c>
      <c r="AR109" s="2">
        <f t="shared" si="267"/>
        <v>0</v>
      </c>
      <c r="AS109" s="2">
        <f t="shared" si="268"/>
        <v>0</v>
      </c>
      <c r="AT109" s="2">
        <f t="shared" si="209"/>
        <v>0</v>
      </c>
      <c r="AU109" s="2">
        <f t="shared" si="245"/>
        <v>0</v>
      </c>
      <c r="AV109" s="2">
        <f t="shared" si="236"/>
        <v>95.855873999999858</v>
      </c>
      <c r="AW109" s="1">
        <f t="shared" si="231"/>
        <v>0</v>
      </c>
      <c r="AX109" s="2">
        <f t="shared" si="182"/>
        <v>95.855873999999858</v>
      </c>
      <c r="AY109" s="1">
        <f t="shared" si="237"/>
        <v>0</v>
      </c>
      <c r="AZ109" s="2">
        <f t="shared" si="210"/>
        <v>95.855873999999858</v>
      </c>
      <c r="BA109" s="2">
        <f t="shared" si="246"/>
        <v>1540.4099969166664</v>
      </c>
      <c r="BB109" s="2">
        <f t="shared" si="183"/>
        <v>0</v>
      </c>
      <c r="BC109" s="2">
        <f t="shared" si="211"/>
        <v>10.4315627757</v>
      </c>
      <c r="BD109" s="2">
        <f t="shared" si="184"/>
        <v>1529.9784341409663</v>
      </c>
      <c r="BE109" s="2">
        <f t="shared" si="212"/>
        <v>9.1</v>
      </c>
      <c r="BF109" s="2">
        <f t="shared" si="185"/>
        <v>100.94889941416663</v>
      </c>
      <c r="BG109" s="2">
        <f t="shared" si="186"/>
        <v>1419.9295347267998</v>
      </c>
      <c r="BI109" s="8">
        <f t="shared" si="238"/>
        <v>0.01</v>
      </c>
      <c r="BJ109" s="5">
        <f t="shared" si="213"/>
        <v>10</v>
      </c>
      <c r="BK109" s="2">
        <f t="shared" si="214"/>
        <v>999</v>
      </c>
      <c r="BL109" s="2">
        <f t="shared" si="215"/>
        <v>1000</v>
      </c>
      <c r="BM109" s="2">
        <f t="shared" si="187"/>
        <v>1000</v>
      </c>
      <c r="BN109" s="8">
        <f t="shared" si="188"/>
        <v>0.02</v>
      </c>
      <c r="BO109" s="2">
        <f t="shared" si="189"/>
        <v>1011.6666666666667</v>
      </c>
      <c r="BP109" s="2" t="str">
        <f t="shared" si="190"/>
        <v>nie</v>
      </c>
      <c r="BQ109" s="2">
        <f t="shared" si="191"/>
        <v>7</v>
      </c>
      <c r="BR109" s="1">
        <f t="shared" si="239"/>
        <v>1</v>
      </c>
      <c r="BS109" s="1">
        <f t="shared" si="269"/>
        <v>0</v>
      </c>
      <c r="BT109" s="1">
        <f t="shared" si="229"/>
        <v>1</v>
      </c>
      <c r="BU109" s="1">
        <f t="shared" si="255"/>
        <v>0</v>
      </c>
      <c r="BV109" s="2">
        <f t="shared" si="247"/>
        <v>100</v>
      </c>
      <c r="BW109" s="8">
        <f t="shared" si="240"/>
        <v>7.0000000000000007E-2</v>
      </c>
      <c r="BX109" s="2">
        <f t="shared" si="248"/>
        <v>104.08333333333333</v>
      </c>
      <c r="BY109" s="2">
        <f t="shared" si="241"/>
        <v>0.7</v>
      </c>
      <c r="BZ109" s="2">
        <f t="shared" si="273"/>
        <v>100</v>
      </c>
      <c r="CA109" s="8">
        <f t="shared" si="270"/>
        <v>0.02</v>
      </c>
      <c r="CB109" s="2">
        <f t="shared" si="249"/>
        <v>101.16666666666667</v>
      </c>
      <c r="CC109" s="2">
        <f t="shared" si="271"/>
        <v>0.7</v>
      </c>
      <c r="CD109" s="2">
        <f t="shared" si="192"/>
        <v>0</v>
      </c>
      <c r="CE109" s="2">
        <f t="shared" si="250"/>
        <v>0</v>
      </c>
      <c r="CF109" s="2">
        <f t="shared" si="251"/>
        <v>63.099999999999994</v>
      </c>
      <c r="CG109" s="1">
        <f t="shared" si="232"/>
        <v>0</v>
      </c>
      <c r="CH109" s="2">
        <f t="shared" si="193"/>
        <v>63.099999999999994</v>
      </c>
      <c r="CI109" s="1">
        <f t="shared" si="242"/>
        <v>0</v>
      </c>
      <c r="CJ109" s="2">
        <f t="shared" si="252"/>
        <v>63.099999999999994</v>
      </c>
      <c r="CK109" s="2">
        <f t="shared" si="253"/>
        <v>1280.0166666666667</v>
      </c>
      <c r="CL109" s="2">
        <f t="shared" si="194"/>
        <v>0</v>
      </c>
      <c r="CM109" s="2">
        <f t="shared" si="216"/>
        <v>9.4499000000000013</v>
      </c>
      <c r="CN109" s="2">
        <f t="shared" si="195"/>
        <v>1270.5667666666666</v>
      </c>
      <c r="CO109" s="2">
        <f t="shared" si="217"/>
        <v>8.4</v>
      </c>
      <c r="CP109" s="2">
        <f t="shared" si="196"/>
        <v>51.60716666666665</v>
      </c>
      <c r="CQ109" s="2">
        <f t="shared" si="197"/>
        <v>1210.5595999999998</v>
      </c>
      <c r="CS109" s="5">
        <f t="shared" si="218"/>
        <v>10</v>
      </c>
      <c r="CT109" s="2">
        <f t="shared" si="219"/>
        <v>1000</v>
      </c>
      <c r="CU109" s="2">
        <f t="shared" si="220"/>
        <v>1000</v>
      </c>
      <c r="CV109" s="2">
        <f t="shared" si="221"/>
        <v>1225.6802860781481</v>
      </c>
      <c r="CW109" s="8">
        <f t="shared" si="198"/>
        <v>2.2499999999999999E-2</v>
      </c>
      <c r="CX109" s="2">
        <f t="shared" si="199"/>
        <v>1241.7673398329239</v>
      </c>
      <c r="CY109" s="2" t="str">
        <f t="shared" si="200"/>
        <v>nie</v>
      </c>
      <c r="CZ109" s="2">
        <f t="shared" si="222"/>
        <v>0</v>
      </c>
      <c r="DA109" s="2">
        <f t="shared" si="223"/>
        <v>0</v>
      </c>
      <c r="DB109" s="2">
        <f t="shared" si="224"/>
        <v>1241.7673398329239</v>
      </c>
      <c r="DC109" s="2">
        <f t="shared" si="201"/>
        <v>0</v>
      </c>
      <c r="DD109" s="2">
        <f t="shared" si="225"/>
        <v>9.3524478592289064</v>
      </c>
      <c r="DE109" s="2">
        <f t="shared" si="226"/>
        <v>1232.4148919736949</v>
      </c>
      <c r="DF109" s="2">
        <f t="shared" si="202"/>
        <v>20</v>
      </c>
      <c r="DG109" s="2">
        <f t="shared" si="203"/>
        <v>42.135794568255541</v>
      </c>
      <c r="DH109" s="2">
        <f t="shared" si="227"/>
        <v>1170.2790974054394</v>
      </c>
    </row>
    <row r="110" spans="2:112">
      <c r="B110" s="217"/>
      <c r="C110" s="1">
        <f t="shared" si="256"/>
        <v>73</v>
      </c>
      <c r="D110" s="2">
        <f t="shared" si="259"/>
        <v>1394.4785410190332</v>
      </c>
      <c r="E110" s="2">
        <f t="shared" si="260"/>
        <v>1311.8450916256998</v>
      </c>
      <c r="F110" s="2">
        <f t="shared" si="261"/>
        <v>1232.9394</v>
      </c>
      <c r="G110" s="2">
        <f t="shared" si="262"/>
        <v>1180.3453999999999</v>
      </c>
      <c r="H110" s="2">
        <f t="shared" si="263"/>
        <v>1192.9527066799508</v>
      </c>
      <c r="I110" s="2">
        <f t="shared" si="264"/>
        <v>1138.5708944972969</v>
      </c>
      <c r="J110" s="2">
        <f t="shared" si="257"/>
        <v>1217.5423904483521</v>
      </c>
      <c r="K110" s="2">
        <f t="shared" si="258"/>
        <v>1062.4047507265007</v>
      </c>
      <c r="W110" s="1">
        <f t="shared" si="204"/>
        <v>92</v>
      </c>
      <c r="X110" s="2">
        <f t="shared" si="177"/>
        <v>1079.2829211210565</v>
      </c>
      <c r="Y110" s="8">
        <f t="shared" si="230"/>
        <v>0.04</v>
      </c>
      <c r="Z110" s="5">
        <f t="shared" si="205"/>
        <v>13</v>
      </c>
      <c r="AA110" s="2">
        <f t="shared" si="206"/>
        <v>1298.7</v>
      </c>
      <c r="AB110" s="2">
        <f t="shared" si="207"/>
        <v>1300</v>
      </c>
      <c r="AC110" s="2">
        <f t="shared" si="208"/>
        <v>1389.05</v>
      </c>
      <c r="AD110" s="8">
        <f t="shared" si="178"/>
        <v>6.8500000000000005E-2</v>
      </c>
      <c r="AE110" s="2">
        <f t="shared" si="179"/>
        <v>1452.4832833333335</v>
      </c>
      <c r="AF110" s="2" t="str">
        <f t="shared" si="180"/>
        <v>nie</v>
      </c>
      <c r="AG110" s="2">
        <f t="shared" si="181"/>
        <v>9.1</v>
      </c>
      <c r="AH110" s="1">
        <f t="shared" si="233"/>
        <v>0</v>
      </c>
      <c r="AI110" s="1">
        <f t="shared" si="265"/>
        <v>0</v>
      </c>
      <c r="AJ110" s="1">
        <f t="shared" si="228"/>
        <v>0</v>
      </c>
      <c r="AK110" s="1">
        <f t="shared" si="254"/>
        <v>0</v>
      </c>
      <c r="AL110" s="2">
        <f t="shared" si="243"/>
        <v>0</v>
      </c>
      <c r="AM110" s="8">
        <f t="shared" si="234"/>
        <v>6.8500000000000005E-2</v>
      </c>
      <c r="AN110" s="2">
        <f t="shared" si="244"/>
        <v>0</v>
      </c>
      <c r="AO110" s="2">
        <f t="shared" si="235"/>
        <v>0</v>
      </c>
      <c r="AP110" s="2">
        <f t="shared" si="272"/>
        <v>0</v>
      </c>
      <c r="AQ110" s="8">
        <f t="shared" si="266"/>
        <v>0.04</v>
      </c>
      <c r="AR110" s="2">
        <f t="shared" si="267"/>
        <v>0</v>
      </c>
      <c r="AS110" s="2">
        <f t="shared" si="268"/>
        <v>0</v>
      </c>
      <c r="AT110" s="2">
        <f t="shared" si="209"/>
        <v>0</v>
      </c>
      <c r="AU110" s="2">
        <f t="shared" si="245"/>
        <v>0</v>
      </c>
      <c r="AV110" s="2">
        <f t="shared" si="236"/>
        <v>95.855873999999858</v>
      </c>
      <c r="AW110" s="1">
        <f t="shared" si="231"/>
        <v>0</v>
      </c>
      <c r="AX110" s="2">
        <f t="shared" si="182"/>
        <v>95.855873999999858</v>
      </c>
      <c r="AY110" s="1">
        <f t="shared" si="237"/>
        <v>0</v>
      </c>
      <c r="AZ110" s="2">
        <f t="shared" si="210"/>
        <v>95.855873999999858</v>
      </c>
      <c r="BA110" s="2">
        <f t="shared" si="246"/>
        <v>1548.3391573333333</v>
      </c>
      <c r="BB110" s="2">
        <f t="shared" si="183"/>
        <v>0</v>
      </c>
      <c r="BC110" s="2">
        <f t="shared" si="211"/>
        <v>10.4315627757</v>
      </c>
      <c r="BD110" s="2">
        <f t="shared" si="184"/>
        <v>1537.9075945576333</v>
      </c>
      <c r="BE110" s="2">
        <f t="shared" si="212"/>
        <v>9.1</v>
      </c>
      <c r="BF110" s="2">
        <f t="shared" si="185"/>
        <v>102.45543989333335</v>
      </c>
      <c r="BG110" s="2">
        <f t="shared" si="186"/>
        <v>1426.3521546643001</v>
      </c>
      <c r="BI110" s="8">
        <f t="shared" si="238"/>
        <v>0.01</v>
      </c>
      <c r="BJ110" s="5">
        <f t="shared" si="213"/>
        <v>10</v>
      </c>
      <c r="BK110" s="2">
        <f t="shared" si="214"/>
        <v>999</v>
      </c>
      <c r="BL110" s="2">
        <f t="shared" si="215"/>
        <v>1000</v>
      </c>
      <c r="BM110" s="2">
        <f t="shared" si="187"/>
        <v>1000</v>
      </c>
      <c r="BN110" s="8">
        <f t="shared" si="188"/>
        <v>0.02</v>
      </c>
      <c r="BO110" s="2">
        <f t="shared" si="189"/>
        <v>1013.3333333333334</v>
      </c>
      <c r="BP110" s="2" t="str">
        <f t="shared" si="190"/>
        <v>nie</v>
      </c>
      <c r="BQ110" s="2">
        <f t="shared" si="191"/>
        <v>7</v>
      </c>
      <c r="BR110" s="1">
        <f t="shared" si="239"/>
        <v>1</v>
      </c>
      <c r="BS110" s="1">
        <f t="shared" si="269"/>
        <v>0</v>
      </c>
      <c r="BT110" s="1">
        <f t="shared" si="229"/>
        <v>1</v>
      </c>
      <c r="BU110" s="1">
        <f t="shared" si="255"/>
        <v>0</v>
      </c>
      <c r="BV110" s="2">
        <f t="shared" si="247"/>
        <v>100</v>
      </c>
      <c r="BW110" s="8">
        <f t="shared" si="240"/>
        <v>7.0000000000000007E-2</v>
      </c>
      <c r="BX110" s="2">
        <f t="shared" si="248"/>
        <v>104.66666666666666</v>
      </c>
      <c r="BY110" s="2">
        <f t="shared" si="241"/>
        <v>0.7</v>
      </c>
      <c r="BZ110" s="2">
        <f t="shared" si="273"/>
        <v>100</v>
      </c>
      <c r="CA110" s="8">
        <f t="shared" si="270"/>
        <v>0.02</v>
      </c>
      <c r="CB110" s="2">
        <f t="shared" si="249"/>
        <v>101.33333333333334</v>
      </c>
      <c r="CC110" s="2">
        <f t="shared" si="271"/>
        <v>0.7</v>
      </c>
      <c r="CD110" s="2">
        <f t="shared" si="192"/>
        <v>0</v>
      </c>
      <c r="CE110" s="2">
        <f t="shared" si="250"/>
        <v>0</v>
      </c>
      <c r="CF110" s="2">
        <f t="shared" si="251"/>
        <v>63.099999999999994</v>
      </c>
      <c r="CG110" s="1">
        <f t="shared" si="232"/>
        <v>0</v>
      </c>
      <c r="CH110" s="2">
        <f t="shared" si="193"/>
        <v>63.099999999999994</v>
      </c>
      <c r="CI110" s="1">
        <f t="shared" si="242"/>
        <v>0</v>
      </c>
      <c r="CJ110" s="2">
        <f t="shared" si="252"/>
        <v>63.099999999999994</v>
      </c>
      <c r="CK110" s="2">
        <f t="shared" si="253"/>
        <v>1282.4333333333332</v>
      </c>
      <c r="CL110" s="2">
        <f t="shared" si="194"/>
        <v>0</v>
      </c>
      <c r="CM110" s="2">
        <f t="shared" si="216"/>
        <v>9.4499000000000013</v>
      </c>
      <c r="CN110" s="2">
        <f t="shared" si="195"/>
        <v>1272.9834333333331</v>
      </c>
      <c r="CO110" s="2">
        <f t="shared" si="217"/>
        <v>8.4</v>
      </c>
      <c r="CP110" s="2">
        <f t="shared" si="196"/>
        <v>52.066333333333283</v>
      </c>
      <c r="CQ110" s="2">
        <f t="shared" si="197"/>
        <v>1212.5170999999998</v>
      </c>
      <c r="CS110" s="5">
        <f t="shared" si="218"/>
        <v>10</v>
      </c>
      <c r="CT110" s="2">
        <f t="shared" si="219"/>
        <v>1000</v>
      </c>
      <c r="CU110" s="2">
        <f t="shared" si="220"/>
        <v>1000</v>
      </c>
      <c r="CV110" s="2">
        <f t="shared" si="221"/>
        <v>1225.6802860781481</v>
      </c>
      <c r="CW110" s="8">
        <f t="shared" si="198"/>
        <v>2.2499999999999999E-2</v>
      </c>
      <c r="CX110" s="2">
        <f t="shared" si="199"/>
        <v>1244.0654903693203</v>
      </c>
      <c r="CY110" s="2" t="str">
        <f t="shared" si="200"/>
        <v>nie</v>
      </c>
      <c r="CZ110" s="2">
        <f t="shared" si="222"/>
        <v>0</v>
      </c>
      <c r="DA110" s="2">
        <f t="shared" si="223"/>
        <v>0</v>
      </c>
      <c r="DB110" s="2">
        <f t="shared" si="224"/>
        <v>1244.0654903693203</v>
      </c>
      <c r="DC110" s="2">
        <f t="shared" si="201"/>
        <v>0</v>
      </c>
      <c r="DD110" s="2">
        <f t="shared" si="225"/>
        <v>9.3524478592289064</v>
      </c>
      <c r="DE110" s="2">
        <f t="shared" si="226"/>
        <v>1234.7130425100913</v>
      </c>
      <c r="DF110" s="2">
        <f t="shared" si="202"/>
        <v>20</v>
      </c>
      <c r="DG110" s="2">
        <f t="shared" si="203"/>
        <v>42.572443170170857</v>
      </c>
      <c r="DH110" s="2">
        <f t="shared" si="227"/>
        <v>1172.1405993399205</v>
      </c>
    </row>
    <row r="111" spans="2:112">
      <c r="B111" s="217"/>
      <c r="C111" s="1">
        <f t="shared" si="256"/>
        <v>74</v>
      </c>
      <c r="D111" s="2">
        <f t="shared" si="259"/>
        <v>1401.8993743523665</v>
      </c>
      <c r="E111" s="2">
        <f t="shared" si="260"/>
        <v>1316.4958416257</v>
      </c>
      <c r="F111" s="2">
        <f t="shared" si="261"/>
        <v>1234.9394</v>
      </c>
      <c r="G111" s="2">
        <f t="shared" si="262"/>
        <v>1181.9653999999998</v>
      </c>
      <c r="H111" s="2">
        <f t="shared" si="263"/>
        <v>1195.2002866666464</v>
      </c>
      <c r="I111" s="2">
        <f t="shared" si="264"/>
        <v>1140.3914342865205</v>
      </c>
      <c r="J111" s="2">
        <f t="shared" si="257"/>
        <v>1220.8297549025626</v>
      </c>
      <c r="K111" s="2">
        <f t="shared" si="258"/>
        <v>1063.2893508520015</v>
      </c>
      <c r="W111" s="1">
        <f t="shared" si="204"/>
        <v>93</v>
      </c>
      <c r="X111" s="2">
        <f t="shared" si="177"/>
        <v>1080.1763672478123</v>
      </c>
      <c r="Y111" s="8">
        <f t="shared" si="230"/>
        <v>0.04</v>
      </c>
      <c r="Z111" s="5">
        <f t="shared" si="205"/>
        <v>13</v>
      </c>
      <c r="AA111" s="2">
        <f t="shared" si="206"/>
        <v>1298.7</v>
      </c>
      <c r="AB111" s="2">
        <f t="shared" si="207"/>
        <v>1300</v>
      </c>
      <c r="AC111" s="2">
        <f t="shared" si="208"/>
        <v>1389.05</v>
      </c>
      <c r="AD111" s="8">
        <f t="shared" si="178"/>
        <v>6.8500000000000005E-2</v>
      </c>
      <c r="AE111" s="2">
        <f t="shared" si="179"/>
        <v>1460.41244375</v>
      </c>
      <c r="AF111" s="2" t="str">
        <f t="shared" si="180"/>
        <v>nie</v>
      </c>
      <c r="AG111" s="2">
        <f t="shared" si="181"/>
        <v>9.1</v>
      </c>
      <c r="AH111" s="1">
        <f t="shared" si="233"/>
        <v>0</v>
      </c>
      <c r="AI111" s="1">
        <f t="shared" si="265"/>
        <v>0</v>
      </c>
      <c r="AJ111" s="1">
        <f t="shared" si="228"/>
        <v>0</v>
      </c>
      <c r="AK111" s="1">
        <f t="shared" si="254"/>
        <v>0</v>
      </c>
      <c r="AL111" s="2">
        <f t="shared" si="243"/>
        <v>0</v>
      </c>
      <c r="AM111" s="8">
        <f t="shared" si="234"/>
        <v>6.8500000000000005E-2</v>
      </c>
      <c r="AN111" s="2">
        <f t="shared" si="244"/>
        <v>0</v>
      </c>
      <c r="AO111" s="2">
        <f t="shared" si="235"/>
        <v>0</v>
      </c>
      <c r="AP111" s="2">
        <f t="shared" si="272"/>
        <v>0</v>
      </c>
      <c r="AQ111" s="8">
        <f t="shared" si="266"/>
        <v>0.04</v>
      </c>
      <c r="AR111" s="2">
        <f t="shared" si="267"/>
        <v>0</v>
      </c>
      <c r="AS111" s="2">
        <f t="shared" si="268"/>
        <v>0</v>
      </c>
      <c r="AT111" s="2">
        <f t="shared" si="209"/>
        <v>0</v>
      </c>
      <c r="AU111" s="2">
        <f t="shared" si="245"/>
        <v>0</v>
      </c>
      <c r="AV111" s="2">
        <f t="shared" si="236"/>
        <v>95.855873999999858</v>
      </c>
      <c r="AW111" s="1">
        <f t="shared" si="231"/>
        <v>0</v>
      </c>
      <c r="AX111" s="2">
        <f t="shared" si="182"/>
        <v>95.855873999999858</v>
      </c>
      <c r="AY111" s="1">
        <f t="shared" si="237"/>
        <v>0</v>
      </c>
      <c r="AZ111" s="2">
        <f t="shared" si="210"/>
        <v>95.855873999999858</v>
      </c>
      <c r="BA111" s="2">
        <f t="shared" si="246"/>
        <v>1556.2683177499998</v>
      </c>
      <c r="BB111" s="2">
        <f t="shared" si="183"/>
        <v>0</v>
      </c>
      <c r="BC111" s="2">
        <f t="shared" si="211"/>
        <v>10.4315627757</v>
      </c>
      <c r="BD111" s="2">
        <f t="shared" si="184"/>
        <v>1545.8367549742998</v>
      </c>
      <c r="BE111" s="2">
        <f t="shared" si="212"/>
        <v>9.1</v>
      </c>
      <c r="BF111" s="2">
        <f t="shared" si="185"/>
        <v>103.96198037249998</v>
      </c>
      <c r="BG111" s="2">
        <f t="shared" si="186"/>
        <v>1432.7747746017999</v>
      </c>
      <c r="BI111" s="8">
        <f t="shared" si="238"/>
        <v>0.01</v>
      </c>
      <c r="BJ111" s="5">
        <f t="shared" si="213"/>
        <v>10</v>
      </c>
      <c r="BK111" s="2">
        <f t="shared" si="214"/>
        <v>999</v>
      </c>
      <c r="BL111" s="2">
        <f t="shared" si="215"/>
        <v>1000</v>
      </c>
      <c r="BM111" s="2">
        <f t="shared" si="187"/>
        <v>1000</v>
      </c>
      <c r="BN111" s="8">
        <f t="shared" si="188"/>
        <v>0.02</v>
      </c>
      <c r="BO111" s="2">
        <f t="shared" si="189"/>
        <v>1014.9999999999999</v>
      </c>
      <c r="BP111" s="2" t="str">
        <f t="shared" si="190"/>
        <v>nie</v>
      </c>
      <c r="BQ111" s="2">
        <f t="shared" si="191"/>
        <v>7</v>
      </c>
      <c r="BR111" s="1">
        <f t="shared" si="239"/>
        <v>1</v>
      </c>
      <c r="BS111" s="1">
        <f t="shared" si="269"/>
        <v>0</v>
      </c>
      <c r="BT111" s="1">
        <f t="shared" si="229"/>
        <v>1</v>
      </c>
      <c r="BU111" s="1">
        <f t="shared" si="255"/>
        <v>0</v>
      </c>
      <c r="BV111" s="2">
        <f t="shared" si="247"/>
        <v>100</v>
      </c>
      <c r="BW111" s="8">
        <f t="shared" si="240"/>
        <v>7.0000000000000007E-2</v>
      </c>
      <c r="BX111" s="2">
        <f t="shared" si="248"/>
        <v>105.25</v>
      </c>
      <c r="BY111" s="2">
        <f t="shared" si="241"/>
        <v>0.7</v>
      </c>
      <c r="BZ111" s="2">
        <f t="shared" si="273"/>
        <v>100</v>
      </c>
      <c r="CA111" s="8">
        <f t="shared" si="270"/>
        <v>0.02</v>
      </c>
      <c r="CB111" s="2">
        <f t="shared" si="249"/>
        <v>101.49999999999999</v>
      </c>
      <c r="CC111" s="2">
        <f t="shared" si="271"/>
        <v>0.7</v>
      </c>
      <c r="CD111" s="2">
        <f t="shared" si="192"/>
        <v>0</v>
      </c>
      <c r="CE111" s="2">
        <f t="shared" si="250"/>
        <v>0</v>
      </c>
      <c r="CF111" s="2">
        <f t="shared" si="251"/>
        <v>63.099999999999994</v>
      </c>
      <c r="CG111" s="1">
        <f t="shared" si="232"/>
        <v>0</v>
      </c>
      <c r="CH111" s="2">
        <f t="shared" si="193"/>
        <v>63.099999999999994</v>
      </c>
      <c r="CI111" s="1">
        <f t="shared" si="242"/>
        <v>0</v>
      </c>
      <c r="CJ111" s="2">
        <f t="shared" si="252"/>
        <v>63.099999999999994</v>
      </c>
      <c r="CK111" s="2">
        <f t="shared" si="253"/>
        <v>1284.8499999999999</v>
      </c>
      <c r="CL111" s="2">
        <f t="shared" si="194"/>
        <v>0</v>
      </c>
      <c r="CM111" s="2">
        <f t="shared" si="216"/>
        <v>9.4499000000000013</v>
      </c>
      <c r="CN111" s="2">
        <f t="shared" si="195"/>
        <v>1275.4000999999998</v>
      </c>
      <c r="CO111" s="2">
        <f t="shared" si="217"/>
        <v>8.4</v>
      </c>
      <c r="CP111" s="2">
        <f t="shared" si="196"/>
        <v>52.525499999999965</v>
      </c>
      <c r="CQ111" s="2">
        <f t="shared" si="197"/>
        <v>1214.4745999999998</v>
      </c>
      <c r="CS111" s="5">
        <f t="shared" si="218"/>
        <v>10</v>
      </c>
      <c r="CT111" s="2">
        <f t="shared" si="219"/>
        <v>1000</v>
      </c>
      <c r="CU111" s="2">
        <f t="shared" si="220"/>
        <v>1000</v>
      </c>
      <c r="CV111" s="2">
        <f t="shared" si="221"/>
        <v>1225.6802860781481</v>
      </c>
      <c r="CW111" s="8">
        <f t="shared" si="198"/>
        <v>2.2499999999999999E-2</v>
      </c>
      <c r="CX111" s="2">
        <f t="shared" si="199"/>
        <v>1246.3636409057169</v>
      </c>
      <c r="CY111" s="2" t="str">
        <f t="shared" si="200"/>
        <v>nie</v>
      </c>
      <c r="CZ111" s="2">
        <f t="shared" si="222"/>
        <v>0</v>
      </c>
      <c r="DA111" s="2">
        <f t="shared" si="223"/>
        <v>0</v>
      </c>
      <c r="DB111" s="2">
        <f t="shared" si="224"/>
        <v>1246.3636409057169</v>
      </c>
      <c r="DC111" s="2">
        <f t="shared" si="201"/>
        <v>0</v>
      </c>
      <c r="DD111" s="2">
        <f t="shared" si="225"/>
        <v>9.3524478592289064</v>
      </c>
      <c r="DE111" s="2">
        <f t="shared" si="226"/>
        <v>1237.011193046488</v>
      </c>
      <c r="DF111" s="2">
        <f t="shared" si="202"/>
        <v>20</v>
      </c>
      <c r="DG111" s="2">
        <f t="shared" si="203"/>
        <v>43.009091772086215</v>
      </c>
      <c r="DH111" s="2">
        <f t="shared" si="227"/>
        <v>1174.0021012744016</v>
      </c>
    </row>
    <row r="112" spans="2:112">
      <c r="B112" s="217"/>
      <c r="C112" s="1">
        <f t="shared" si="256"/>
        <v>75</v>
      </c>
      <c r="D112" s="2">
        <f t="shared" si="259"/>
        <v>1409.3202076856999</v>
      </c>
      <c r="E112" s="2">
        <f t="shared" si="260"/>
        <v>1322.5067166256999</v>
      </c>
      <c r="F112" s="2">
        <f t="shared" si="261"/>
        <v>1236.9393999999998</v>
      </c>
      <c r="G112" s="2">
        <f t="shared" si="262"/>
        <v>1183.5853999999997</v>
      </c>
      <c r="H112" s="2">
        <f t="shared" si="263"/>
        <v>1197.4478666533425</v>
      </c>
      <c r="I112" s="2">
        <f t="shared" si="264"/>
        <v>1142.2119740757444</v>
      </c>
      <c r="J112" s="2">
        <f t="shared" si="257"/>
        <v>1224.1259952407995</v>
      </c>
      <c r="K112" s="2">
        <f t="shared" si="258"/>
        <v>1064.1739509775023</v>
      </c>
      <c r="W112" s="1">
        <f t="shared" si="204"/>
        <v>94</v>
      </c>
      <c r="X112" s="2">
        <f t="shared" si="177"/>
        <v>1081.0698133745682</v>
      </c>
      <c r="Y112" s="8">
        <f t="shared" si="230"/>
        <v>0.04</v>
      </c>
      <c r="Z112" s="5">
        <f t="shared" si="205"/>
        <v>13</v>
      </c>
      <c r="AA112" s="2">
        <f t="shared" si="206"/>
        <v>1298.7</v>
      </c>
      <c r="AB112" s="2">
        <f t="shared" si="207"/>
        <v>1300</v>
      </c>
      <c r="AC112" s="2">
        <f t="shared" si="208"/>
        <v>1389.05</v>
      </c>
      <c r="AD112" s="8">
        <f t="shared" si="178"/>
        <v>6.8500000000000005E-2</v>
      </c>
      <c r="AE112" s="2">
        <f t="shared" si="179"/>
        <v>1468.3416041666667</v>
      </c>
      <c r="AF112" s="2" t="str">
        <f t="shared" si="180"/>
        <v>nie</v>
      </c>
      <c r="AG112" s="2">
        <f t="shared" si="181"/>
        <v>9.1</v>
      </c>
      <c r="AH112" s="1">
        <f t="shared" si="233"/>
        <v>0</v>
      </c>
      <c r="AI112" s="1">
        <f t="shared" si="265"/>
        <v>0</v>
      </c>
      <c r="AJ112" s="1">
        <f t="shared" si="228"/>
        <v>0</v>
      </c>
      <c r="AK112" s="1">
        <f t="shared" si="254"/>
        <v>0</v>
      </c>
      <c r="AL112" s="2">
        <f t="shared" si="243"/>
        <v>0</v>
      </c>
      <c r="AM112" s="8">
        <f t="shared" si="234"/>
        <v>6.8500000000000005E-2</v>
      </c>
      <c r="AN112" s="2">
        <f t="shared" si="244"/>
        <v>0</v>
      </c>
      <c r="AO112" s="2">
        <f t="shared" si="235"/>
        <v>0</v>
      </c>
      <c r="AP112" s="2">
        <f t="shared" si="272"/>
        <v>0</v>
      </c>
      <c r="AQ112" s="8">
        <f t="shared" si="266"/>
        <v>0.04</v>
      </c>
      <c r="AR112" s="2">
        <f t="shared" si="267"/>
        <v>0</v>
      </c>
      <c r="AS112" s="2">
        <f t="shared" si="268"/>
        <v>0</v>
      </c>
      <c r="AT112" s="2">
        <f t="shared" si="209"/>
        <v>0</v>
      </c>
      <c r="AU112" s="2">
        <f t="shared" si="245"/>
        <v>0</v>
      </c>
      <c r="AV112" s="2">
        <f t="shared" si="236"/>
        <v>95.855873999999858</v>
      </c>
      <c r="AW112" s="1">
        <f t="shared" si="231"/>
        <v>0</v>
      </c>
      <c r="AX112" s="2">
        <f t="shared" si="182"/>
        <v>95.855873999999858</v>
      </c>
      <c r="AY112" s="1">
        <f t="shared" si="237"/>
        <v>0</v>
      </c>
      <c r="AZ112" s="2">
        <f t="shared" si="210"/>
        <v>95.855873999999858</v>
      </c>
      <c r="BA112" s="2">
        <f t="shared" si="246"/>
        <v>1564.1974781666665</v>
      </c>
      <c r="BB112" s="2">
        <f t="shared" si="183"/>
        <v>0</v>
      </c>
      <c r="BC112" s="2">
        <f t="shared" si="211"/>
        <v>10.4315627757</v>
      </c>
      <c r="BD112" s="2">
        <f t="shared" si="184"/>
        <v>1553.7659153909665</v>
      </c>
      <c r="BE112" s="2">
        <f t="shared" si="212"/>
        <v>9.1</v>
      </c>
      <c r="BF112" s="2">
        <f t="shared" si="185"/>
        <v>105.46852085166667</v>
      </c>
      <c r="BG112" s="2">
        <f t="shared" si="186"/>
        <v>1439.1973945392999</v>
      </c>
      <c r="BI112" s="8">
        <f t="shared" si="238"/>
        <v>0.01</v>
      </c>
      <c r="BJ112" s="5">
        <f t="shared" si="213"/>
        <v>10</v>
      </c>
      <c r="BK112" s="2">
        <f t="shared" si="214"/>
        <v>999</v>
      </c>
      <c r="BL112" s="2">
        <f t="shared" si="215"/>
        <v>1000</v>
      </c>
      <c r="BM112" s="2">
        <f t="shared" si="187"/>
        <v>1000</v>
      </c>
      <c r="BN112" s="8">
        <f t="shared" si="188"/>
        <v>0.02</v>
      </c>
      <c r="BO112" s="2">
        <f t="shared" si="189"/>
        <v>1016.6666666666666</v>
      </c>
      <c r="BP112" s="2" t="str">
        <f t="shared" si="190"/>
        <v>nie</v>
      </c>
      <c r="BQ112" s="2">
        <f t="shared" si="191"/>
        <v>7</v>
      </c>
      <c r="BR112" s="1">
        <f t="shared" si="239"/>
        <v>1</v>
      </c>
      <c r="BS112" s="1">
        <f t="shared" si="269"/>
        <v>0</v>
      </c>
      <c r="BT112" s="1">
        <f t="shared" si="229"/>
        <v>1</v>
      </c>
      <c r="BU112" s="1">
        <f t="shared" si="255"/>
        <v>0</v>
      </c>
      <c r="BV112" s="2">
        <f t="shared" si="247"/>
        <v>100</v>
      </c>
      <c r="BW112" s="8">
        <f t="shared" si="240"/>
        <v>7.0000000000000007E-2</v>
      </c>
      <c r="BX112" s="2">
        <f t="shared" si="248"/>
        <v>105.83333333333333</v>
      </c>
      <c r="BY112" s="2">
        <f t="shared" si="241"/>
        <v>0.7</v>
      </c>
      <c r="BZ112" s="2">
        <f t="shared" si="273"/>
        <v>100</v>
      </c>
      <c r="CA112" s="8">
        <f t="shared" si="270"/>
        <v>0.02</v>
      </c>
      <c r="CB112" s="2">
        <f t="shared" si="249"/>
        <v>101.66666666666666</v>
      </c>
      <c r="CC112" s="2">
        <f t="shared" si="271"/>
        <v>0.7</v>
      </c>
      <c r="CD112" s="2">
        <f t="shared" si="192"/>
        <v>0</v>
      </c>
      <c r="CE112" s="2">
        <f t="shared" si="250"/>
        <v>0</v>
      </c>
      <c r="CF112" s="2">
        <f t="shared" si="251"/>
        <v>63.099999999999994</v>
      </c>
      <c r="CG112" s="1">
        <f t="shared" si="232"/>
        <v>0</v>
      </c>
      <c r="CH112" s="2">
        <f t="shared" si="193"/>
        <v>63.099999999999994</v>
      </c>
      <c r="CI112" s="1">
        <f t="shared" si="242"/>
        <v>0</v>
      </c>
      <c r="CJ112" s="2">
        <f t="shared" si="252"/>
        <v>63.099999999999994</v>
      </c>
      <c r="CK112" s="2">
        <f t="shared" si="253"/>
        <v>1287.2666666666667</v>
      </c>
      <c r="CL112" s="2">
        <f t="shared" si="194"/>
        <v>0</v>
      </c>
      <c r="CM112" s="2">
        <f t="shared" si="216"/>
        <v>9.4499000000000013</v>
      </c>
      <c r="CN112" s="2">
        <f t="shared" si="195"/>
        <v>1277.8167666666666</v>
      </c>
      <c r="CO112" s="2">
        <f t="shared" si="217"/>
        <v>8.4</v>
      </c>
      <c r="CP112" s="2">
        <f t="shared" si="196"/>
        <v>52.984666666666648</v>
      </c>
      <c r="CQ112" s="2">
        <f t="shared" si="197"/>
        <v>1216.4320999999998</v>
      </c>
      <c r="CS112" s="5">
        <f t="shared" si="218"/>
        <v>10</v>
      </c>
      <c r="CT112" s="2">
        <f t="shared" si="219"/>
        <v>1000</v>
      </c>
      <c r="CU112" s="2">
        <f t="shared" si="220"/>
        <v>1000</v>
      </c>
      <c r="CV112" s="2">
        <f t="shared" si="221"/>
        <v>1225.6802860781481</v>
      </c>
      <c r="CW112" s="8">
        <f t="shared" si="198"/>
        <v>2.2499999999999999E-2</v>
      </c>
      <c r="CX112" s="2">
        <f t="shared" si="199"/>
        <v>1248.6617914421136</v>
      </c>
      <c r="CY112" s="2" t="str">
        <f t="shared" si="200"/>
        <v>nie</v>
      </c>
      <c r="CZ112" s="2">
        <f t="shared" si="222"/>
        <v>0</v>
      </c>
      <c r="DA112" s="2">
        <f t="shared" si="223"/>
        <v>0</v>
      </c>
      <c r="DB112" s="2">
        <f t="shared" si="224"/>
        <v>1248.6617914421136</v>
      </c>
      <c r="DC112" s="2">
        <f t="shared" si="201"/>
        <v>0</v>
      </c>
      <c r="DD112" s="2">
        <f t="shared" si="225"/>
        <v>9.3524478592289064</v>
      </c>
      <c r="DE112" s="2">
        <f t="shared" si="226"/>
        <v>1239.3093435828846</v>
      </c>
      <c r="DF112" s="2">
        <f t="shared" si="202"/>
        <v>20</v>
      </c>
      <c r="DG112" s="2">
        <f t="shared" si="203"/>
        <v>43.445740374001574</v>
      </c>
      <c r="DH112" s="2">
        <f t="shared" si="227"/>
        <v>1175.863603208883</v>
      </c>
    </row>
    <row r="113" spans="2:112">
      <c r="B113" s="217"/>
      <c r="C113" s="1">
        <f t="shared" si="256"/>
        <v>76</v>
      </c>
      <c r="D113" s="2">
        <f t="shared" si="259"/>
        <v>1416.741041019033</v>
      </c>
      <c r="E113" s="2">
        <f t="shared" si="260"/>
        <v>1328.5175916256999</v>
      </c>
      <c r="F113" s="2">
        <f t="shared" si="261"/>
        <v>1238.9394</v>
      </c>
      <c r="G113" s="2">
        <f t="shared" si="262"/>
        <v>1185.2053999999998</v>
      </c>
      <c r="H113" s="2">
        <f t="shared" si="263"/>
        <v>1199.6954466400384</v>
      </c>
      <c r="I113" s="2">
        <f t="shared" si="264"/>
        <v>1144.032513864968</v>
      </c>
      <c r="J113" s="2">
        <f t="shared" si="257"/>
        <v>1227.4311354279496</v>
      </c>
      <c r="K113" s="2">
        <f t="shared" si="258"/>
        <v>1065.0585511030033</v>
      </c>
      <c r="W113" s="1">
        <f t="shared" si="204"/>
        <v>95</v>
      </c>
      <c r="X113" s="2">
        <f t="shared" si="177"/>
        <v>1081.963259501324</v>
      </c>
      <c r="Y113" s="8">
        <f t="shared" si="230"/>
        <v>0.04</v>
      </c>
      <c r="Z113" s="5">
        <f t="shared" si="205"/>
        <v>13</v>
      </c>
      <c r="AA113" s="2">
        <f t="shared" si="206"/>
        <v>1298.7</v>
      </c>
      <c r="AB113" s="2">
        <f t="shared" si="207"/>
        <v>1300</v>
      </c>
      <c r="AC113" s="2">
        <f t="shared" si="208"/>
        <v>1389.05</v>
      </c>
      <c r="AD113" s="8">
        <f t="shared" si="178"/>
        <v>6.8500000000000005E-2</v>
      </c>
      <c r="AE113" s="2">
        <f t="shared" si="179"/>
        <v>1476.2707645833332</v>
      </c>
      <c r="AF113" s="2" t="str">
        <f t="shared" si="180"/>
        <v>nie</v>
      </c>
      <c r="AG113" s="2">
        <f t="shared" si="181"/>
        <v>9.1</v>
      </c>
      <c r="AH113" s="1">
        <f t="shared" si="233"/>
        <v>0</v>
      </c>
      <c r="AI113" s="1">
        <f t="shared" si="265"/>
        <v>0</v>
      </c>
      <c r="AJ113" s="1">
        <f t="shared" si="228"/>
        <v>0</v>
      </c>
      <c r="AK113" s="1">
        <f t="shared" si="254"/>
        <v>0</v>
      </c>
      <c r="AL113" s="2">
        <f t="shared" si="243"/>
        <v>0</v>
      </c>
      <c r="AM113" s="8">
        <f t="shared" si="234"/>
        <v>6.8500000000000005E-2</v>
      </c>
      <c r="AN113" s="2">
        <f t="shared" si="244"/>
        <v>0</v>
      </c>
      <c r="AO113" s="2">
        <f t="shared" si="235"/>
        <v>0</v>
      </c>
      <c r="AP113" s="2">
        <f t="shared" si="272"/>
        <v>0</v>
      </c>
      <c r="AQ113" s="8">
        <f t="shared" si="266"/>
        <v>0.04</v>
      </c>
      <c r="AR113" s="2">
        <f t="shared" si="267"/>
        <v>0</v>
      </c>
      <c r="AS113" s="2">
        <f t="shared" si="268"/>
        <v>0</v>
      </c>
      <c r="AT113" s="2">
        <f t="shared" si="209"/>
        <v>0</v>
      </c>
      <c r="AU113" s="2">
        <f t="shared" si="245"/>
        <v>0</v>
      </c>
      <c r="AV113" s="2">
        <f t="shared" si="236"/>
        <v>95.855873999999858</v>
      </c>
      <c r="AW113" s="1">
        <f t="shared" si="231"/>
        <v>0</v>
      </c>
      <c r="AX113" s="2">
        <f t="shared" si="182"/>
        <v>95.855873999999858</v>
      </c>
      <c r="AY113" s="1">
        <f t="shared" si="237"/>
        <v>0</v>
      </c>
      <c r="AZ113" s="2">
        <f t="shared" si="210"/>
        <v>95.855873999999858</v>
      </c>
      <c r="BA113" s="2">
        <f t="shared" si="246"/>
        <v>1572.126638583333</v>
      </c>
      <c r="BB113" s="2">
        <f t="shared" si="183"/>
        <v>0</v>
      </c>
      <c r="BC113" s="2">
        <f t="shared" si="211"/>
        <v>10.4315627757</v>
      </c>
      <c r="BD113" s="2">
        <f t="shared" si="184"/>
        <v>1561.695075807633</v>
      </c>
      <c r="BE113" s="2">
        <f t="shared" si="212"/>
        <v>9.1</v>
      </c>
      <c r="BF113" s="2">
        <f t="shared" si="185"/>
        <v>106.9750613308333</v>
      </c>
      <c r="BG113" s="2">
        <f t="shared" si="186"/>
        <v>1445.6200144767997</v>
      </c>
      <c r="BI113" s="8">
        <f t="shared" si="238"/>
        <v>0.01</v>
      </c>
      <c r="BJ113" s="5">
        <f t="shared" si="213"/>
        <v>10</v>
      </c>
      <c r="BK113" s="2">
        <f t="shared" si="214"/>
        <v>999</v>
      </c>
      <c r="BL113" s="2">
        <f t="shared" si="215"/>
        <v>1000</v>
      </c>
      <c r="BM113" s="2">
        <f t="shared" si="187"/>
        <v>1000</v>
      </c>
      <c r="BN113" s="8">
        <f t="shared" si="188"/>
        <v>0.02</v>
      </c>
      <c r="BO113" s="2">
        <f t="shared" si="189"/>
        <v>1018.3333333333333</v>
      </c>
      <c r="BP113" s="2" t="str">
        <f t="shared" si="190"/>
        <v>nie</v>
      </c>
      <c r="BQ113" s="2">
        <f t="shared" si="191"/>
        <v>7</v>
      </c>
      <c r="BR113" s="1">
        <f t="shared" si="239"/>
        <v>1</v>
      </c>
      <c r="BS113" s="1">
        <f t="shared" si="269"/>
        <v>0</v>
      </c>
      <c r="BT113" s="1">
        <f t="shared" si="229"/>
        <v>1</v>
      </c>
      <c r="BU113" s="1">
        <f t="shared" si="255"/>
        <v>0</v>
      </c>
      <c r="BV113" s="2">
        <f t="shared" si="247"/>
        <v>100</v>
      </c>
      <c r="BW113" s="8">
        <f t="shared" si="240"/>
        <v>7.0000000000000007E-2</v>
      </c>
      <c r="BX113" s="2">
        <f t="shared" si="248"/>
        <v>106.41666666666667</v>
      </c>
      <c r="BY113" s="2">
        <f t="shared" si="241"/>
        <v>0.7</v>
      </c>
      <c r="BZ113" s="2">
        <f t="shared" si="273"/>
        <v>100</v>
      </c>
      <c r="CA113" s="8">
        <f t="shared" si="270"/>
        <v>0.02</v>
      </c>
      <c r="CB113" s="2">
        <f t="shared" si="249"/>
        <v>101.83333333333333</v>
      </c>
      <c r="CC113" s="2">
        <f t="shared" si="271"/>
        <v>0.7</v>
      </c>
      <c r="CD113" s="2">
        <f t="shared" si="192"/>
        <v>0</v>
      </c>
      <c r="CE113" s="2">
        <f t="shared" si="250"/>
        <v>0</v>
      </c>
      <c r="CF113" s="2">
        <f t="shared" si="251"/>
        <v>63.099999999999994</v>
      </c>
      <c r="CG113" s="1">
        <f t="shared" si="232"/>
        <v>0</v>
      </c>
      <c r="CH113" s="2">
        <f t="shared" si="193"/>
        <v>63.099999999999994</v>
      </c>
      <c r="CI113" s="1">
        <f t="shared" si="242"/>
        <v>0</v>
      </c>
      <c r="CJ113" s="2">
        <f t="shared" si="252"/>
        <v>63.099999999999994</v>
      </c>
      <c r="CK113" s="2">
        <f t="shared" si="253"/>
        <v>1289.6833333333332</v>
      </c>
      <c r="CL113" s="2">
        <f t="shared" si="194"/>
        <v>0</v>
      </c>
      <c r="CM113" s="2">
        <f t="shared" si="216"/>
        <v>9.4499000000000013</v>
      </c>
      <c r="CN113" s="2">
        <f t="shared" si="195"/>
        <v>1280.2334333333331</v>
      </c>
      <c r="CO113" s="2">
        <f t="shared" si="217"/>
        <v>8.4</v>
      </c>
      <c r="CP113" s="2">
        <f t="shared" si="196"/>
        <v>53.443833333333288</v>
      </c>
      <c r="CQ113" s="2">
        <f t="shared" si="197"/>
        <v>1218.3895999999997</v>
      </c>
      <c r="CS113" s="5">
        <f t="shared" si="218"/>
        <v>10</v>
      </c>
      <c r="CT113" s="2">
        <f t="shared" si="219"/>
        <v>1000</v>
      </c>
      <c r="CU113" s="2">
        <f t="shared" si="220"/>
        <v>1000</v>
      </c>
      <c r="CV113" s="2">
        <f t="shared" si="221"/>
        <v>1225.6802860781481</v>
      </c>
      <c r="CW113" s="8">
        <f t="shared" si="198"/>
        <v>2.2499999999999999E-2</v>
      </c>
      <c r="CX113" s="2">
        <f t="shared" si="199"/>
        <v>1250.9599419785097</v>
      </c>
      <c r="CY113" s="2" t="str">
        <f t="shared" si="200"/>
        <v>nie</v>
      </c>
      <c r="CZ113" s="2">
        <f t="shared" si="222"/>
        <v>0</v>
      </c>
      <c r="DA113" s="2">
        <f t="shared" si="223"/>
        <v>0</v>
      </c>
      <c r="DB113" s="2">
        <f t="shared" si="224"/>
        <v>1250.9599419785097</v>
      </c>
      <c r="DC113" s="2">
        <f t="shared" si="201"/>
        <v>0</v>
      </c>
      <c r="DD113" s="2">
        <f t="shared" si="225"/>
        <v>9.3524478592289064</v>
      </c>
      <c r="DE113" s="2">
        <f t="shared" si="226"/>
        <v>1241.6074941192808</v>
      </c>
      <c r="DF113" s="2">
        <f t="shared" si="202"/>
        <v>20</v>
      </c>
      <c r="DG113" s="2">
        <f t="shared" si="203"/>
        <v>43.882388975916847</v>
      </c>
      <c r="DH113" s="2">
        <f t="shared" si="227"/>
        <v>1177.7251051433639</v>
      </c>
    </row>
    <row r="114" spans="2:112">
      <c r="B114" s="217"/>
      <c r="C114" s="1">
        <f t="shared" si="256"/>
        <v>77</v>
      </c>
      <c r="D114" s="2">
        <f t="shared" si="259"/>
        <v>1424.1618743523666</v>
      </c>
      <c r="E114" s="2">
        <f t="shared" si="260"/>
        <v>1334.5284666257</v>
      </c>
      <c r="F114" s="2">
        <f t="shared" si="261"/>
        <v>1240.9394</v>
      </c>
      <c r="G114" s="2">
        <f t="shared" si="262"/>
        <v>1186.8253999999999</v>
      </c>
      <c r="H114" s="2">
        <f t="shared" si="263"/>
        <v>1201.9430266267341</v>
      </c>
      <c r="I114" s="2">
        <f t="shared" si="264"/>
        <v>1145.8530536541914</v>
      </c>
      <c r="J114" s="2">
        <f t="shared" si="257"/>
        <v>1230.745199493605</v>
      </c>
      <c r="K114" s="2">
        <f t="shared" si="258"/>
        <v>1065.9431512285039</v>
      </c>
      <c r="W114" s="1">
        <f t="shared" si="204"/>
        <v>96</v>
      </c>
      <c r="X114" s="2">
        <f t="shared" si="177"/>
        <v>1082.8567056280799</v>
      </c>
      <c r="Y114" s="8">
        <f t="shared" si="230"/>
        <v>0.04</v>
      </c>
      <c r="Z114" s="5">
        <f t="shared" si="205"/>
        <v>13</v>
      </c>
      <c r="AA114" s="2">
        <f t="shared" si="206"/>
        <v>1298.7</v>
      </c>
      <c r="AB114" s="2">
        <f t="shared" si="207"/>
        <v>1300</v>
      </c>
      <c r="AC114" s="2">
        <f t="shared" si="208"/>
        <v>1389.05</v>
      </c>
      <c r="AD114" s="8">
        <f t="shared" si="178"/>
        <v>6.8500000000000005E-2</v>
      </c>
      <c r="AE114" s="2">
        <f t="shared" si="179"/>
        <v>1484.1999249999999</v>
      </c>
      <c r="AF114" s="2" t="str">
        <f t="shared" si="180"/>
        <v>nie</v>
      </c>
      <c r="AG114" s="2">
        <f t="shared" si="181"/>
        <v>9.1</v>
      </c>
      <c r="AH114" s="1">
        <f t="shared" si="233"/>
        <v>0</v>
      </c>
      <c r="AI114" s="1">
        <f t="shared" si="265"/>
        <v>0</v>
      </c>
      <c r="AJ114" s="1">
        <f t="shared" si="228"/>
        <v>0</v>
      </c>
      <c r="AK114" s="1">
        <f t="shared" si="254"/>
        <v>0</v>
      </c>
      <c r="AL114" s="2">
        <f t="shared" si="243"/>
        <v>0</v>
      </c>
      <c r="AM114" s="8">
        <f t="shared" si="234"/>
        <v>6.8500000000000005E-2</v>
      </c>
      <c r="AN114" s="2">
        <f t="shared" si="244"/>
        <v>0</v>
      </c>
      <c r="AO114" s="2">
        <f t="shared" si="235"/>
        <v>0</v>
      </c>
      <c r="AP114" s="2">
        <f t="shared" si="272"/>
        <v>0</v>
      </c>
      <c r="AQ114" s="8">
        <f t="shared" si="266"/>
        <v>0.04</v>
      </c>
      <c r="AR114" s="2">
        <f t="shared" si="267"/>
        <v>0</v>
      </c>
      <c r="AS114" s="2">
        <f t="shared" si="268"/>
        <v>0</v>
      </c>
      <c r="AT114" s="2">
        <f t="shared" si="209"/>
        <v>0</v>
      </c>
      <c r="AU114" s="2">
        <f t="shared" si="245"/>
        <v>0</v>
      </c>
      <c r="AV114" s="2">
        <f t="shared" si="236"/>
        <v>95.855873999999858</v>
      </c>
      <c r="AW114" s="1">
        <f t="shared" si="231"/>
        <v>0</v>
      </c>
      <c r="AX114" s="2">
        <f t="shared" si="182"/>
        <v>95.855873999999858</v>
      </c>
      <c r="AY114" s="1">
        <f t="shared" si="237"/>
        <v>0</v>
      </c>
      <c r="AZ114" s="2">
        <f t="shared" si="210"/>
        <v>95.855873999999858</v>
      </c>
      <c r="BA114" s="2">
        <f t="shared" si="246"/>
        <v>1580.0557989999998</v>
      </c>
      <c r="BB114" s="2">
        <f t="shared" si="183"/>
        <v>1.5800557989999997</v>
      </c>
      <c r="BC114" s="2">
        <f t="shared" si="211"/>
        <v>12.0116185747</v>
      </c>
      <c r="BD114" s="2">
        <f t="shared" si="184"/>
        <v>1568.0441804252998</v>
      </c>
      <c r="BE114" s="2">
        <f t="shared" si="212"/>
        <v>9.1</v>
      </c>
      <c r="BF114" s="2">
        <f t="shared" si="185"/>
        <v>108.48160180999997</v>
      </c>
      <c r="BG114" s="2">
        <f t="shared" si="186"/>
        <v>1450.4625786152999</v>
      </c>
      <c r="BI114" s="8">
        <f t="shared" si="238"/>
        <v>0.01</v>
      </c>
      <c r="BJ114" s="5">
        <f t="shared" si="213"/>
        <v>10</v>
      </c>
      <c r="BK114" s="2">
        <f t="shared" si="214"/>
        <v>999</v>
      </c>
      <c r="BL114" s="2">
        <f t="shared" si="215"/>
        <v>1000</v>
      </c>
      <c r="BM114" s="2">
        <f t="shared" si="187"/>
        <v>1000</v>
      </c>
      <c r="BN114" s="8">
        <f t="shared" si="188"/>
        <v>0.02</v>
      </c>
      <c r="BO114" s="2">
        <f t="shared" si="189"/>
        <v>1020</v>
      </c>
      <c r="BP114" s="2" t="str">
        <f t="shared" si="190"/>
        <v>tak</v>
      </c>
      <c r="BQ114" s="2">
        <f t="shared" si="191"/>
        <v>0</v>
      </c>
      <c r="BR114" s="1">
        <f t="shared" si="239"/>
        <v>1</v>
      </c>
      <c r="BS114" s="1">
        <f t="shared" si="269"/>
        <v>0</v>
      </c>
      <c r="BT114" s="1">
        <f t="shared" si="229"/>
        <v>1</v>
      </c>
      <c r="BU114" s="1">
        <f t="shared" si="255"/>
        <v>0</v>
      </c>
      <c r="BV114" s="2">
        <f t="shared" si="247"/>
        <v>100</v>
      </c>
      <c r="BW114" s="8">
        <f t="shared" si="240"/>
        <v>7.0000000000000007E-2</v>
      </c>
      <c r="BX114" s="2">
        <f t="shared" si="248"/>
        <v>107</v>
      </c>
      <c r="BY114" s="2">
        <f t="shared" si="241"/>
        <v>0.7</v>
      </c>
      <c r="BZ114" s="2">
        <f t="shared" si="273"/>
        <v>100</v>
      </c>
      <c r="CA114" s="8">
        <f t="shared" si="270"/>
        <v>0.02</v>
      </c>
      <c r="CB114" s="2">
        <f t="shared" si="249"/>
        <v>102</v>
      </c>
      <c r="CC114" s="2">
        <f t="shared" si="271"/>
        <v>0.7</v>
      </c>
      <c r="CD114" s="2">
        <f t="shared" si="192"/>
        <v>21</v>
      </c>
      <c r="CE114" s="2">
        <f t="shared" si="250"/>
        <v>9</v>
      </c>
      <c r="CF114" s="2">
        <f t="shared" si="251"/>
        <v>93.1</v>
      </c>
      <c r="CG114" s="1">
        <f t="shared" si="232"/>
        <v>0</v>
      </c>
      <c r="CH114" s="2">
        <f t="shared" si="193"/>
        <v>93.1</v>
      </c>
      <c r="CI114" s="1">
        <f t="shared" si="242"/>
        <v>0</v>
      </c>
      <c r="CJ114" s="2">
        <f t="shared" si="252"/>
        <v>93.1</v>
      </c>
      <c r="CK114" s="2">
        <f t="shared" si="253"/>
        <v>1292.0999999999999</v>
      </c>
      <c r="CL114" s="2">
        <f t="shared" si="194"/>
        <v>1.2921</v>
      </c>
      <c r="CM114" s="2">
        <f t="shared" si="216"/>
        <v>10.742000000000001</v>
      </c>
      <c r="CN114" s="2">
        <f t="shared" si="195"/>
        <v>1281.3579999999999</v>
      </c>
      <c r="CO114" s="2">
        <f t="shared" si="217"/>
        <v>1.4</v>
      </c>
      <c r="CP114" s="2">
        <f t="shared" si="196"/>
        <v>55.232999999999969</v>
      </c>
      <c r="CQ114" s="2">
        <f t="shared" si="197"/>
        <v>1224.7249999999999</v>
      </c>
      <c r="CS114" s="5">
        <f t="shared" si="218"/>
        <v>10</v>
      </c>
      <c r="CT114" s="2">
        <f t="shared" si="219"/>
        <v>1000</v>
      </c>
      <c r="CU114" s="2">
        <f t="shared" si="220"/>
        <v>1000</v>
      </c>
      <c r="CV114" s="2">
        <f t="shared" si="221"/>
        <v>1225.6802860781481</v>
      </c>
      <c r="CW114" s="8">
        <f t="shared" si="198"/>
        <v>2.2499999999999999E-2</v>
      </c>
      <c r="CX114" s="2">
        <f t="shared" si="199"/>
        <v>1253.2580925149064</v>
      </c>
      <c r="CY114" s="2" t="str">
        <f t="shared" si="200"/>
        <v>nie</v>
      </c>
      <c r="CZ114" s="2">
        <f t="shared" si="222"/>
        <v>0</v>
      </c>
      <c r="DA114" s="2">
        <f t="shared" si="223"/>
        <v>0</v>
      </c>
      <c r="DB114" s="2">
        <f t="shared" si="224"/>
        <v>1253.2580925149064</v>
      </c>
      <c r="DC114" s="2">
        <f t="shared" si="201"/>
        <v>1.2532580925149064</v>
      </c>
      <c r="DD114" s="2">
        <f t="shared" si="225"/>
        <v>10.605705951743813</v>
      </c>
      <c r="DE114" s="2">
        <f t="shared" si="226"/>
        <v>1242.6523865631625</v>
      </c>
      <c r="DF114" s="2">
        <f t="shared" si="202"/>
        <v>20</v>
      </c>
      <c r="DG114" s="2">
        <f t="shared" si="203"/>
        <v>44.319037577832212</v>
      </c>
      <c r="DH114" s="2">
        <f t="shared" si="227"/>
        <v>1178.3333489853303</v>
      </c>
    </row>
    <row r="115" spans="2:112">
      <c r="B115" s="217"/>
      <c r="C115" s="1">
        <f t="shared" si="256"/>
        <v>78</v>
      </c>
      <c r="D115" s="2">
        <f t="shared" si="259"/>
        <v>1431.5827076856999</v>
      </c>
      <c r="E115" s="2">
        <f t="shared" si="260"/>
        <v>1340.5393416257</v>
      </c>
      <c r="F115" s="2">
        <f t="shared" si="261"/>
        <v>1242.9394</v>
      </c>
      <c r="G115" s="2">
        <f t="shared" si="262"/>
        <v>1188.4453999999998</v>
      </c>
      <c r="H115" s="2">
        <f t="shared" si="263"/>
        <v>1204.1906066134302</v>
      </c>
      <c r="I115" s="2">
        <f t="shared" si="264"/>
        <v>1147.6735934434153</v>
      </c>
      <c r="J115" s="2">
        <f t="shared" si="257"/>
        <v>1234.0682115322377</v>
      </c>
      <c r="K115" s="2">
        <f t="shared" si="258"/>
        <v>1066.8277513540047</v>
      </c>
      <c r="W115" s="1">
        <f t="shared" si="204"/>
        <v>97</v>
      </c>
      <c r="X115" s="2">
        <f t="shared" ref="X115:X146" si="274">zakup_domyslny_wartosc*IFERROR((INDEX(scenariusz_I_inflacja_skumulowana,MATCH(ROUNDDOWN(W115/12,0),scenariusz_I_rok,0))+1),1)
*(1+MOD(W115,12)*INDEX(scenariusz_I_inflacja,MATCH(ROUNDUP(W115/12,0),scenariusz_I_rok,0))/12)</f>
        <v>1083.7590862161032</v>
      </c>
      <c r="Y115" s="8">
        <f t="shared" si="230"/>
        <v>0.04</v>
      </c>
      <c r="Z115" s="5">
        <f t="shared" si="205"/>
        <v>13</v>
      </c>
      <c r="AA115" s="2">
        <f t="shared" si="206"/>
        <v>1298.7</v>
      </c>
      <c r="AB115" s="2">
        <f t="shared" si="207"/>
        <v>1300</v>
      </c>
      <c r="AC115" s="2">
        <f t="shared" si="208"/>
        <v>1484.1999249999999</v>
      </c>
      <c r="AD115" s="8">
        <f t="shared" ref="AD115:AD146" si="275">IF(AND(MOD($W115,zapadalnosc_TOS)&lt;=zmiana_oprocentowania_co_ile_mc_TOS,MOD($W115,zapadalnosc_TOS)&lt;&gt;0),proc_I_okres_TOS,(marza_TOS+$Y115))</f>
        <v>6.8500000000000005E-2</v>
      </c>
      <c r="AE115" s="2">
        <f t="shared" si="179"/>
        <v>1492.6722329052084</v>
      </c>
      <c r="AF115" s="2" t="str">
        <f t="shared" ref="AF115:AF146" si="276">IF(MOD($W115,zapadalnosc_TOS)=0,"tak","nie")</f>
        <v>nie</v>
      </c>
      <c r="AG115" s="2">
        <f t="shared" ref="AG115:AG146" si="277">IF(MOD($W115,zapadalnosc_TOS)=0,0,
IF(AND(MOD($W115,zapadalnosc_TOS)&lt;zapadalnosc_TOS,MOD($W115,zapadalnosc_TOS)&lt;=koszt_wczesniejszy_wykup_ochrona_TOS),
MIN(AE115-AB115,Z115*koszt_wczesniejszy_wykup_TOS),Z115*koszt_wczesniejszy_wykup_TOS))</f>
        <v>9.1</v>
      </c>
      <c r="AH115" s="1">
        <f t="shared" si="233"/>
        <v>0</v>
      </c>
      <c r="AI115" s="1">
        <f t="shared" si="265"/>
        <v>0</v>
      </c>
      <c r="AJ115" s="1">
        <f t="shared" si="228"/>
        <v>0</v>
      </c>
      <c r="AK115" s="1">
        <f t="shared" si="254"/>
        <v>0</v>
      </c>
      <c r="AL115" s="2">
        <f t="shared" si="243"/>
        <v>0</v>
      </c>
      <c r="AM115" s="8">
        <f t="shared" si="234"/>
        <v>6.8500000000000005E-2</v>
      </c>
      <c r="AN115" s="2">
        <f t="shared" si="244"/>
        <v>0</v>
      </c>
      <c r="AO115" s="2">
        <f t="shared" si="235"/>
        <v>0</v>
      </c>
      <c r="AP115" s="2">
        <f t="shared" si="272"/>
        <v>0</v>
      </c>
      <c r="AQ115" s="8">
        <f t="shared" si="266"/>
        <v>0.04</v>
      </c>
      <c r="AR115" s="2">
        <f t="shared" si="267"/>
        <v>0</v>
      </c>
      <c r="AS115" s="2">
        <f t="shared" si="268"/>
        <v>0</v>
      </c>
      <c r="AT115" s="2">
        <f t="shared" si="209"/>
        <v>0</v>
      </c>
      <c r="AU115" s="2">
        <f t="shared" si="245"/>
        <v>0</v>
      </c>
      <c r="AV115" s="2">
        <f t="shared" si="236"/>
        <v>95.855873999999858</v>
      </c>
      <c r="AW115" s="1">
        <f t="shared" si="231"/>
        <v>0</v>
      </c>
      <c r="AX115" s="2">
        <f t="shared" ref="AX115:AX146" si="278">AV115-AW115*zamiana_TOS</f>
        <v>95.855873999999858</v>
      </c>
      <c r="AY115" s="1">
        <f t="shared" si="237"/>
        <v>0</v>
      </c>
      <c r="AZ115" s="2">
        <f t="shared" si="210"/>
        <v>95.855873999999858</v>
      </c>
      <c r="BA115" s="2">
        <f t="shared" si="246"/>
        <v>1588.5281069052082</v>
      </c>
      <c r="BB115" s="2">
        <f t="shared" ref="BB115:BB146" si="279">MIN(IF(MOD($W115,12)=0,INDEX(IKE_oplata_wskaznik,MATCH(ROUNDUP($W115/12,0),IKE_oplata_rok,0)),0)*BA115,200)</f>
        <v>0</v>
      </c>
      <c r="BC115" s="2">
        <f t="shared" si="211"/>
        <v>12.0116185747</v>
      </c>
      <c r="BD115" s="2">
        <f t="shared" si="184"/>
        <v>1576.5164883305083</v>
      </c>
      <c r="BE115" s="2">
        <f t="shared" si="212"/>
        <v>9.1</v>
      </c>
      <c r="BF115" s="2">
        <f t="shared" si="185"/>
        <v>110.09134031198958</v>
      </c>
      <c r="BG115" s="2">
        <f t="shared" si="186"/>
        <v>1457.3251480185188</v>
      </c>
      <c r="BI115" s="8">
        <f t="shared" si="238"/>
        <v>0.01</v>
      </c>
      <c r="BJ115" s="5">
        <f t="shared" si="213"/>
        <v>10</v>
      </c>
      <c r="BK115" s="2">
        <f t="shared" si="214"/>
        <v>999</v>
      </c>
      <c r="BL115" s="2">
        <f t="shared" si="215"/>
        <v>1000</v>
      </c>
      <c r="BM115" s="2">
        <f t="shared" ref="BM115:BM146" si="280">BL115</f>
        <v>1000</v>
      </c>
      <c r="BN115" s="8">
        <f t="shared" ref="BN115:BN146" si="281">IF(AND(MOD($W115,zapadalnosc_COI)&lt;=zmiana_oprocentowania_co_ile_mc_COI,MOD($W115,zapadalnosc_COI)&lt;&gt;0),proc_I_okres_COI,(marza_COI+$BI115))</f>
        <v>7.0000000000000007E-2</v>
      </c>
      <c r="BO115" s="2">
        <f t="shared" ref="BO115:BO146" si="282">BM115*(1+BN115*IF(MOD($W115,12)&lt;&gt;0,MOD($W115,12),12)/12)</f>
        <v>1005.8333333333334</v>
      </c>
      <c r="BP115" s="2" t="str">
        <f t="shared" ref="BP115:BP146" si="283">IF(MOD($W115,zapadalnosc_COI)=0,"tak","nie")</f>
        <v>nie</v>
      </c>
      <c r="BQ115" s="2">
        <f t="shared" ref="BQ115:BQ146" si="284">IF(MOD($W115,zapadalnosc_COI)=0,0,
IF(AND(MOD($W115,zapadalnosc_COI)&lt;zapadalnosc_COI,MOD($W115,zapadalnosc_COI)&lt;=koszt_wczesniejszy_wykup_ochrona_COI),
MIN(BO115-BL115,BJ115*koszt_wczesniejszy_wykup_COI),BJ115*koszt_wczesniejszy_wykup_COI))</f>
        <v>5.8333333333333712</v>
      </c>
      <c r="BR115" s="1">
        <f t="shared" si="239"/>
        <v>0</v>
      </c>
      <c r="BS115" s="1">
        <f t="shared" si="269"/>
        <v>1</v>
      </c>
      <c r="BT115" s="1">
        <f t="shared" si="229"/>
        <v>0</v>
      </c>
      <c r="BU115" s="1">
        <f t="shared" si="255"/>
        <v>1</v>
      </c>
      <c r="BV115" s="2">
        <f t="shared" si="247"/>
        <v>0</v>
      </c>
      <c r="BW115" s="8">
        <f t="shared" si="240"/>
        <v>7.0000000000000007E-2</v>
      </c>
      <c r="BX115" s="2">
        <f t="shared" si="248"/>
        <v>0</v>
      </c>
      <c r="BY115" s="2">
        <f t="shared" si="241"/>
        <v>0</v>
      </c>
      <c r="BZ115" s="2">
        <f t="shared" si="273"/>
        <v>200</v>
      </c>
      <c r="CA115" s="8">
        <f t="shared" si="270"/>
        <v>0.02</v>
      </c>
      <c r="CB115" s="2">
        <f t="shared" si="249"/>
        <v>200.33333333333334</v>
      </c>
      <c r="CC115" s="2">
        <f t="shared" si="271"/>
        <v>1.4</v>
      </c>
      <c r="CD115" s="2">
        <f t="shared" ref="CD115:CD146" si="285">IF(MOD($W115,wyplata_odsetek_COI)=0, (BO115-BL115),0)
-IF(AND(BP115="tak",BK116&lt;&gt;""),BK116-BL115,0)</f>
        <v>0</v>
      </c>
      <c r="CE115" s="2">
        <f t="shared" si="250"/>
        <v>0</v>
      </c>
      <c r="CF115" s="2">
        <f t="shared" si="251"/>
        <v>93.1</v>
      </c>
      <c r="CG115" s="1">
        <f t="shared" si="232"/>
        <v>0</v>
      </c>
      <c r="CH115" s="2">
        <f t="shared" ref="CH115:CH146" si="286">CF115-CG115*zamiana_COI</f>
        <v>93.1</v>
      </c>
      <c r="CI115" s="1">
        <f t="shared" si="242"/>
        <v>0</v>
      </c>
      <c r="CJ115" s="2">
        <f t="shared" si="252"/>
        <v>93.1</v>
      </c>
      <c r="CK115" s="2">
        <f t="shared" si="253"/>
        <v>1299.2666666666667</v>
      </c>
      <c r="CL115" s="2">
        <f t="shared" ref="CL115:CL146" si="287">MIN(IF(MOD($W115,12)=0,INDEX(IKE_oplata_wskaznik,MATCH(ROUNDUP($W115/12,0),IKE_oplata_rok,0)),0)*CK115,200)</f>
        <v>0</v>
      </c>
      <c r="CM115" s="2">
        <f t="shared" si="216"/>
        <v>10.742000000000001</v>
      </c>
      <c r="CN115" s="2">
        <f t="shared" ref="CN115:CN146" si="288">CK115-CM115</f>
        <v>1288.5246666666667</v>
      </c>
      <c r="CO115" s="2">
        <f t="shared" si="217"/>
        <v>7.2333333333333716</v>
      </c>
      <c r="CP115" s="2">
        <f t="shared" ref="CP115:CP146" si="289">(CK115-CO115-zakup_domyslny_wartosc)*podatek_Belki</f>
        <v>55.486333333333327</v>
      </c>
      <c r="CQ115" s="2">
        <f t="shared" ref="CQ115:CQ146" si="290">CK115-CM115-CO115-CP115</f>
        <v>1225.8050000000001</v>
      </c>
      <c r="CS115" s="5">
        <f t="shared" si="218"/>
        <v>10</v>
      </c>
      <c r="CT115" s="2">
        <f t="shared" si="219"/>
        <v>1000</v>
      </c>
      <c r="CU115" s="2">
        <f t="shared" si="220"/>
        <v>1000</v>
      </c>
      <c r="CV115" s="2">
        <f t="shared" si="221"/>
        <v>1253.2580925149064</v>
      </c>
      <c r="CW115" s="8">
        <f t="shared" ref="CW115:CW146" si="291">IF(AND(MOD($W115,zapadalnosc_EDO)&lt;=12,MOD($W115,zapadalnosc_EDO)&lt;&gt;0),proc_I_okres_EDO,(marza_EDO+$BI115))</f>
        <v>2.2499999999999999E-2</v>
      </c>
      <c r="CX115" s="2">
        <f t="shared" ref="CX115:CX146" si="292">CV115*(1+CW115*IF(MOD($W115,12)&lt;&gt;0,MOD($W115,12),12)/12)</f>
        <v>1255.6079514383719</v>
      </c>
      <c r="CY115" s="2" t="str">
        <f t="shared" ref="CY115:CY146" si="293">IF(MOD($W115,zapadalnosc_EDO)=0,"tak","nie")</f>
        <v>nie</v>
      </c>
      <c r="CZ115" s="2">
        <f t="shared" si="222"/>
        <v>0</v>
      </c>
      <c r="DA115" s="2">
        <f t="shared" si="223"/>
        <v>0</v>
      </c>
      <c r="DB115" s="2">
        <f t="shared" si="224"/>
        <v>1255.6079514383719</v>
      </c>
      <c r="DC115" s="2">
        <f t="shared" ref="DC115:DC146" si="294">MIN(IF(MOD(W115,12)=0,INDEX(IKE_oplata_wskaznik,MATCH(ROUNDUP(W115/12,0),IKE_oplata_rok,0)),0)*DB115,200)</f>
        <v>0</v>
      </c>
      <c r="DD115" s="2">
        <f t="shared" si="225"/>
        <v>10.605705951743813</v>
      </c>
      <c r="DE115" s="2">
        <f t="shared" si="226"/>
        <v>1245.002245486628</v>
      </c>
      <c r="DF115" s="2">
        <f t="shared" ref="DF115:DF146" si="295">IF(AND(MOD($W115,zapadalnosc_EDO)&lt;zapadalnosc_EDO,MOD($W115,zapadalnosc_EDO)&lt;&gt;0),MIN(CX115-CU115,CS115*koszt_wczesniejszy_wykup_EDO),0)</f>
        <v>20</v>
      </c>
      <c r="DG115" s="2">
        <f t="shared" ref="DG115:DG146" si="296">(CX115-DF115-zakup_domyslny_wartosc)*podatek_Belki</f>
        <v>44.76551077329065</v>
      </c>
      <c r="DH115" s="2">
        <f t="shared" si="227"/>
        <v>1180.2367347133375</v>
      </c>
    </row>
    <row r="116" spans="2:112">
      <c r="B116" s="217"/>
      <c r="C116" s="1">
        <f t="shared" si="256"/>
        <v>79</v>
      </c>
      <c r="D116" s="2">
        <f t="shared" si="259"/>
        <v>1439.003541019033</v>
      </c>
      <c r="E116" s="2">
        <f t="shared" si="260"/>
        <v>1346.5502166256999</v>
      </c>
      <c r="F116" s="2">
        <f t="shared" si="261"/>
        <v>1244.9394</v>
      </c>
      <c r="G116" s="2">
        <f t="shared" si="262"/>
        <v>1190.0654</v>
      </c>
      <c r="H116" s="2">
        <f t="shared" si="263"/>
        <v>1206.4381866001261</v>
      </c>
      <c r="I116" s="2">
        <f t="shared" si="264"/>
        <v>1149.4941332326389</v>
      </c>
      <c r="J116" s="2">
        <f t="shared" si="257"/>
        <v>1237.4001957033747</v>
      </c>
      <c r="K116" s="2">
        <f t="shared" si="258"/>
        <v>1067.7123514795057</v>
      </c>
      <c r="W116" s="1">
        <f t="shared" ref="W116:W147" si="297">W115+1</f>
        <v>98</v>
      </c>
      <c r="X116" s="2">
        <f t="shared" si="274"/>
        <v>1084.6614668041268</v>
      </c>
      <c r="Y116" s="8">
        <f t="shared" si="230"/>
        <v>0.04</v>
      </c>
      <c r="Z116" s="5">
        <f t="shared" ref="Z116:Z147" si="298">IF(AF115="tak",
ROUNDDOWN(AE115/zamiana_TOS,0),
Z115)</f>
        <v>13</v>
      </c>
      <c r="AA116" s="2">
        <f t="shared" ref="AA116:AA147" si="299">IF(AF115="tak",
Z116*zamiana_TOS,
AA115)</f>
        <v>1298.7</v>
      </c>
      <c r="AB116" s="2">
        <f t="shared" si="207"/>
        <v>1300</v>
      </c>
      <c r="AC116" s="2">
        <f t="shared" ref="AC116:AC147" si="300">IF(AF115="tak",
 AB116,
IF(MOD($W116,kapitalizacja_odsetek_mc_TOS)&lt;&gt;1,AC115,AE115))</f>
        <v>1484.1999249999999</v>
      </c>
      <c r="AD116" s="8">
        <f t="shared" si="275"/>
        <v>6.8500000000000005E-2</v>
      </c>
      <c r="AE116" s="2">
        <f t="shared" si="179"/>
        <v>1501.1445408104164</v>
      </c>
      <c r="AF116" s="2" t="str">
        <f t="shared" si="276"/>
        <v>nie</v>
      </c>
      <c r="AG116" s="2">
        <f t="shared" si="277"/>
        <v>9.1</v>
      </c>
      <c r="AH116" s="1">
        <f t="shared" si="233"/>
        <v>0</v>
      </c>
      <c r="AI116" s="1">
        <f t="shared" si="265"/>
        <v>0</v>
      </c>
      <c r="AJ116" s="1">
        <f t="shared" si="228"/>
        <v>0</v>
      </c>
      <c r="AK116" s="1">
        <f t="shared" si="254"/>
        <v>0</v>
      </c>
      <c r="AL116" s="2">
        <f t="shared" si="243"/>
        <v>0</v>
      </c>
      <c r="AM116" s="8">
        <f t="shared" si="234"/>
        <v>6.8500000000000005E-2</v>
      </c>
      <c r="AN116" s="2">
        <f t="shared" si="244"/>
        <v>0</v>
      </c>
      <c r="AO116" s="2">
        <f t="shared" si="235"/>
        <v>0</v>
      </c>
      <c r="AP116" s="2">
        <f t="shared" si="272"/>
        <v>0</v>
      </c>
      <c r="AQ116" s="8">
        <f t="shared" si="266"/>
        <v>0.04</v>
      </c>
      <c r="AR116" s="2">
        <f t="shared" si="267"/>
        <v>0</v>
      </c>
      <c r="AS116" s="2">
        <f t="shared" si="268"/>
        <v>0</v>
      </c>
      <c r="AT116" s="2">
        <f t="shared" si="209"/>
        <v>0</v>
      </c>
      <c r="AU116" s="2">
        <f t="shared" si="245"/>
        <v>0</v>
      </c>
      <c r="AV116" s="2">
        <f t="shared" si="236"/>
        <v>95.855873999999858</v>
      </c>
      <c r="AW116" s="1">
        <f t="shared" si="231"/>
        <v>0</v>
      </c>
      <c r="AX116" s="2">
        <f t="shared" si="278"/>
        <v>95.855873999999858</v>
      </c>
      <c r="AY116" s="1">
        <f t="shared" si="237"/>
        <v>0</v>
      </c>
      <c r="AZ116" s="2">
        <f t="shared" si="210"/>
        <v>95.855873999999858</v>
      </c>
      <c r="BA116" s="2">
        <f t="shared" si="246"/>
        <v>1597.0004148104163</v>
      </c>
      <c r="BB116" s="2">
        <f t="shared" si="279"/>
        <v>0</v>
      </c>
      <c r="BC116" s="2">
        <f t="shared" si="211"/>
        <v>12.0116185747</v>
      </c>
      <c r="BD116" s="2">
        <f t="shared" si="184"/>
        <v>1584.9887962357163</v>
      </c>
      <c r="BE116" s="2">
        <f t="shared" si="212"/>
        <v>9.1</v>
      </c>
      <c r="BF116" s="2">
        <f t="shared" si="185"/>
        <v>111.70107881397911</v>
      </c>
      <c r="BG116" s="2">
        <f t="shared" si="186"/>
        <v>1464.1877174217373</v>
      </c>
      <c r="BI116" s="8">
        <f t="shared" si="238"/>
        <v>0.01</v>
      </c>
      <c r="BJ116" s="5">
        <f t="shared" ref="BJ116:BJ147" si="301">IF(BP115="tak",
ROUNDDOWN(BO115/zamiana_COI,0),
BJ115)</f>
        <v>10</v>
      </c>
      <c r="BK116" s="2">
        <f t="shared" ref="BK116:BK147" si="302">IF(BP115="tak",
BJ116*zamiana_COI,
BK115)</f>
        <v>999</v>
      </c>
      <c r="BL116" s="2">
        <f t="shared" ref="BL116:BL147" si="303">IF(BP115="tak",
BJ116*100,
BL115)</f>
        <v>1000</v>
      </c>
      <c r="BM116" s="2">
        <f t="shared" si="280"/>
        <v>1000</v>
      </c>
      <c r="BN116" s="8">
        <f t="shared" si="281"/>
        <v>7.0000000000000007E-2</v>
      </c>
      <c r="BO116" s="2">
        <f t="shared" si="282"/>
        <v>1011.6666666666667</v>
      </c>
      <c r="BP116" s="2" t="str">
        <f t="shared" si="283"/>
        <v>nie</v>
      </c>
      <c r="BQ116" s="2">
        <f t="shared" si="284"/>
        <v>7</v>
      </c>
      <c r="BR116" s="1">
        <f t="shared" si="239"/>
        <v>0</v>
      </c>
      <c r="BS116" s="1">
        <f t="shared" si="269"/>
        <v>1</v>
      </c>
      <c r="BT116" s="1">
        <f t="shared" si="229"/>
        <v>0</v>
      </c>
      <c r="BU116" s="1">
        <f t="shared" si="255"/>
        <v>1</v>
      </c>
      <c r="BV116" s="2">
        <f t="shared" si="247"/>
        <v>0</v>
      </c>
      <c r="BW116" s="8">
        <f t="shared" si="240"/>
        <v>7.0000000000000007E-2</v>
      </c>
      <c r="BX116" s="2">
        <f t="shared" si="248"/>
        <v>0</v>
      </c>
      <c r="BY116" s="2">
        <f t="shared" si="241"/>
        <v>0</v>
      </c>
      <c r="BZ116" s="2">
        <f t="shared" si="273"/>
        <v>200</v>
      </c>
      <c r="CA116" s="8">
        <f t="shared" si="270"/>
        <v>0.02</v>
      </c>
      <c r="CB116" s="2">
        <f t="shared" si="249"/>
        <v>200.66666666666669</v>
      </c>
      <c r="CC116" s="2">
        <f t="shared" si="271"/>
        <v>1.4</v>
      </c>
      <c r="CD116" s="2">
        <f t="shared" si="285"/>
        <v>0</v>
      </c>
      <c r="CE116" s="2">
        <f t="shared" si="250"/>
        <v>0</v>
      </c>
      <c r="CF116" s="2">
        <f t="shared" si="251"/>
        <v>93.1</v>
      </c>
      <c r="CG116" s="1">
        <f t="shared" si="232"/>
        <v>0</v>
      </c>
      <c r="CH116" s="2">
        <f t="shared" si="286"/>
        <v>93.1</v>
      </c>
      <c r="CI116" s="1">
        <f t="shared" si="242"/>
        <v>0</v>
      </c>
      <c r="CJ116" s="2">
        <f t="shared" si="252"/>
        <v>93.1</v>
      </c>
      <c r="CK116" s="2">
        <f t="shared" si="253"/>
        <v>1305.4333333333334</v>
      </c>
      <c r="CL116" s="2">
        <f t="shared" si="287"/>
        <v>0</v>
      </c>
      <c r="CM116" s="2">
        <f t="shared" si="216"/>
        <v>10.742000000000001</v>
      </c>
      <c r="CN116" s="2">
        <f t="shared" si="288"/>
        <v>1294.6913333333334</v>
      </c>
      <c r="CO116" s="2">
        <f t="shared" si="217"/>
        <v>8.4</v>
      </c>
      <c r="CP116" s="2">
        <f t="shared" si="289"/>
        <v>56.43633333333333</v>
      </c>
      <c r="CQ116" s="2">
        <f t="shared" si="290"/>
        <v>1229.855</v>
      </c>
      <c r="CS116" s="5">
        <f t="shared" ref="CS116:CS147" si="304">IF(CY115="tak",
ROUNDDOWN(CX115/zamiana_EDO,0),
CS115)</f>
        <v>10</v>
      </c>
      <c r="CT116" s="2">
        <f t="shared" ref="CT116:CT147" si="305">IF(CY115="tak",
CS116*zamiana_EDO,
CT115)</f>
        <v>1000</v>
      </c>
      <c r="CU116" s="2">
        <f t="shared" ref="CU116:CU147" si="306">IF(CY115="tak",
CS116*100,
CU115)</f>
        <v>1000</v>
      </c>
      <c r="CV116" s="2">
        <f t="shared" ref="CV116:CV147" si="307">IF(CY115="tak",
 CU116,
IF(MOD($W116,kapitalizacja_odsetek_mc_EDO)&lt;&gt;1,CV115,CX115))</f>
        <v>1253.2580925149064</v>
      </c>
      <c r="CW116" s="8">
        <f t="shared" si="291"/>
        <v>2.2499999999999999E-2</v>
      </c>
      <c r="CX116" s="2">
        <f t="shared" si="292"/>
        <v>1257.9578103618371</v>
      </c>
      <c r="CY116" s="2" t="str">
        <f t="shared" si="293"/>
        <v>nie</v>
      </c>
      <c r="CZ116" s="2">
        <f t="shared" si="222"/>
        <v>0</v>
      </c>
      <c r="DA116" s="2">
        <f t="shared" si="223"/>
        <v>0</v>
      </c>
      <c r="DB116" s="2">
        <f t="shared" si="224"/>
        <v>1257.9578103618371</v>
      </c>
      <c r="DC116" s="2">
        <f t="shared" si="294"/>
        <v>0</v>
      </c>
      <c r="DD116" s="2">
        <f t="shared" si="225"/>
        <v>10.605705951743813</v>
      </c>
      <c r="DE116" s="2">
        <f t="shared" si="226"/>
        <v>1247.3521044100933</v>
      </c>
      <c r="DF116" s="2">
        <f t="shared" si="295"/>
        <v>20</v>
      </c>
      <c r="DG116" s="2">
        <f t="shared" si="296"/>
        <v>45.211983968749053</v>
      </c>
      <c r="DH116" s="2">
        <f t="shared" si="227"/>
        <v>1182.1401204413442</v>
      </c>
    </row>
    <row r="117" spans="2:112">
      <c r="B117" s="217"/>
      <c r="C117" s="1">
        <f t="shared" si="256"/>
        <v>80</v>
      </c>
      <c r="D117" s="2">
        <f t="shared" si="259"/>
        <v>1446.4243743523666</v>
      </c>
      <c r="E117" s="2">
        <f t="shared" si="260"/>
        <v>1352.5610916257001</v>
      </c>
      <c r="F117" s="2">
        <f t="shared" si="261"/>
        <v>1246.9394</v>
      </c>
      <c r="G117" s="2">
        <f t="shared" si="262"/>
        <v>1191.6853999999998</v>
      </c>
      <c r="H117" s="2">
        <f t="shared" si="263"/>
        <v>1208.6857665868217</v>
      </c>
      <c r="I117" s="2">
        <f t="shared" si="264"/>
        <v>1151.3146730218625</v>
      </c>
      <c r="J117" s="2">
        <f t="shared" si="257"/>
        <v>1240.7411762317738</v>
      </c>
      <c r="K117" s="2">
        <f t="shared" si="258"/>
        <v>1068.5969516050063</v>
      </c>
      <c r="W117" s="1">
        <f t="shared" si="297"/>
        <v>99</v>
      </c>
      <c r="X117" s="2">
        <f t="shared" si="274"/>
        <v>1085.5638473921501</v>
      </c>
      <c r="Y117" s="8">
        <f t="shared" si="230"/>
        <v>0.04</v>
      </c>
      <c r="Z117" s="5">
        <f t="shared" si="298"/>
        <v>13</v>
      </c>
      <c r="AA117" s="2">
        <f t="shared" si="299"/>
        <v>1298.7</v>
      </c>
      <c r="AB117" s="2">
        <f t="shared" si="207"/>
        <v>1300</v>
      </c>
      <c r="AC117" s="2">
        <f t="shared" si="300"/>
        <v>1484.1999249999999</v>
      </c>
      <c r="AD117" s="8">
        <f t="shared" si="275"/>
        <v>6.8500000000000005E-2</v>
      </c>
      <c r="AE117" s="2">
        <f t="shared" si="179"/>
        <v>1509.6168487156249</v>
      </c>
      <c r="AF117" s="2" t="str">
        <f t="shared" si="276"/>
        <v>nie</v>
      </c>
      <c r="AG117" s="2">
        <f t="shared" si="277"/>
        <v>9.1</v>
      </c>
      <c r="AH117" s="1">
        <f t="shared" si="233"/>
        <v>0</v>
      </c>
      <c r="AI117" s="1">
        <f t="shared" si="265"/>
        <v>0</v>
      </c>
      <c r="AJ117" s="1">
        <f t="shared" si="228"/>
        <v>0</v>
      </c>
      <c r="AK117" s="1">
        <f t="shared" si="254"/>
        <v>0</v>
      </c>
      <c r="AL117" s="2">
        <f t="shared" si="243"/>
        <v>0</v>
      </c>
      <c r="AM117" s="8">
        <f t="shared" si="234"/>
        <v>6.8500000000000005E-2</v>
      </c>
      <c r="AN117" s="2">
        <f t="shared" si="244"/>
        <v>0</v>
      </c>
      <c r="AO117" s="2">
        <f t="shared" si="235"/>
        <v>0</v>
      </c>
      <c r="AP117" s="2">
        <f t="shared" si="272"/>
        <v>0</v>
      </c>
      <c r="AQ117" s="8">
        <f t="shared" si="266"/>
        <v>0.04</v>
      </c>
      <c r="AR117" s="2">
        <f t="shared" si="267"/>
        <v>0</v>
      </c>
      <c r="AS117" s="2">
        <f t="shared" si="268"/>
        <v>0</v>
      </c>
      <c r="AT117" s="2">
        <f t="shared" si="209"/>
        <v>0</v>
      </c>
      <c r="AU117" s="2">
        <f t="shared" si="245"/>
        <v>0</v>
      </c>
      <c r="AV117" s="2">
        <f t="shared" si="236"/>
        <v>95.855873999999858</v>
      </c>
      <c r="AW117" s="1">
        <f t="shared" si="231"/>
        <v>0</v>
      </c>
      <c r="AX117" s="2">
        <f t="shared" si="278"/>
        <v>95.855873999999858</v>
      </c>
      <c r="AY117" s="1">
        <f t="shared" si="237"/>
        <v>0</v>
      </c>
      <c r="AZ117" s="2">
        <f t="shared" si="210"/>
        <v>95.855873999999858</v>
      </c>
      <c r="BA117" s="2">
        <f t="shared" si="246"/>
        <v>1605.4727227156247</v>
      </c>
      <c r="BB117" s="2">
        <f t="shared" si="279"/>
        <v>0</v>
      </c>
      <c r="BC117" s="2">
        <f t="shared" si="211"/>
        <v>12.0116185747</v>
      </c>
      <c r="BD117" s="2">
        <f t="shared" si="184"/>
        <v>1593.4611041409248</v>
      </c>
      <c r="BE117" s="2">
        <f t="shared" si="212"/>
        <v>9.1</v>
      </c>
      <c r="BF117" s="2">
        <f t="shared" si="185"/>
        <v>113.31081731596872</v>
      </c>
      <c r="BG117" s="2">
        <f t="shared" si="186"/>
        <v>1471.0502868249562</v>
      </c>
      <c r="BI117" s="8">
        <f t="shared" si="238"/>
        <v>0.01</v>
      </c>
      <c r="BJ117" s="5">
        <f t="shared" si="301"/>
        <v>10</v>
      </c>
      <c r="BK117" s="2">
        <f t="shared" si="302"/>
        <v>999</v>
      </c>
      <c r="BL117" s="2">
        <f t="shared" si="303"/>
        <v>1000</v>
      </c>
      <c r="BM117" s="2">
        <f t="shared" si="280"/>
        <v>1000</v>
      </c>
      <c r="BN117" s="8">
        <f t="shared" si="281"/>
        <v>7.0000000000000007E-2</v>
      </c>
      <c r="BO117" s="2">
        <f t="shared" si="282"/>
        <v>1017.5000000000001</v>
      </c>
      <c r="BP117" s="2" t="str">
        <f t="shared" si="283"/>
        <v>nie</v>
      </c>
      <c r="BQ117" s="2">
        <f t="shared" si="284"/>
        <v>7</v>
      </c>
      <c r="BR117" s="1">
        <f t="shared" si="239"/>
        <v>0</v>
      </c>
      <c r="BS117" s="1">
        <f t="shared" si="269"/>
        <v>1</v>
      </c>
      <c r="BT117" s="1">
        <f t="shared" si="229"/>
        <v>0</v>
      </c>
      <c r="BU117" s="1">
        <f t="shared" si="255"/>
        <v>1</v>
      </c>
      <c r="BV117" s="2">
        <f t="shared" si="247"/>
        <v>0</v>
      </c>
      <c r="BW117" s="8">
        <f t="shared" si="240"/>
        <v>7.0000000000000007E-2</v>
      </c>
      <c r="BX117" s="2">
        <f t="shared" si="248"/>
        <v>0</v>
      </c>
      <c r="BY117" s="2">
        <f t="shared" si="241"/>
        <v>0</v>
      </c>
      <c r="BZ117" s="2">
        <f t="shared" si="273"/>
        <v>200</v>
      </c>
      <c r="CA117" s="8">
        <f t="shared" si="270"/>
        <v>0.02</v>
      </c>
      <c r="CB117" s="2">
        <f t="shared" si="249"/>
        <v>200.99999999999997</v>
      </c>
      <c r="CC117" s="2">
        <f t="shared" si="271"/>
        <v>1.4</v>
      </c>
      <c r="CD117" s="2">
        <f t="shared" si="285"/>
        <v>0</v>
      </c>
      <c r="CE117" s="2">
        <f t="shared" si="250"/>
        <v>0</v>
      </c>
      <c r="CF117" s="2">
        <f t="shared" si="251"/>
        <v>93.1</v>
      </c>
      <c r="CG117" s="1">
        <f t="shared" si="232"/>
        <v>0</v>
      </c>
      <c r="CH117" s="2">
        <f t="shared" si="286"/>
        <v>93.1</v>
      </c>
      <c r="CI117" s="1">
        <f t="shared" si="242"/>
        <v>0</v>
      </c>
      <c r="CJ117" s="2">
        <f t="shared" si="252"/>
        <v>93.1</v>
      </c>
      <c r="CK117" s="2">
        <f t="shared" si="253"/>
        <v>1311.6</v>
      </c>
      <c r="CL117" s="2">
        <f t="shared" si="287"/>
        <v>0</v>
      </c>
      <c r="CM117" s="2">
        <f t="shared" si="216"/>
        <v>10.742000000000001</v>
      </c>
      <c r="CN117" s="2">
        <f t="shared" si="288"/>
        <v>1300.8579999999999</v>
      </c>
      <c r="CO117" s="2">
        <f t="shared" si="217"/>
        <v>8.4</v>
      </c>
      <c r="CP117" s="2">
        <f t="shared" si="289"/>
        <v>57.607999999999969</v>
      </c>
      <c r="CQ117" s="2">
        <f t="shared" si="290"/>
        <v>1234.8499999999999</v>
      </c>
      <c r="CS117" s="5">
        <f t="shared" si="304"/>
        <v>10</v>
      </c>
      <c r="CT117" s="2">
        <f t="shared" si="305"/>
        <v>1000</v>
      </c>
      <c r="CU117" s="2">
        <f t="shared" si="306"/>
        <v>1000</v>
      </c>
      <c r="CV117" s="2">
        <f t="shared" si="307"/>
        <v>1253.2580925149064</v>
      </c>
      <c r="CW117" s="8">
        <f t="shared" si="291"/>
        <v>2.2499999999999999E-2</v>
      </c>
      <c r="CX117" s="2">
        <f t="shared" si="292"/>
        <v>1260.3076692853026</v>
      </c>
      <c r="CY117" s="2" t="str">
        <f t="shared" si="293"/>
        <v>nie</v>
      </c>
      <c r="CZ117" s="2">
        <f t="shared" si="222"/>
        <v>0</v>
      </c>
      <c r="DA117" s="2">
        <f t="shared" si="223"/>
        <v>0</v>
      </c>
      <c r="DB117" s="2">
        <f t="shared" si="224"/>
        <v>1260.3076692853026</v>
      </c>
      <c r="DC117" s="2">
        <f t="shared" si="294"/>
        <v>0</v>
      </c>
      <c r="DD117" s="2">
        <f t="shared" si="225"/>
        <v>10.605705951743813</v>
      </c>
      <c r="DE117" s="2">
        <f t="shared" si="226"/>
        <v>1249.7019633335588</v>
      </c>
      <c r="DF117" s="2">
        <f t="shared" si="295"/>
        <v>20</v>
      </c>
      <c r="DG117" s="2">
        <f t="shared" si="296"/>
        <v>45.658457164207498</v>
      </c>
      <c r="DH117" s="2">
        <f t="shared" si="227"/>
        <v>1184.0435061693513</v>
      </c>
    </row>
    <row r="118" spans="2:112">
      <c r="B118" s="217"/>
      <c r="C118" s="1">
        <f t="shared" si="256"/>
        <v>81</v>
      </c>
      <c r="D118" s="2">
        <f t="shared" si="259"/>
        <v>1453.8452076856997</v>
      </c>
      <c r="E118" s="2">
        <f t="shared" si="260"/>
        <v>1358.5719666256998</v>
      </c>
      <c r="F118" s="2">
        <f t="shared" si="261"/>
        <v>1248.9393999999998</v>
      </c>
      <c r="G118" s="2">
        <f t="shared" si="262"/>
        <v>1193.3053999999997</v>
      </c>
      <c r="H118" s="2">
        <f t="shared" si="263"/>
        <v>1210.9333465735176</v>
      </c>
      <c r="I118" s="2">
        <f t="shared" si="264"/>
        <v>1153.1352128110861</v>
      </c>
      <c r="J118" s="2">
        <f t="shared" si="257"/>
        <v>1244.0911774075994</v>
      </c>
      <c r="K118" s="2">
        <f t="shared" si="258"/>
        <v>1069.4815517305074</v>
      </c>
      <c r="W118" s="1">
        <f t="shared" si="297"/>
        <v>100</v>
      </c>
      <c r="X118" s="2">
        <f t="shared" si="274"/>
        <v>1086.4662279801737</v>
      </c>
      <c r="Y118" s="8">
        <f t="shared" si="230"/>
        <v>0.04</v>
      </c>
      <c r="Z118" s="5">
        <f t="shared" si="298"/>
        <v>13</v>
      </c>
      <c r="AA118" s="2">
        <f t="shared" si="299"/>
        <v>1298.7</v>
      </c>
      <c r="AB118" s="2">
        <f t="shared" si="207"/>
        <v>1300</v>
      </c>
      <c r="AC118" s="2">
        <f t="shared" si="300"/>
        <v>1484.1999249999999</v>
      </c>
      <c r="AD118" s="8">
        <f t="shared" si="275"/>
        <v>6.8500000000000005E-2</v>
      </c>
      <c r="AE118" s="2">
        <f t="shared" si="179"/>
        <v>1518.0891566208331</v>
      </c>
      <c r="AF118" s="2" t="str">
        <f t="shared" si="276"/>
        <v>nie</v>
      </c>
      <c r="AG118" s="2">
        <f t="shared" si="277"/>
        <v>9.1</v>
      </c>
      <c r="AH118" s="1">
        <f t="shared" si="233"/>
        <v>0</v>
      </c>
      <c r="AI118" s="1">
        <f t="shared" si="265"/>
        <v>0</v>
      </c>
      <c r="AJ118" s="1">
        <f t="shared" si="228"/>
        <v>0</v>
      </c>
      <c r="AK118" s="1">
        <f t="shared" si="254"/>
        <v>0</v>
      </c>
      <c r="AL118" s="2">
        <f t="shared" si="243"/>
        <v>0</v>
      </c>
      <c r="AM118" s="8">
        <f t="shared" si="234"/>
        <v>6.8500000000000005E-2</v>
      </c>
      <c r="AN118" s="2">
        <f t="shared" si="244"/>
        <v>0</v>
      </c>
      <c r="AO118" s="2">
        <f t="shared" si="235"/>
        <v>0</v>
      </c>
      <c r="AP118" s="2">
        <f t="shared" si="272"/>
        <v>0</v>
      </c>
      <c r="AQ118" s="8">
        <f t="shared" si="266"/>
        <v>0.04</v>
      </c>
      <c r="AR118" s="2">
        <f t="shared" si="267"/>
        <v>0</v>
      </c>
      <c r="AS118" s="2">
        <f t="shared" si="268"/>
        <v>0</v>
      </c>
      <c r="AT118" s="2">
        <f t="shared" si="209"/>
        <v>0</v>
      </c>
      <c r="AU118" s="2">
        <f t="shared" si="245"/>
        <v>0</v>
      </c>
      <c r="AV118" s="2">
        <f t="shared" si="236"/>
        <v>95.855873999999858</v>
      </c>
      <c r="AW118" s="1">
        <f t="shared" si="231"/>
        <v>0</v>
      </c>
      <c r="AX118" s="2">
        <f t="shared" si="278"/>
        <v>95.855873999999858</v>
      </c>
      <c r="AY118" s="1">
        <f t="shared" si="237"/>
        <v>0</v>
      </c>
      <c r="AZ118" s="2">
        <f t="shared" si="210"/>
        <v>95.855873999999858</v>
      </c>
      <c r="BA118" s="2">
        <f t="shared" si="246"/>
        <v>1613.945030620833</v>
      </c>
      <c r="BB118" s="2">
        <f t="shared" si="279"/>
        <v>0</v>
      </c>
      <c r="BC118" s="2">
        <f t="shared" si="211"/>
        <v>12.0116185747</v>
      </c>
      <c r="BD118" s="2">
        <f t="shared" si="184"/>
        <v>1601.9334120461331</v>
      </c>
      <c r="BE118" s="2">
        <f t="shared" si="212"/>
        <v>9.1</v>
      </c>
      <c r="BF118" s="2">
        <f t="shared" si="185"/>
        <v>114.92055581795829</v>
      </c>
      <c r="BG118" s="2">
        <f t="shared" si="186"/>
        <v>1477.9128562281749</v>
      </c>
      <c r="BI118" s="8">
        <f t="shared" si="238"/>
        <v>0.01</v>
      </c>
      <c r="BJ118" s="5">
        <f t="shared" si="301"/>
        <v>10</v>
      </c>
      <c r="BK118" s="2">
        <f t="shared" si="302"/>
        <v>999</v>
      </c>
      <c r="BL118" s="2">
        <f t="shared" si="303"/>
        <v>1000</v>
      </c>
      <c r="BM118" s="2">
        <f t="shared" si="280"/>
        <v>1000</v>
      </c>
      <c r="BN118" s="8">
        <f t="shared" si="281"/>
        <v>7.0000000000000007E-2</v>
      </c>
      <c r="BO118" s="2">
        <f t="shared" si="282"/>
        <v>1023.3333333333335</v>
      </c>
      <c r="BP118" s="2" t="str">
        <f t="shared" si="283"/>
        <v>nie</v>
      </c>
      <c r="BQ118" s="2">
        <f t="shared" si="284"/>
        <v>7</v>
      </c>
      <c r="BR118" s="1">
        <f t="shared" si="239"/>
        <v>0</v>
      </c>
      <c r="BS118" s="1">
        <f t="shared" si="269"/>
        <v>1</v>
      </c>
      <c r="BT118" s="1">
        <f t="shared" si="229"/>
        <v>0</v>
      </c>
      <c r="BU118" s="1">
        <f t="shared" si="255"/>
        <v>1</v>
      </c>
      <c r="BV118" s="2">
        <f t="shared" si="247"/>
        <v>0</v>
      </c>
      <c r="BW118" s="8">
        <f t="shared" si="240"/>
        <v>7.0000000000000007E-2</v>
      </c>
      <c r="BX118" s="2">
        <f t="shared" si="248"/>
        <v>0</v>
      </c>
      <c r="BY118" s="2">
        <f t="shared" si="241"/>
        <v>0</v>
      </c>
      <c r="BZ118" s="2">
        <f t="shared" si="273"/>
        <v>200</v>
      </c>
      <c r="CA118" s="8">
        <f t="shared" si="270"/>
        <v>0.02</v>
      </c>
      <c r="CB118" s="2">
        <f t="shared" si="249"/>
        <v>201.33333333333331</v>
      </c>
      <c r="CC118" s="2">
        <f t="shared" si="271"/>
        <v>1.4</v>
      </c>
      <c r="CD118" s="2">
        <f t="shared" si="285"/>
        <v>0</v>
      </c>
      <c r="CE118" s="2">
        <f t="shared" si="250"/>
        <v>0</v>
      </c>
      <c r="CF118" s="2">
        <f t="shared" si="251"/>
        <v>93.1</v>
      </c>
      <c r="CG118" s="1">
        <f t="shared" si="232"/>
        <v>0</v>
      </c>
      <c r="CH118" s="2">
        <f t="shared" si="286"/>
        <v>93.1</v>
      </c>
      <c r="CI118" s="1">
        <f t="shared" si="242"/>
        <v>0</v>
      </c>
      <c r="CJ118" s="2">
        <f t="shared" si="252"/>
        <v>93.1</v>
      </c>
      <c r="CK118" s="2">
        <f t="shared" si="253"/>
        <v>1317.7666666666667</v>
      </c>
      <c r="CL118" s="2">
        <f t="shared" si="287"/>
        <v>0</v>
      </c>
      <c r="CM118" s="2">
        <f t="shared" si="216"/>
        <v>10.742000000000001</v>
      </c>
      <c r="CN118" s="2">
        <f t="shared" si="288"/>
        <v>1307.0246666666667</v>
      </c>
      <c r="CO118" s="2">
        <f t="shared" si="217"/>
        <v>8.4</v>
      </c>
      <c r="CP118" s="2">
        <f t="shared" si="289"/>
        <v>58.77966666666665</v>
      </c>
      <c r="CQ118" s="2">
        <f t="shared" si="290"/>
        <v>1239.845</v>
      </c>
      <c r="CS118" s="5">
        <f t="shared" si="304"/>
        <v>10</v>
      </c>
      <c r="CT118" s="2">
        <f t="shared" si="305"/>
        <v>1000</v>
      </c>
      <c r="CU118" s="2">
        <f t="shared" si="306"/>
        <v>1000</v>
      </c>
      <c r="CV118" s="2">
        <f t="shared" si="307"/>
        <v>1253.2580925149064</v>
      </c>
      <c r="CW118" s="8">
        <f t="shared" si="291"/>
        <v>2.2499999999999999E-2</v>
      </c>
      <c r="CX118" s="2">
        <f t="shared" si="292"/>
        <v>1262.6575282087683</v>
      </c>
      <c r="CY118" s="2" t="str">
        <f t="shared" si="293"/>
        <v>nie</v>
      </c>
      <c r="CZ118" s="2">
        <f t="shared" si="222"/>
        <v>0</v>
      </c>
      <c r="DA118" s="2">
        <f t="shared" si="223"/>
        <v>0</v>
      </c>
      <c r="DB118" s="2">
        <f t="shared" si="224"/>
        <v>1262.6575282087683</v>
      </c>
      <c r="DC118" s="2">
        <f t="shared" si="294"/>
        <v>0</v>
      </c>
      <c r="DD118" s="2">
        <f t="shared" si="225"/>
        <v>10.605705951743813</v>
      </c>
      <c r="DE118" s="2">
        <f t="shared" si="226"/>
        <v>1252.0518222570245</v>
      </c>
      <c r="DF118" s="2">
        <f t="shared" si="295"/>
        <v>20</v>
      </c>
      <c r="DG118" s="2">
        <f t="shared" si="296"/>
        <v>46.104930359665985</v>
      </c>
      <c r="DH118" s="2">
        <f t="shared" si="227"/>
        <v>1185.9468918973585</v>
      </c>
    </row>
    <row r="119" spans="2:112">
      <c r="B119" s="217"/>
      <c r="C119" s="1">
        <f t="shared" si="256"/>
        <v>82</v>
      </c>
      <c r="D119" s="2">
        <f t="shared" si="259"/>
        <v>1461.2660410190333</v>
      </c>
      <c r="E119" s="2">
        <f t="shared" si="260"/>
        <v>1364.5828416257</v>
      </c>
      <c r="F119" s="2">
        <f t="shared" si="261"/>
        <v>1250.9394</v>
      </c>
      <c r="G119" s="2">
        <f t="shared" si="262"/>
        <v>1194.9253999999999</v>
      </c>
      <c r="H119" s="2">
        <f t="shared" si="263"/>
        <v>1213.1809265602137</v>
      </c>
      <c r="I119" s="2">
        <f t="shared" si="264"/>
        <v>1154.95575260031</v>
      </c>
      <c r="J119" s="2">
        <f t="shared" si="257"/>
        <v>1247.4502235865998</v>
      </c>
      <c r="K119" s="2">
        <f t="shared" si="258"/>
        <v>1070.3661518560082</v>
      </c>
      <c r="W119" s="1">
        <f t="shared" si="297"/>
        <v>101</v>
      </c>
      <c r="X119" s="2">
        <f t="shared" si="274"/>
        <v>1087.3686085681968</v>
      </c>
      <c r="Y119" s="8">
        <f t="shared" si="230"/>
        <v>0.04</v>
      </c>
      <c r="Z119" s="5">
        <f t="shared" si="298"/>
        <v>13</v>
      </c>
      <c r="AA119" s="2">
        <f t="shared" si="299"/>
        <v>1298.7</v>
      </c>
      <c r="AB119" s="2">
        <f t="shared" si="207"/>
        <v>1300</v>
      </c>
      <c r="AC119" s="2">
        <f t="shared" si="300"/>
        <v>1484.1999249999999</v>
      </c>
      <c r="AD119" s="8">
        <f t="shared" si="275"/>
        <v>6.8500000000000005E-2</v>
      </c>
      <c r="AE119" s="2">
        <f t="shared" si="179"/>
        <v>1526.5614645260416</v>
      </c>
      <c r="AF119" s="2" t="str">
        <f t="shared" si="276"/>
        <v>nie</v>
      </c>
      <c r="AG119" s="2">
        <f t="shared" si="277"/>
        <v>9.1</v>
      </c>
      <c r="AH119" s="1">
        <f t="shared" si="233"/>
        <v>0</v>
      </c>
      <c r="AI119" s="1">
        <f t="shared" si="265"/>
        <v>0</v>
      </c>
      <c r="AJ119" s="1">
        <f t="shared" ref="AJ119:AJ150" si="308">IF(zapadalnosc_TOS/12&gt;=AJ$18,AI107,0)</f>
        <v>0</v>
      </c>
      <c r="AK119" s="1">
        <f t="shared" si="254"/>
        <v>0</v>
      </c>
      <c r="AL119" s="2">
        <f t="shared" si="243"/>
        <v>0</v>
      </c>
      <c r="AM119" s="8">
        <f t="shared" si="234"/>
        <v>6.8500000000000005E-2</v>
      </c>
      <c r="AN119" s="2">
        <f t="shared" si="244"/>
        <v>0</v>
      </c>
      <c r="AO119" s="2">
        <f t="shared" si="235"/>
        <v>0</v>
      </c>
      <c r="AP119" s="2">
        <f t="shared" si="272"/>
        <v>0</v>
      </c>
      <c r="AQ119" s="8">
        <f t="shared" si="266"/>
        <v>0.04</v>
      </c>
      <c r="AR119" s="2">
        <f t="shared" si="267"/>
        <v>0</v>
      </c>
      <c r="AS119" s="2">
        <f t="shared" si="268"/>
        <v>0</v>
      </c>
      <c r="AT119" s="2">
        <f t="shared" si="209"/>
        <v>0</v>
      </c>
      <c r="AU119" s="2">
        <f t="shared" si="245"/>
        <v>0</v>
      </c>
      <c r="AV119" s="2">
        <f t="shared" si="236"/>
        <v>95.855873999999858</v>
      </c>
      <c r="AW119" s="1">
        <f t="shared" si="231"/>
        <v>0</v>
      </c>
      <c r="AX119" s="2">
        <f t="shared" si="278"/>
        <v>95.855873999999858</v>
      </c>
      <c r="AY119" s="1">
        <f t="shared" si="237"/>
        <v>0</v>
      </c>
      <c r="AZ119" s="2">
        <f t="shared" si="210"/>
        <v>95.855873999999858</v>
      </c>
      <c r="BA119" s="2">
        <f t="shared" si="246"/>
        <v>1622.4173385260415</v>
      </c>
      <c r="BB119" s="2">
        <f t="shared" si="279"/>
        <v>0</v>
      </c>
      <c r="BC119" s="2">
        <f t="shared" si="211"/>
        <v>12.0116185747</v>
      </c>
      <c r="BD119" s="2">
        <f t="shared" si="184"/>
        <v>1610.4057199513416</v>
      </c>
      <c r="BE119" s="2">
        <f t="shared" si="212"/>
        <v>9.1</v>
      </c>
      <c r="BF119" s="2">
        <f t="shared" si="185"/>
        <v>116.5302943199479</v>
      </c>
      <c r="BG119" s="2">
        <f t="shared" si="186"/>
        <v>1484.7754256313938</v>
      </c>
      <c r="BI119" s="8">
        <f t="shared" si="238"/>
        <v>0.01</v>
      </c>
      <c r="BJ119" s="5">
        <f t="shared" si="301"/>
        <v>10</v>
      </c>
      <c r="BK119" s="2">
        <f t="shared" si="302"/>
        <v>999</v>
      </c>
      <c r="BL119" s="2">
        <f t="shared" si="303"/>
        <v>1000</v>
      </c>
      <c r="BM119" s="2">
        <f t="shared" si="280"/>
        <v>1000</v>
      </c>
      <c r="BN119" s="8">
        <f t="shared" si="281"/>
        <v>7.0000000000000007E-2</v>
      </c>
      <c r="BO119" s="2">
        <f t="shared" si="282"/>
        <v>1029.1666666666665</v>
      </c>
      <c r="BP119" s="2" t="str">
        <f t="shared" si="283"/>
        <v>nie</v>
      </c>
      <c r="BQ119" s="2">
        <f t="shared" si="284"/>
        <v>7</v>
      </c>
      <c r="BR119" s="1">
        <f t="shared" si="239"/>
        <v>0</v>
      </c>
      <c r="BS119" s="1">
        <f t="shared" si="269"/>
        <v>1</v>
      </c>
      <c r="BT119" s="1">
        <f t="shared" ref="BT119:BT150" si="309">IF(zapadalnosc_COI/12&gt;=BT$18,BS107,0)</f>
        <v>0</v>
      </c>
      <c r="BU119" s="1">
        <f t="shared" si="255"/>
        <v>1</v>
      </c>
      <c r="BV119" s="2">
        <f t="shared" si="247"/>
        <v>0</v>
      </c>
      <c r="BW119" s="8">
        <f t="shared" si="240"/>
        <v>7.0000000000000007E-2</v>
      </c>
      <c r="BX119" s="2">
        <f t="shared" si="248"/>
        <v>0</v>
      </c>
      <c r="BY119" s="2">
        <f t="shared" si="241"/>
        <v>0</v>
      </c>
      <c r="BZ119" s="2">
        <f t="shared" si="273"/>
        <v>200</v>
      </c>
      <c r="CA119" s="8">
        <f t="shared" si="270"/>
        <v>0.02</v>
      </c>
      <c r="CB119" s="2">
        <f t="shared" si="249"/>
        <v>201.66666666666666</v>
      </c>
      <c r="CC119" s="2">
        <f t="shared" si="271"/>
        <v>1.4</v>
      </c>
      <c r="CD119" s="2">
        <f t="shared" si="285"/>
        <v>0</v>
      </c>
      <c r="CE119" s="2">
        <f t="shared" si="250"/>
        <v>0</v>
      </c>
      <c r="CF119" s="2">
        <f t="shared" si="251"/>
        <v>93.1</v>
      </c>
      <c r="CG119" s="1">
        <f t="shared" si="232"/>
        <v>0</v>
      </c>
      <c r="CH119" s="2">
        <f t="shared" si="286"/>
        <v>93.1</v>
      </c>
      <c r="CI119" s="1">
        <f t="shared" si="242"/>
        <v>0</v>
      </c>
      <c r="CJ119" s="2">
        <f t="shared" si="252"/>
        <v>93.1</v>
      </c>
      <c r="CK119" s="2">
        <f t="shared" si="253"/>
        <v>1323.9333333333332</v>
      </c>
      <c r="CL119" s="2">
        <f t="shared" si="287"/>
        <v>0</v>
      </c>
      <c r="CM119" s="2">
        <f t="shared" si="216"/>
        <v>10.742000000000001</v>
      </c>
      <c r="CN119" s="2">
        <f t="shared" si="288"/>
        <v>1313.1913333333332</v>
      </c>
      <c r="CO119" s="2">
        <f t="shared" si="217"/>
        <v>8.4</v>
      </c>
      <c r="CP119" s="2">
        <f t="shared" si="289"/>
        <v>59.951333333333288</v>
      </c>
      <c r="CQ119" s="2">
        <f t="shared" si="290"/>
        <v>1244.8399999999999</v>
      </c>
      <c r="CS119" s="5">
        <f t="shared" si="304"/>
        <v>10</v>
      </c>
      <c r="CT119" s="2">
        <f t="shared" si="305"/>
        <v>1000</v>
      </c>
      <c r="CU119" s="2">
        <f t="shared" si="306"/>
        <v>1000</v>
      </c>
      <c r="CV119" s="2">
        <f t="shared" si="307"/>
        <v>1253.2580925149064</v>
      </c>
      <c r="CW119" s="8">
        <f t="shared" si="291"/>
        <v>2.2499999999999999E-2</v>
      </c>
      <c r="CX119" s="2">
        <f t="shared" si="292"/>
        <v>1265.0073871322336</v>
      </c>
      <c r="CY119" s="2" t="str">
        <f t="shared" si="293"/>
        <v>nie</v>
      </c>
      <c r="CZ119" s="2">
        <f t="shared" si="222"/>
        <v>0</v>
      </c>
      <c r="DA119" s="2">
        <f t="shared" si="223"/>
        <v>0</v>
      </c>
      <c r="DB119" s="2">
        <f t="shared" si="224"/>
        <v>1265.0073871322336</v>
      </c>
      <c r="DC119" s="2">
        <f t="shared" si="294"/>
        <v>0</v>
      </c>
      <c r="DD119" s="2">
        <f t="shared" si="225"/>
        <v>10.605705951743813</v>
      </c>
      <c r="DE119" s="2">
        <f t="shared" si="226"/>
        <v>1254.4016811804897</v>
      </c>
      <c r="DF119" s="2">
        <f t="shared" si="295"/>
        <v>20</v>
      </c>
      <c r="DG119" s="2">
        <f t="shared" si="296"/>
        <v>46.551403555124381</v>
      </c>
      <c r="DH119" s="2">
        <f t="shared" si="227"/>
        <v>1187.8502776253654</v>
      </c>
    </row>
    <row r="120" spans="2:112">
      <c r="B120" s="218"/>
      <c r="C120" s="1">
        <f t="shared" si="256"/>
        <v>83</v>
      </c>
      <c r="D120" s="2">
        <f t="shared" si="259"/>
        <v>1468.6868743523664</v>
      </c>
      <c r="E120" s="2">
        <f t="shared" si="260"/>
        <v>1370.5937166256999</v>
      </c>
      <c r="F120" s="2">
        <f t="shared" si="261"/>
        <v>1252.9394</v>
      </c>
      <c r="G120" s="2">
        <f t="shared" si="262"/>
        <v>1196.5454</v>
      </c>
      <c r="H120" s="2">
        <f t="shared" si="263"/>
        <v>1215.4285065469094</v>
      </c>
      <c r="I120" s="2">
        <f t="shared" si="264"/>
        <v>1156.7762923895334</v>
      </c>
      <c r="J120" s="2">
        <f t="shared" si="257"/>
        <v>1250.8183391902835</v>
      </c>
      <c r="K120" s="2">
        <f t="shared" si="258"/>
        <v>1071.2507519815092</v>
      </c>
      <c r="W120" s="1">
        <f t="shared" si="297"/>
        <v>102</v>
      </c>
      <c r="X120" s="2">
        <f t="shared" si="274"/>
        <v>1088.2709891562201</v>
      </c>
      <c r="Y120" s="8">
        <f t="shared" si="230"/>
        <v>0.04</v>
      </c>
      <c r="Z120" s="5">
        <f t="shared" si="298"/>
        <v>13</v>
      </c>
      <c r="AA120" s="2">
        <f t="shared" si="299"/>
        <v>1298.7</v>
      </c>
      <c r="AB120" s="2">
        <f t="shared" si="207"/>
        <v>1300</v>
      </c>
      <c r="AC120" s="2">
        <f t="shared" si="300"/>
        <v>1484.1999249999999</v>
      </c>
      <c r="AD120" s="8">
        <f t="shared" si="275"/>
        <v>6.8500000000000005E-2</v>
      </c>
      <c r="AE120" s="2">
        <f t="shared" si="179"/>
        <v>1535.0337724312501</v>
      </c>
      <c r="AF120" s="2" t="str">
        <f t="shared" si="276"/>
        <v>nie</v>
      </c>
      <c r="AG120" s="2">
        <f t="shared" si="277"/>
        <v>9.1</v>
      </c>
      <c r="AH120" s="1">
        <f t="shared" si="233"/>
        <v>0</v>
      </c>
      <c r="AI120" s="1">
        <f t="shared" si="265"/>
        <v>0</v>
      </c>
      <c r="AJ120" s="1">
        <f t="shared" si="308"/>
        <v>0</v>
      </c>
      <c r="AK120" s="1">
        <f t="shared" si="254"/>
        <v>0</v>
      </c>
      <c r="AL120" s="2">
        <f t="shared" si="243"/>
        <v>0</v>
      </c>
      <c r="AM120" s="8">
        <f t="shared" si="234"/>
        <v>6.8500000000000005E-2</v>
      </c>
      <c r="AN120" s="2">
        <f t="shared" si="244"/>
        <v>0</v>
      </c>
      <c r="AO120" s="2">
        <f t="shared" si="235"/>
        <v>0</v>
      </c>
      <c r="AP120" s="2">
        <f t="shared" si="272"/>
        <v>0</v>
      </c>
      <c r="AQ120" s="8">
        <f t="shared" si="266"/>
        <v>0.04</v>
      </c>
      <c r="AR120" s="2">
        <f t="shared" si="267"/>
        <v>0</v>
      </c>
      <c r="AS120" s="2">
        <f t="shared" si="268"/>
        <v>0</v>
      </c>
      <c r="AT120" s="2">
        <f t="shared" si="209"/>
        <v>0</v>
      </c>
      <c r="AU120" s="2">
        <f t="shared" si="245"/>
        <v>0</v>
      </c>
      <c r="AV120" s="2">
        <f t="shared" si="236"/>
        <v>95.855873999999858</v>
      </c>
      <c r="AW120" s="1">
        <f t="shared" si="231"/>
        <v>0</v>
      </c>
      <c r="AX120" s="2">
        <f t="shared" si="278"/>
        <v>95.855873999999858</v>
      </c>
      <c r="AY120" s="1">
        <f t="shared" si="237"/>
        <v>0</v>
      </c>
      <c r="AZ120" s="2">
        <f t="shared" si="210"/>
        <v>95.855873999999858</v>
      </c>
      <c r="BA120" s="2">
        <f t="shared" si="246"/>
        <v>1630.88964643125</v>
      </c>
      <c r="BB120" s="2">
        <f t="shared" si="279"/>
        <v>0</v>
      </c>
      <c r="BC120" s="2">
        <f t="shared" si="211"/>
        <v>12.0116185747</v>
      </c>
      <c r="BD120" s="2">
        <f t="shared" si="184"/>
        <v>1618.87802785655</v>
      </c>
      <c r="BE120" s="2">
        <f t="shared" si="212"/>
        <v>9.1</v>
      </c>
      <c r="BF120" s="2">
        <f t="shared" si="185"/>
        <v>118.14003282193751</v>
      </c>
      <c r="BG120" s="2">
        <f t="shared" si="186"/>
        <v>1491.6379950346127</v>
      </c>
      <c r="BI120" s="8">
        <f t="shared" si="238"/>
        <v>0.01</v>
      </c>
      <c r="BJ120" s="5">
        <f t="shared" si="301"/>
        <v>10</v>
      </c>
      <c r="BK120" s="2">
        <f t="shared" si="302"/>
        <v>999</v>
      </c>
      <c r="BL120" s="2">
        <f t="shared" si="303"/>
        <v>1000</v>
      </c>
      <c r="BM120" s="2">
        <f t="shared" si="280"/>
        <v>1000</v>
      </c>
      <c r="BN120" s="8">
        <f t="shared" si="281"/>
        <v>7.0000000000000007E-2</v>
      </c>
      <c r="BO120" s="2">
        <f t="shared" si="282"/>
        <v>1035</v>
      </c>
      <c r="BP120" s="2" t="str">
        <f t="shared" si="283"/>
        <v>nie</v>
      </c>
      <c r="BQ120" s="2">
        <f t="shared" si="284"/>
        <v>7</v>
      </c>
      <c r="BR120" s="1">
        <f t="shared" si="239"/>
        <v>0</v>
      </c>
      <c r="BS120" s="1">
        <f t="shared" si="269"/>
        <v>1</v>
      </c>
      <c r="BT120" s="1">
        <f t="shared" si="309"/>
        <v>0</v>
      </c>
      <c r="BU120" s="1">
        <f t="shared" si="255"/>
        <v>1</v>
      </c>
      <c r="BV120" s="2">
        <f t="shared" si="247"/>
        <v>0</v>
      </c>
      <c r="BW120" s="8">
        <f t="shared" si="240"/>
        <v>7.0000000000000007E-2</v>
      </c>
      <c r="BX120" s="2">
        <f t="shared" si="248"/>
        <v>0</v>
      </c>
      <c r="BY120" s="2">
        <f t="shared" si="241"/>
        <v>0</v>
      </c>
      <c r="BZ120" s="2">
        <f t="shared" si="273"/>
        <v>200</v>
      </c>
      <c r="CA120" s="8">
        <f t="shared" si="270"/>
        <v>0.02</v>
      </c>
      <c r="CB120" s="2">
        <f t="shared" si="249"/>
        <v>202</v>
      </c>
      <c r="CC120" s="2">
        <f t="shared" si="271"/>
        <v>1.4</v>
      </c>
      <c r="CD120" s="2">
        <f t="shared" si="285"/>
        <v>0</v>
      </c>
      <c r="CE120" s="2">
        <f t="shared" si="250"/>
        <v>0</v>
      </c>
      <c r="CF120" s="2">
        <f t="shared" si="251"/>
        <v>93.1</v>
      </c>
      <c r="CG120" s="1">
        <f t="shared" si="232"/>
        <v>0</v>
      </c>
      <c r="CH120" s="2">
        <f t="shared" si="286"/>
        <v>93.1</v>
      </c>
      <c r="CI120" s="1">
        <f t="shared" si="242"/>
        <v>0</v>
      </c>
      <c r="CJ120" s="2">
        <f t="shared" si="252"/>
        <v>93.1</v>
      </c>
      <c r="CK120" s="2">
        <f t="shared" si="253"/>
        <v>1330.1</v>
      </c>
      <c r="CL120" s="2">
        <f t="shared" si="287"/>
        <v>0</v>
      </c>
      <c r="CM120" s="2">
        <f t="shared" si="216"/>
        <v>10.742000000000001</v>
      </c>
      <c r="CN120" s="2">
        <f t="shared" si="288"/>
        <v>1319.3579999999999</v>
      </c>
      <c r="CO120" s="2">
        <f t="shared" si="217"/>
        <v>8.4</v>
      </c>
      <c r="CP120" s="2">
        <f t="shared" si="289"/>
        <v>61.122999999999969</v>
      </c>
      <c r="CQ120" s="2">
        <f t="shared" si="290"/>
        <v>1249.8349999999998</v>
      </c>
      <c r="CS120" s="5">
        <f t="shared" si="304"/>
        <v>10</v>
      </c>
      <c r="CT120" s="2">
        <f t="shared" si="305"/>
        <v>1000</v>
      </c>
      <c r="CU120" s="2">
        <f t="shared" si="306"/>
        <v>1000</v>
      </c>
      <c r="CV120" s="2">
        <f t="shared" si="307"/>
        <v>1253.2580925149064</v>
      </c>
      <c r="CW120" s="8">
        <f t="shared" si="291"/>
        <v>2.2499999999999999E-2</v>
      </c>
      <c r="CX120" s="2">
        <f t="shared" si="292"/>
        <v>1267.3572460556991</v>
      </c>
      <c r="CY120" s="2" t="str">
        <f t="shared" si="293"/>
        <v>nie</v>
      </c>
      <c r="CZ120" s="2">
        <f t="shared" si="222"/>
        <v>0</v>
      </c>
      <c r="DA120" s="2">
        <f t="shared" si="223"/>
        <v>0</v>
      </c>
      <c r="DB120" s="2">
        <f t="shared" si="224"/>
        <v>1267.3572460556991</v>
      </c>
      <c r="DC120" s="2">
        <f t="shared" si="294"/>
        <v>0</v>
      </c>
      <c r="DD120" s="2">
        <f t="shared" si="225"/>
        <v>10.605705951743813</v>
      </c>
      <c r="DE120" s="2">
        <f t="shared" si="226"/>
        <v>1256.7515401039552</v>
      </c>
      <c r="DF120" s="2">
        <f t="shared" si="295"/>
        <v>20</v>
      </c>
      <c r="DG120" s="2">
        <f t="shared" si="296"/>
        <v>46.997876750582826</v>
      </c>
      <c r="DH120" s="2">
        <f t="shared" si="227"/>
        <v>1189.7536633533723</v>
      </c>
    </row>
    <row r="121" spans="2:112">
      <c r="B121" s="216">
        <f>ROUNDUP(C122/12,0)</f>
        <v>8</v>
      </c>
      <c r="C121" s="3">
        <f t="shared" si="256"/>
        <v>84</v>
      </c>
      <c r="D121" s="11">
        <f t="shared" si="259"/>
        <v>1474.4743112242998</v>
      </c>
      <c r="E121" s="11">
        <f t="shared" si="260"/>
        <v>1374.9711951642998</v>
      </c>
      <c r="F121" s="11">
        <f t="shared" si="261"/>
        <v>1253.5500999999999</v>
      </c>
      <c r="G121" s="11">
        <f t="shared" si="262"/>
        <v>1196.7760999999998</v>
      </c>
      <c r="H121" s="11">
        <f t="shared" si="263"/>
        <v>1216.3278382189192</v>
      </c>
      <c r="I121" s="11">
        <f t="shared" si="264"/>
        <v>1157.248583864071</v>
      </c>
      <c r="J121" s="11">
        <f t="shared" si="257"/>
        <v>1254.1955487060973</v>
      </c>
      <c r="K121" s="11">
        <f t="shared" si="258"/>
        <v>1072.1353521070098</v>
      </c>
      <c r="W121" s="1">
        <f t="shared" si="297"/>
        <v>103</v>
      </c>
      <c r="X121" s="2">
        <f t="shared" si="274"/>
        <v>1089.1733697442437</v>
      </c>
      <c r="Y121" s="8">
        <f t="shared" ref="Y121:Y152" si="310">MAX(INDEX(scenariusz_I_WIBOR6M,MATCH(ROUNDUP(W121/12,0),scenariusz_I_rok,0)),0)</f>
        <v>0.04</v>
      </c>
      <c r="Z121" s="5">
        <f t="shared" si="298"/>
        <v>13</v>
      </c>
      <c r="AA121" s="2">
        <f t="shared" si="299"/>
        <v>1298.7</v>
      </c>
      <c r="AB121" s="2">
        <f t="shared" si="207"/>
        <v>1300</v>
      </c>
      <c r="AC121" s="2">
        <f t="shared" si="300"/>
        <v>1484.1999249999999</v>
      </c>
      <c r="AD121" s="8">
        <f t="shared" si="275"/>
        <v>6.8500000000000005E-2</v>
      </c>
      <c r="AE121" s="2">
        <f t="shared" si="179"/>
        <v>1543.5060803364581</v>
      </c>
      <c r="AF121" s="2" t="str">
        <f t="shared" si="276"/>
        <v>nie</v>
      </c>
      <c r="AG121" s="2">
        <f t="shared" si="277"/>
        <v>9.1</v>
      </c>
      <c r="AH121" s="1">
        <f t="shared" si="233"/>
        <v>0</v>
      </c>
      <c r="AI121" s="1">
        <f t="shared" si="265"/>
        <v>0</v>
      </c>
      <c r="AJ121" s="1">
        <f t="shared" si="308"/>
        <v>0</v>
      </c>
      <c r="AK121" s="1">
        <f t="shared" si="254"/>
        <v>0</v>
      </c>
      <c r="AL121" s="2">
        <f t="shared" si="243"/>
        <v>0</v>
      </c>
      <c r="AM121" s="8">
        <f t="shared" si="234"/>
        <v>6.8500000000000005E-2</v>
      </c>
      <c r="AN121" s="2">
        <f t="shared" si="244"/>
        <v>0</v>
      </c>
      <c r="AO121" s="2">
        <f t="shared" si="235"/>
        <v>0</v>
      </c>
      <c r="AP121" s="2">
        <f t="shared" si="272"/>
        <v>0</v>
      </c>
      <c r="AQ121" s="8">
        <f t="shared" si="266"/>
        <v>0.04</v>
      </c>
      <c r="AR121" s="2">
        <f t="shared" si="267"/>
        <v>0</v>
      </c>
      <c r="AS121" s="2">
        <f t="shared" si="268"/>
        <v>0</v>
      </c>
      <c r="AT121" s="2">
        <f t="shared" si="209"/>
        <v>0</v>
      </c>
      <c r="AU121" s="2">
        <f t="shared" si="245"/>
        <v>0</v>
      </c>
      <c r="AV121" s="2">
        <f t="shared" si="236"/>
        <v>95.855873999999858</v>
      </c>
      <c r="AW121" s="1">
        <f t="shared" si="231"/>
        <v>0</v>
      </c>
      <c r="AX121" s="2">
        <f t="shared" si="278"/>
        <v>95.855873999999858</v>
      </c>
      <c r="AY121" s="1">
        <f t="shared" si="237"/>
        <v>0</v>
      </c>
      <c r="AZ121" s="2">
        <f t="shared" si="210"/>
        <v>95.855873999999858</v>
      </c>
      <c r="BA121" s="2">
        <f t="shared" si="246"/>
        <v>1639.361954336458</v>
      </c>
      <c r="BB121" s="2">
        <f t="shared" si="279"/>
        <v>0</v>
      </c>
      <c r="BC121" s="2">
        <f t="shared" si="211"/>
        <v>12.0116185747</v>
      </c>
      <c r="BD121" s="2">
        <f t="shared" si="184"/>
        <v>1627.3503357617581</v>
      </c>
      <c r="BE121" s="2">
        <f t="shared" si="212"/>
        <v>9.1</v>
      </c>
      <c r="BF121" s="2">
        <f t="shared" si="185"/>
        <v>119.74977132392704</v>
      </c>
      <c r="BG121" s="2">
        <f t="shared" si="186"/>
        <v>1498.5005644378311</v>
      </c>
      <c r="BI121" s="8">
        <f t="shared" si="238"/>
        <v>0.01</v>
      </c>
      <c r="BJ121" s="5">
        <f t="shared" si="301"/>
        <v>10</v>
      </c>
      <c r="BK121" s="2">
        <f t="shared" si="302"/>
        <v>999</v>
      </c>
      <c r="BL121" s="2">
        <f t="shared" si="303"/>
        <v>1000</v>
      </c>
      <c r="BM121" s="2">
        <f t="shared" si="280"/>
        <v>1000</v>
      </c>
      <c r="BN121" s="8">
        <f t="shared" si="281"/>
        <v>7.0000000000000007E-2</v>
      </c>
      <c r="BO121" s="2">
        <f t="shared" si="282"/>
        <v>1040.8333333333333</v>
      </c>
      <c r="BP121" s="2" t="str">
        <f t="shared" si="283"/>
        <v>nie</v>
      </c>
      <c r="BQ121" s="2">
        <f t="shared" si="284"/>
        <v>7</v>
      </c>
      <c r="BR121" s="1">
        <f t="shared" si="239"/>
        <v>0</v>
      </c>
      <c r="BS121" s="1">
        <f t="shared" si="269"/>
        <v>1</v>
      </c>
      <c r="BT121" s="1">
        <f t="shared" si="309"/>
        <v>0</v>
      </c>
      <c r="BU121" s="1">
        <f t="shared" si="255"/>
        <v>1</v>
      </c>
      <c r="BV121" s="2">
        <f t="shared" si="247"/>
        <v>0</v>
      </c>
      <c r="BW121" s="8">
        <f t="shared" si="240"/>
        <v>7.0000000000000007E-2</v>
      </c>
      <c r="BX121" s="2">
        <f t="shared" si="248"/>
        <v>0</v>
      </c>
      <c r="BY121" s="2">
        <f t="shared" si="241"/>
        <v>0</v>
      </c>
      <c r="BZ121" s="2">
        <f t="shared" si="273"/>
        <v>200</v>
      </c>
      <c r="CA121" s="8">
        <f t="shared" si="270"/>
        <v>0.02</v>
      </c>
      <c r="CB121" s="2">
        <f t="shared" si="249"/>
        <v>202.33333333333334</v>
      </c>
      <c r="CC121" s="2">
        <f t="shared" si="271"/>
        <v>1.4</v>
      </c>
      <c r="CD121" s="2">
        <f t="shared" si="285"/>
        <v>0</v>
      </c>
      <c r="CE121" s="2">
        <f t="shared" si="250"/>
        <v>0</v>
      </c>
      <c r="CF121" s="2">
        <f t="shared" si="251"/>
        <v>93.1</v>
      </c>
      <c r="CG121" s="1">
        <f t="shared" si="232"/>
        <v>0</v>
      </c>
      <c r="CH121" s="2">
        <f t="shared" si="286"/>
        <v>93.1</v>
      </c>
      <c r="CI121" s="1">
        <f t="shared" si="242"/>
        <v>0</v>
      </c>
      <c r="CJ121" s="2">
        <f t="shared" si="252"/>
        <v>93.1</v>
      </c>
      <c r="CK121" s="2">
        <f t="shared" si="253"/>
        <v>1336.2666666666664</v>
      </c>
      <c r="CL121" s="2">
        <f t="shared" si="287"/>
        <v>0</v>
      </c>
      <c r="CM121" s="2">
        <f t="shared" si="216"/>
        <v>10.742000000000001</v>
      </c>
      <c r="CN121" s="2">
        <f t="shared" si="288"/>
        <v>1325.5246666666665</v>
      </c>
      <c r="CO121" s="2">
        <f t="shared" si="217"/>
        <v>8.4</v>
      </c>
      <c r="CP121" s="2">
        <f t="shared" si="289"/>
        <v>62.294666666666608</v>
      </c>
      <c r="CQ121" s="2">
        <f t="shared" si="290"/>
        <v>1254.8299999999997</v>
      </c>
      <c r="CS121" s="5">
        <f t="shared" si="304"/>
        <v>10</v>
      </c>
      <c r="CT121" s="2">
        <f t="shared" si="305"/>
        <v>1000</v>
      </c>
      <c r="CU121" s="2">
        <f t="shared" si="306"/>
        <v>1000</v>
      </c>
      <c r="CV121" s="2">
        <f t="shared" si="307"/>
        <v>1253.2580925149064</v>
      </c>
      <c r="CW121" s="8">
        <f t="shared" si="291"/>
        <v>2.2499999999999999E-2</v>
      </c>
      <c r="CX121" s="2">
        <f t="shared" si="292"/>
        <v>1269.7071049791646</v>
      </c>
      <c r="CY121" s="2" t="str">
        <f t="shared" si="293"/>
        <v>nie</v>
      </c>
      <c r="CZ121" s="2">
        <f t="shared" si="222"/>
        <v>0</v>
      </c>
      <c r="DA121" s="2">
        <f t="shared" si="223"/>
        <v>0</v>
      </c>
      <c r="DB121" s="2">
        <f t="shared" si="224"/>
        <v>1269.7071049791646</v>
      </c>
      <c r="DC121" s="2">
        <f t="shared" si="294"/>
        <v>0</v>
      </c>
      <c r="DD121" s="2">
        <f t="shared" si="225"/>
        <v>10.605705951743813</v>
      </c>
      <c r="DE121" s="2">
        <f t="shared" si="226"/>
        <v>1259.1013990274207</v>
      </c>
      <c r="DF121" s="2">
        <f t="shared" si="295"/>
        <v>20</v>
      </c>
      <c r="DG121" s="2">
        <f t="shared" si="296"/>
        <v>47.444349946041271</v>
      </c>
      <c r="DH121" s="2">
        <f t="shared" si="227"/>
        <v>1191.6570490813795</v>
      </c>
    </row>
    <row r="122" spans="2:112">
      <c r="B122" s="217"/>
      <c r="C122" s="1">
        <f t="shared" si="256"/>
        <v>85</v>
      </c>
      <c r="D122" s="2">
        <f t="shared" si="259"/>
        <v>1482.4034716409665</v>
      </c>
      <c r="E122" s="2">
        <f t="shared" si="260"/>
        <v>1381.3938151017999</v>
      </c>
      <c r="F122" s="2">
        <f t="shared" si="261"/>
        <v>1256.0667666666666</v>
      </c>
      <c r="G122" s="2">
        <f t="shared" si="262"/>
        <v>1198.9090999999999</v>
      </c>
      <c r="H122" s="2">
        <f t="shared" si="263"/>
        <v>1218.6259887553158</v>
      </c>
      <c r="I122" s="2">
        <f t="shared" si="264"/>
        <v>1159.1100857985523</v>
      </c>
      <c r="J122" s="2">
        <f t="shared" si="257"/>
        <v>1257.5818766876037</v>
      </c>
      <c r="K122" s="2">
        <f t="shared" si="258"/>
        <v>1073.0287982337654</v>
      </c>
      <c r="W122" s="1">
        <f t="shared" si="297"/>
        <v>104</v>
      </c>
      <c r="X122" s="2">
        <f t="shared" si="274"/>
        <v>1090.075750332267</v>
      </c>
      <c r="Y122" s="8">
        <f t="shared" si="310"/>
        <v>0.04</v>
      </c>
      <c r="Z122" s="5">
        <f t="shared" si="298"/>
        <v>13</v>
      </c>
      <c r="AA122" s="2">
        <f t="shared" si="299"/>
        <v>1298.7</v>
      </c>
      <c r="AB122" s="2">
        <f t="shared" si="207"/>
        <v>1300</v>
      </c>
      <c r="AC122" s="2">
        <f t="shared" si="300"/>
        <v>1484.1999249999999</v>
      </c>
      <c r="AD122" s="8">
        <f t="shared" si="275"/>
        <v>6.8500000000000005E-2</v>
      </c>
      <c r="AE122" s="2">
        <f t="shared" si="179"/>
        <v>1551.9783882416666</v>
      </c>
      <c r="AF122" s="2" t="str">
        <f t="shared" si="276"/>
        <v>nie</v>
      </c>
      <c r="AG122" s="2">
        <f t="shared" si="277"/>
        <v>9.1</v>
      </c>
      <c r="AH122" s="1">
        <f t="shared" si="233"/>
        <v>0</v>
      </c>
      <c r="AI122" s="1">
        <f t="shared" si="265"/>
        <v>0</v>
      </c>
      <c r="AJ122" s="1">
        <f t="shared" si="308"/>
        <v>0</v>
      </c>
      <c r="AK122" s="1">
        <f t="shared" si="254"/>
        <v>0</v>
      </c>
      <c r="AL122" s="2">
        <f t="shared" si="243"/>
        <v>0</v>
      </c>
      <c r="AM122" s="8">
        <f t="shared" si="234"/>
        <v>6.8500000000000005E-2</v>
      </c>
      <c r="AN122" s="2">
        <f t="shared" si="244"/>
        <v>0</v>
      </c>
      <c r="AO122" s="2">
        <f t="shared" si="235"/>
        <v>0</v>
      </c>
      <c r="AP122" s="2">
        <f t="shared" si="272"/>
        <v>0</v>
      </c>
      <c r="AQ122" s="8">
        <f t="shared" si="266"/>
        <v>0.04</v>
      </c>
      <c r="AR122" s="2">
        <f t="shared" si="267"/>
        <v>0</v>
      </c>
      <c r="AS122" s="2">
        <f t="shared" si="268"/>
        <v>0</v>
      </c>
      <c r="AT122" s="2">
        <f t="shared" si="209"/>
        <v>0</v>
      </c>
      <c r="AU122" s="2">
        <f t="shared" si="245"/>
        <v>0</v>
      </c>
      <c r="AV122" s="2">
        <f t="shared" si="236"/>
        <v>95.855873999999858</v>
      </c>
      <c r="AW122" s="1">
        <f t="shared" si="231"/>
        <v>0</v>
      </c>
      <c r="AX122" s="2">
        <f t="shared" si="278"/>
        <v>95.855873999999858</v>
      </c>
      <c r="AY122" s="1">
        <f t="shared" si="237"/>
        <v>0</v>
      </c>
      <c r="AZ122" s="2">
        <f t="shared" si="210"/>
        <v>95.855873999999858</v>
      </c>
      <c r="BA122" s="2">
        <f t="shared" si="246"/>
        <v>1647.8342622416665</v>
      </c>
      <c r="BB122" s="2">
        <f t="shared" si="279"/>
        <v>0</v>
      </c>
      <c r="BC122" s="2">
        <f t="shared" si="211"/>
        <v>12.0116185747</v>
      </c>
      <c r="BD122" s="2">
        <f t="shared" si="184"/>
        <v>1635.8226436669665</v>
      </c>
      <c r="BE122" s="2">
        <f t="shared" si="212"/>
        <v>9.1</v>
      </c>
      <c r="BF122" s="2">
        <f t="shared" si="185"/>
        <v>121.35950982591665</v>
      </c>
      <c r="BG122" s="2">
        <f t="shared" si="186"/>
        <v>1505.3631338410501</v>
      </c>
      <c r="BI122" s="8">
        <f t="shared" si="238"/>
        <v>0.01</v>
      </c>
      <c r="BJ122" s="5">
        <f t="shared" si="301"/>
        <v>10</v>
      </c>
      <c r="BK122" s="2">
        <f t="shared" si="302"/>
        <v>999</v>
      </c>
      <c r="BL122" s="2">
        <f t="shared" si="303"/>
        <v>1000</v>
      </c>
      <c r="BM122" s="2">
        <f t="shared" si="280"/>
        <v>1000</v>
      </c>
      <c r="BN122" s="8">
        <f t="shared" si="281"/>
        <v>7.0000000000000007E-2</v>
      </c>
      <c r="BO122" s="2">
        <f t="shared" si="282"/>
        <v>1046.6666666666667</v>
      </c>
      <c r="BP122" s="2" t="str">
        <f t="shared" si="283"/>
        <v>nie</v>
      </c>
      <c r="BQ122" s="2">
        <f t="shared" si="284"/>
        <v>7</v>
      </c>
      <c r="BR122" s="1">
        <f t="shared" si="239"/>
        <v>0</v>
      </c>
      <c r="BS122" s="1">
        <f t="shared" si="269"/>
        <v>1</v>
      </c>
      <c r="BT122" s="1">
        <f t="shared" si="309"/>
        <v>0</v>
      </c>
      <c r="BU122" s="1">
        <f t="shared" si="255"/>
        <v>1</v>
      </c>
      <c r="BV122" s="2">
        <f t="shared" si="247"/>
        <v>0</v>
      </c>
      <c r="BW122" s="8">
        <f t="shared" si="240"/>
        <v>7.0000000000000007E-2</v>
      </c>
      <c r="BX122" s="2">
        <f t="shared" si="248"/>
        <v>0</v>
      </c>
      <c r="BY122" s="2">
        <f t="shared" si="241"/>
        <v>0</v>
      </c>
      <c r="BZ122" s="2">
        <f t="shared" si="273"/>
        <v>200</v>
      </c>
      <c r="CA122" s="8">
        <f t="shared" si="270"/>
        <v>0.02</v>
      </c>
      <c r="CB122" s="2">
        <f t="shared" si="249"/>
        <v>202.66666666666669</v>
      </c>
      <c r="CC122" s="2">
        <f t="shared" si="271"/>
        <v>1.4</v>
      </c>
      <c r="CD122" s="2">
        <f t="shared" si="285"/>
        <v>0</v>
      </c>
      <c r="CE122" s="2">
        <f t="shared" si="250"/>
        <v>0</v>
      </c>
      <c r="CF122" s="2">
        <f t="shared" si="251"/>
        <v>93.1</v>
      </c>
      <c r="CG122" s="1">
        <f t="shared" si="232"/>
        <v>0</v>
      </c>
      <c r="CH122" s="2">
        <f t="shared" si="286"/>
        <v>93.1</v>
      </c>
      <c r="CI122" s="1">
        <f t="shared" si="242"/>
        <v>0</v>
      </c>
      <c r="CJ122" s="2">
        <f t="shared" si="252"/>
        <v>93.1</v>
      </c>
      <c r="CK122" s="2">
        <f t="shared" si="253"/>
        <v>1342.4333333333334</v>
      </c>
      <c r="CL122" s="2">
        <f t="shared" si="287"/>
        <v>0</v>
      </c>
      <c r="CM122" s="2">
        <f t="shared" si="216"/>
        <v>10.742000000000001</v>
      </c>
      <c r="CN122" s="2">
        <f t="shared" si="288"/>
        <v>1331.6913333333334</v>
      </c>
      <c r="CO122" s="2">
        <f t="shared" si="217"/>
        <v>8.4</v>
      </c>
      <c r="CP122" s="2">
        <f t="shared" si="289"/>
        <v>63.466333333333331</v>
      </c>
      <c r="CQ122" s="2">
        <f t="shared" si="290"/>
        <v>1259.825</v>
      </c>
      <c r="CS122" s="5">
        <f t="shared" si="304"/>
        <v>10</v>
      </c>
      <c r="CT122" s="2">
        <f t="shared" si="305"/>
        <v>1000</v>
      </c>
      <c r="CU122" s="2">
        <f t="shared" si="306"/>
        <v>1000</v>
      </c>
      <c r="CV122" s="2">
        <f t="shared" si="307"/>
        <v>1253.2580925149064</v>
      </c>
      <c r="CW122" s="8">
        <f t="shared" si="291"/>
        <v>2.2499999999999999E-2</v>
      </c>
      <c r="CX122" s="2">
        <f t="shared" si="292"/>
        <v>1272.0569639026298</v>
      </c>
      <c r="CY122" s="2" t="str">
        <f t="shared" si="293"/>
        <v>nie</v>
      </c>
      <c r="CZ122" s="2">
        <f t="shared" si="222"/>
        <v>0</v>
      </c>
      <c r="DA122" s="2">
        <f t="shared" si="223"/>
        <v>0</v>
      </c>
      <c r="DB122" s="2">
        <f t="shared" si="224"/>
        <v>1272.0569639026298</v>
      </c>
      <c r="DC122" s="2">
        <f t="shared" si="294"/>
        <v>0</v>
      </c>
      <c r="DD122" s="2">
        <f t="shared" si="225"/>
        <v>10.605705951743813</v>
      </c>
      <c r="DE122" s="2">
        <f t="shared" si="226"/>
        <v>1261.451257950886</v>
      </c>
      <c r="DF122" s="2">
        <f t="shared" si="295"/>
        <v>20</v>
      </c>
      <c r="DG122" s="2">
        <f t="shared" si="296"/>
        <v>47.890823141499666</v>
      </c>
      <c r="DH122" s="2">
        <f t="shared" si="227"/>
        <v>1193.5604348093864</v>
      </c>
    </row>
    <row r="123" spans="2:112">
      <c r="B123" s="217"/>
      <c r="C123" s="1">
        <f t="shared" si="256"/>
        <v>86</v>
      </c>
      <c r="D123" s="2">
        <f t="shared" si="259"/>
        <v>1490.332632057633</v>
      </c>
      <c r="E123" s="2">
        <f t="shared" si="260"/>
        <v>1387.8164350392997</v>
      </c>
      <c r="F123" s="2">
        <f t="shared" si="261"/>
        <v>1258.4834333333331</v>
      </c>
      <c r="G123" s="2">
        <f t="shared" si="262"/>
        <v>1200.7720999999997</v>
      </c>
      <c r="H123" s="2">
        <f t="shared" si="263"/>
        <v>1220.9241392917122</v>
      </c>
      <c r="I123" s="2">
        <f t="shared" si="264"/>
        <v>1160.9715877330334</v>
      </c>
      <c r="J123" s="2">
        <f t="shared" si="257"/>
        <v>1260.9773477546601</v>
      </c>
      <c r="K123" s="2">
        <f t="shared" si="258"/>
        <v>1073.9222443605215</v>
      </c>
      <c r="W123" s="1">
        <f t="shared" si="297"/>
        <v>105</v>
      </c>
      <c r="X123" s="2">
        <f t="shared" si="274"/>
        <v>1090.9781309202906</v>
      </c>
      <c r="Y123" s="8">
        <f t="shared" si="310"/>
        <v>0.04</v>
      </c>
      <c r="Z123" s="5">
        <f t="shared" si="298"/>
        <v>13</v>
      </c>
      <c r="AA123" s="2">
        <f t="shared" si="299"/>
        <v>1298.7</v>
      </c>
      <c r="AB123" s="2">
        <f t="shared" si="207"/>
        <v>1300</v>
      </c>
      <c r="AC123" s="2">
        <f t="shared" si="300"/>
        <v>1484.1999249999999</v>
      </c>
      <c r="AD123" s="8">
        <f t="shared" si="275"/>
        <v>6.8500000000000005E-2</v>
      </c>
      <c r="AE123" s="2">
        <f t="shared" si="179"/>
        <v>1560.4506961468749</v>
      </c>
      <c r="AF123" s="2" t="str">
        <f t="shared" si="276"/>
        <v>nie</v>
      </c>
      <c r="AG123" s="2">
        <f t="shared" si="277"/>
        <v>9.1</v>
      </c>
      <c r="AH123" s="1">
        <f t="shared" si="233"/>
        <v>0</v>
      </c>
      <c r="AI123" s="1">
        <f t="shared" si="265"/>
        <v>0</v>
      </c>
      <c r="AJ123" s="1">
        <f t="shared" si="308"/>
        <v>0</v>
      </c>
      <c r="AK123" s="1">
        <f t="shared" si="254"/>
        <v>0</v>
      </c>
      <c r="AL123" s="2">
        <f t="shared" si="243"/>
        <v>0</v>
      </c>
      <c r="AM123" s="8">
        <f t="shared" si="234"/>
        <v>6.8500000000000005E-2</v>
      </c>
      <c r="AN123" s="2">
        <f t="shared" si="244"/>
        <v>0</v>
      </c>
      <c r="AO123" s="2">
        <f t="shared" si="235"/>
        <v>0</v>
      </c>
      <c r="AP123" s="2">
        <f t="shared" si="272"/>
        <v>0</v>
      </c>
      <c r="AQ123" s="8">
        <f t="shared" si="266"/>
        <v>0.04</v>
      </c>
      <c r="AR123" s="2">
        <f t="shared" si="267"/>
        <v>0</v>
      </c>
      <c r="AS123" s="2">
        <f t="shared" si="268"/>
        <v>0</v>
      </c>
      <c r="AT123" s="2">
        <f t="shared" si="209"/>
        <v>0</v>
      </c>
      <c r="AU123" s="2">
        <f t="shared" si="245"/>
        <v>0</v>
      </c>
      <c r="AV123" s="2">
        <f t="shared" si="236"/>
        <v>95.855873999999858</v>
      </c>
      <c r="AW123" s="1">
        <f t="shared" si="231"/>
        <v>0</v>
      </c>
      <c r="AX123" s="2">
        <f t="shared" si="278"/>
        <v>95.855873999999858</v>
      </c>
      <c r="AY123" s="1">
        <f t="shared" si="237"/>
        <v>0</v>
      </c>
      <c r="AZ123" s="2">
        <f t="shared" si="210"/>
        <v>95.855873999999858</v>
      </c>
      <c r="BA123" s="2">
        <f t="shared" si="246"/>
        <v>1656.3065701468747</v>
      </c>
      <c r="BB123" s="2">
        <f t="shared" si="279"/>
        <v>0</v>
      </c>
      <c r="BC123" s="2">
        <f t="shared" si="211"/>
        <v>12.0116185747</v>
      </c>
      <c r="BD123" s="2">
        <f t="shared" si="184"/>
        <v>1644.2949515721748</v>
      </c>
      <c r="BE123" s="2">
        <f t="shared" si="212"/>
        <v>9.1</v>
      </c>
      <c r="BF123" s="2">
        <f t="shared" si="185"/>
        <v>122.96924832790621</v>
      </c>
      <c r="BG123" s="2">
        <f t="shared" si="186"/>
        <v>1512.2257032442687</v>
      </c>
      <c r="BI123" s="8">
        <f t="shared" si="238"/>
        <v>0.01</v>
      </c>
      <c r="BJ123" s="5">
        <f t="shared" si="301"/>
        <v>10</v>
      </c>
      <c r="BK123" s="2">
        <f t="shared" si="302"/>
        <v>999</v>
      </c>
      <c r="BL123" s="2">
        <f t="shared" si="303"/>
        <v>1000</v>
      </c>
      <c r="BM123" s="2">
        <f t="shared" si="280"/>
        <v>1000</v>
      </c>
      <c r="BN123" s="8">
        <f t="shared" si="281"/>
        <v>7.0000000000000007E-2</v>
      </c>
      <c r="BO123" s="2">
        <f t="shared" si="282"/>
        <v>1052.5</v>
      </c>
      <c r="BP123" s="2" t="str">
        <f t="shared" si="283"/>
        <v>nie</v>
      </c>
      <c r="BQ123" s="2">
        <f t="shared" si="284"/>
        <v>7</v>
      </c>
      <c r="BR123" s="1">
        <f t="shared" si="239"/>
        <v>0</v>
      </c>
      <c r="BS123" s="1">
        <f t="shared" si="269"/>
        <v>1</v>
      </c>
      <c r="BT123" s="1">
        <f t="shared" si="309"/>
        <v>0</v>
      </c>
      <c r="BU123" s="1">
        <f t="shared" si="255"/>
        <v>1</v>
      </c>
      <c r="BV123" s="2">
        <f t="shared" si="247"/>
        <v>0</v>
      </c>
      <c r="BW123" s="8">
        <f t="shared" si="240"/>
        <v>7.0000000000000007E-2</v>
      </c>
      <c r="BX123" s="2">
        <f t="shared" si="248"/>
        <v>0</v>
      </c>
      <c r="BY123" s="2">
        <f t="shared" si="241"/>
        <v>0</v>
      </c>
      <c r="BZ123" s="2">
        <f t="shared" si="273"/>
        <v>200</v>
      </c>
      <c r="CA123" s="8">
        <f t="shared" si="270"/>
        <v>0.02</v>
      </c>
      <c r="CB123" s="2">
        <f t="shared" si="249"/>
        <v>202.99999999999997</v>
      </c>
      <c r="CC123" s="2">
        <f t="shared" si="271"/>
        <v>1.4</v>
      </c>
      <c r="CD123" s="2">
        <f t="shared" si="285"/>
        <v>0</v>
      </c>
      <c r="CE123" s="2">
        <f t="shared" si="250"/>
        <v>0</v>
      </c>
      <c r="CF123" s="2">
        <f t="shared" si="251"/>
        <v>93.1</v>
      </c>
      <c r="CG123" s="1">
        <f t="shared" si="232"/>
        <v>0</v>
      </c>
      <c r="CH123" s="2">
        <f t="shared" si="286"/>
        <v>93.1</v>
      </c>
      <c r="CI123" s="1">
        <f t="shared" si="242"/>
        <v>0</v>
      </c>
      <c r="CJ123" s="2">
        <f t="shared" si="252"/>
        <v>93.1</v>
      </c>
      <c r="CK123" s="2">
        <f t="shared" si="253"/>
        <v>1348.6</v>
      </c>
      <c r="CL123" s="2">
        <f t="shared" si="287"/>
        <v>0</v>
      </c>
      <c r="CM123" s="2">
        <f t="shared" si="216"/>
        <v>10.742000000000001</v>
      </c>
      <c r="CN123" s="2">
        <f t="shared" si="288"/>
        <v>1337.8579999999999</v>
      </c>
      <c r="CO123" s="2">
        <f t="shared" si="217"/>
        <v>8.4</v>
      </c>
      <c r="CP123" s="2">
        <f t="shared" si="289"/>
        <v>64.637999999999963</v>
      </c>
      <c r="CQ123" s="2">
        <f t="shared" si="290"/>
        <v>1264.82</v>
      </c>
      <c r="CS123" s="5">
        <f t="shared" si="304"/>
        <v>10</v>
      </c>
      <c r="CT123" s="2">
        <f t="shared" si="305"/>
        <v>1000</v>
      </c>
      <c r="CU123" s="2">
        <f t="shared" si="306"/>
        <v>1000</v>
      </c>
      <c r="CV123" s="2">
        <f t="shared" si="307"/>
        <v>1253.2580925149064</v>
      </c>
      <c r="CW123" s="8">
        <f t="shared" si="291"/>
        <v>2.2499999999999999E-2</v>
      </c>
      <c r="CX123" s="2">
        <f t="shared" si="292"/>
        <v>1274.4068228260953</v>
      </c>
      <c r="CY123" s="2" t="str">
        <f t="shared" si="293"/>
        <v>nie</v>
      </c>
      <c r="CZ123" s="2">
        <f t="shared" si="222"/>
        <v>0</v>
      </c>
      <c r="DA123" s="2">
        <f t="shared" si="223"/>
        <v>0</v>
      </c>
      <c r="DB123" s="2">
        <f t="shared" si="224"/>
        <v>1274.4068228260953</v>
      </c>
      <c r="DC123" s="2">
        <f t="shared" si="294"/>
        <v>0</v>
      </c>
      <c r="DD123" s="2">
        <f t="shared" si="225"/>
        <v>10.605705951743813</v>
      </c>
      <c r="DE123" s="2">
        <f t="shared" si="226"/>
        <v>1263.8011168743515</v>
      </c>
      <c r="DF123" s="2">
        <f t="shared" si="295"/>
        <v>20</v>
      </c>
      <c r="DG123" s="2">
        <f t="shared" si="296"/>
        <v>48.337296336958111</v>
      </c>
      <c r="DH123" s="2">
        <f t="shared" si="227"/>
        <v>1195.4638205373933</v>
      </c>
    </row>
    <row r="124" spans="2:112">
      <c r="B124" s="217"/>
      <c r="C124" s="1">
        <f t="shared" si="256"/>
        <v>87</v>
      </c>
      <c r="D124" s="2">
        <f t="shared" si="259"/>
        <v>1498.2617924742999</v>
      </c>
      <c r="E124" s="2">
        <f t="shared" si="260"/>
        <v>1394.2390549767999</v>
      </c>
      <c r="F124" s="2">
        <f t="shared" si="261"/>
        <v>1260.9000999999998</v>
      </c>
      <c r="G124" s="2">
        <f t="shared" si="262"/>
        <v>1202.7295999999999</v>
      </c>
      <c r="H124" s="2">
        <f t="shared" si="263"/>
        <v>1223.2222898281088</v>
      </c>
      <c r="I124" s="2">
        <f t="shared" si="264"/>
        <v>1162.8330896675147</v>
      </c>
      <c r="J124" s="2">
        <f t="shared" si="257"/>
        <v>1264.3819865935975</v>
      </c>
      <c r="K124" s="2">
        <f t="shared" si="258"/>
        <v>1074.8156904872772</v>
      </c>
      <c r="W124" s="1">
        <f t="shared" si="297"/>
        <v>106</v>
      </c>
      <c r="X124" s="2">
        <f t="shared" si="274"/>
        <v>1091.8805115083139</v>
      </c>
      <c r="Y124" s="8">
        <f t="shared" si="310"/>
        <v>0.04</v>
      </c>
      <c r="Z124" s="5">
        <f t="shared" si="298"/>
        <v>13</v>
      </c>
      <c r="AA124" s="2">
        <f t="shared" si="299"/>
        <v>1298.7</v>
      </c>
      <c r="AB124" s="2">
        <f t="shared" si="207"/>
        <v>1300</v>
      </c>
      <c r="AC124" s="2">
        <f t="shared" si="300"/>
        <v>1484.1999249999999</v>
      </c>
      <c r="AD124" s="8">
        <f t="shared" si="275"/>
        <v>6.8500000000000005E-2</v>
      </c>
      <c r="AE124" s="2">
        <f t="shared" si="179"/>
        <v>1568.9230040520833</v>
      </c>
      <c r="AF124" s="2" t="str">
        <f t="shared" si="276"/>
        <v>nie</v>
      </c>
      <c r="AG124" s="2">
        <f t="shared" si="277"/>
        <v>9.1</v>
      </c>
      <c r="AH124" s="1">
        <f t="shared" si="233"/>
        <v>0</v>
      </c>
      <c r="AI124" s="1">
        <f t="shared" si="265"/>
        <v>0</v>
      </c>
      <c r="AJ124" s="1">
        <f t="shared" si="308"/>
        <v>0</v>
      </c>
      <c r="AK124" s="1">
        <f t="shared" si="254"/>
        <v>0</v>
      </c>
      <c r="AL124" s="2">
        <f t="shared" si="243"/>
        <v>0</v>
      </c>
      <c r="AM124" s="8">
        <f t="shared" si="234"/>
        <v>6.8500000000000005E-2</v>
      </c>
      <c r="AN124" s="2">
        <f t="shared" si="244"/>
        <v>0</v>
      </c>
      <c r="AO124" s="2">
        <f t="shared" si="235"/>
        <v>0</v>
      </c>
      <c r="AP124" s="2">
        <f t="shared" si="272"/>
        <v>0</v>
      </c>
      <c r="AQ124" s="8">
        <f t="shared" si="266"/>
        <v>0.04</v>
      </c>
      <c r="AR124" s="2">
        <f t="shared" si="267"/>
        <v>0</v>
      </c>
      <c r="AS124" s="2">
        <f t="shared" si="268"/>
        <v>0</v>
      </c>
      <c r="AT124" s="2">
        <f t="shared" si="209"/>
        <v>0</v>
      </c>
      <c r="AU124" s="2">
        <f t="shared" si="245"/>
        <v>0</v>
      </c>
      <c r="AV124" s="2">
        <f t="shared" si="236"/>
        <v>95.855873999999858</v>
      </c>
      <c r="AW124" s="1">
        <f t="shared" si="231"/>
        <v>0</v>
      </c>
      <c r="AX124" s="2">
        <f t="shared" si="278"/>
        <v>95.855873999999858</v>
      </c>
      <c r="AY124" s="1">
        <f t="shared" si="237"/>
        <v>0</v>
      </c>
      <c r="AZ124" s="2">
        <f t="shared" si="210"/>
        <v>95.855873999999858</v>
      </c>
      <c r="BA124" s="2">
        <f t="shared" si="246"/>
        <v>1664.7788780520832</v>
      </c>
      <c r="BB124" s="2">
        <f t="shared" si="279"/>
        <v>0</v>
      </c>
      <c r="BC124" s="2">
        <f t="shared" si="211"/>
        <v>12.0116185747</v>
      </c>
      <c r="BD124" s="2">
        <f t="shared" si="184"/>
        <v>1652.7672594773833</v>
      </c>
      <c r="BE124" s="2">
        <f t="shared" si="212"/>
        <v>9.1</v>
      </c>
      <c r="BF124" s="2">
        <f t="shared" si="185"/>
        <v>124.57898682989583</v>
      </c>
      <c r="BG124" s="2">
        <f t="shared" si="186"/>
        <v>1519.0882726474874</v>
      </c>
      <c r="BI124" s="8">
        <f t="shared" si="238"/>
        <v>0.01</v>
      </c>
      <c r="BJ124" s="5">
        <f t="shared" si="301"/>
        <v>10</v>
      </c>
      <c r="BK124" s="2">
        <f t="shared" si="302"/>
        <v>999</v>
      </c>
      <c r="BL124" s="2">
        <f t="shared" si="303"/>
        <v>1000</v>
      </c>
      <c r="BM124" s="2">
        <f t="shared" si="280"/>
        <v>1000</v>
      </c>
      <c r="BN124" s="8">
        <f t="shared" si="281"/>
        <v>7.0000000000000007E-2</v>
      </c>
      <c r="BO124" s="2">
        <f t="shared" si="282"/>
        <v>1058.3333333333333</v>
      </c>
      <c r="BP124" s="2" t="str">
        <f t="shared" si="283"/>
        <v>nie</v>
      </c>
      <c r="BQ124" s="2">
        <f t="shared" si="284"/>
        <v>7</v>
      </c>
      <c r="BR124" s="1">
        <f t="shared" si="239"/>
        <v>0</v>
      </c>
      <c r="BS124" s="1">
        <f t="shared" si="269"/>
        <v>1</v>
      </c>
      <c r="BT124" s="1">
        <f t="shared" si="309"/>
        <v>0</v>
      </c>
      <c r="BU124" s="1">
        <f t="shared" si="255"/>
        <v>1</v>
      </c>
      <c r="BV124" s="2">
        <f t="shared" si="247"/>
        <v>0</v>
      </c>
      <c r="BW124" s="8">
        <f t="shared" si="240"/>
        <v>7.0000000000000007E-2</v>
      </c>
      <c r="BX124" s="2">
        <f t="shared" si="248"/>
        <v>0</v>
      </c>
      <c r="BY124" s="2">
        <f t="shared" si="241"/>
        <v>0</v>
      </c>
      <c r="BZ124" s="2">
        <f t="shared" si="273"/>
        <v>200</v>
      </c>
      <c r="CA124" s="8">
        <f t="shared" si="270"/>
        <v>0.02</v>
      </c>
      <c r="CB124" s="2">
        <f t="shared" si="249"/>
        <v>203.33333333333331</v>
      </c>
      <c r="CC124" s="2">
        <f t="shared" si="271"/>
        <v>1.4</v>
      </c>
      <c r="CD124" s="2">
        <f t="shared" si="285"/>
        <v>0</v>
      </c>
      <c r="CE124" s="2">
        <f t="shared" si="250"/>
        <v>0</v>
      </c>
      <c r="CF124" s="2">
        <f t="shared" si="251"/>
        <v>93.1</v>
      </c>
      <c r="CG124" s="1">
        <f t="shared" si="232"/>
        <v>0</v>
      </c>
      <c r="CH124" s="2">
        <f t="shared" si="286"/>
        <v>93.1</v>
      </c>
      <c r="CI124" s="1">
        <f t="shared" si="242"/>
        <v>0</v>
      </c>
      <c r="CJ124" s="2">
        <f t="shared" si="252"/>
        <v>93.1</v>
      </c>
      <c r="CK124" s="2">
        <f t="shared" si="253"/>
        <v>1354.7666666666664</v>
      </c>
      <c r="CL124" s="2">
        <f t="shared" si="287"/>
        <v>0</v>
      </c>
      <c r="CM124" s="2">
        <f t="shared" si="216"/>
        <v>10.742000000000001</v>
      </c>
      <c r="CN124" s="2">
        <f t="shared" si="288"/>
        <v>1344.0246666666665</v>
      </c>
      <c r="CO124" s="2">
        <f t="shared" si="217"/>
        <v>8.4</v>
      </c>
      <c r="CP124" s="2">
        <f t="shared" si="289"/>
        <v>65.809666666666601</v>
      </c>
      <c r="CQ124" s="2">
        <f t="shared" si="290"/>
        <v>1269.8149999999998</v>
      </c>
      <c r="CS124" s="5">
        <f t="shared" si="304"/>
        <v>10</v>
      </c>
      <c r="CT124" s="2">
        <f t="shared" si="305"/>
        <v>1000</v>
      </c>
      <c r="CU124" s="2">
        <f t="shared" si="306"/>
        <v>1000</v>
      </c>
      <c r="CV124" s="2">
        <f t="shared" si="307"/>
        <v>1253.2580925149064</v>
      </c>
      <c r="CW124" s="8">
        <f t="shared" si="291"/>
        <v>2.2499999999999999E-2</v>
      </c>
      <c r="CX124" s="2">
        <f t="shared" si="292"/>
        <v>1276.7566817495608</v>
      </c>
      <c r="CY124" s="2" t="str">
        <f t="shared" si="293"/>
        <v>nie</v>
      </c>
      <c r="CZ124" s="2">
        <f t="shared" si="222"/>
        <v>0</v>
      </c>
      <c r="DA124" s="2">
        <f t="shared" si="223"/>
        <v>0</v>
      </c>
      <c r="DB124" s="2">
        <f t="shared" si="224"/>
        <v>1276.7566817495608</v>
      </c>
      <c r="DC124" s="2">
        <f t="shared" si="294"/>
        <v>0</v>
      </c>
      <c r="DD124" s="2">
        <f t="shared" si="225"/>
        <v>10.605705951743813</v>
      </c>
      <c r="DE124" s="2">
        <f t="shared" si="226"/>
        <v>1266.150975797817</v>
      </c>
      <c r="DF124" s="2">
        <f t="shared" si="295"/>
        <v>20</v>
      </c>
      <c r="DG124" s="2">
        <f t="shared" si="296"/>
        <v>48.783769532416557</v>
      </c>
      <c r="DH124" s="2">
        <f t="shared" si="227"/>
        <v>1197.3672062654005</v>
      </c>
    </row>
    <row r="125" spans="2:112">
      <c r="B125" s="217"/>
      <c r="C125" s="1">
        <f t="shared" si="256"/>
        <v>88</v>
      </c>
      <c r="D125" s="2">
        <f t="shared" si="259"/>
        <v>1506.1909528909664</v>
      </c>
      <c r="E125" s="2">
        <f t="shared" si="260"/>
        <v>1400.6616749143</v>
      </c>
      <c r="F125" s="2">
        <f t="shared" si="261"/>
        <v>1263.3167666666666</v>
      </c>
      <c r="G125" s="2">
        <f t="shared" si="262"/>
        <v>1204.6870999999999</v>
      </c>
      <c r="H125" s="2">
        <f t="shared" si="263"/>
        <v>1225.5204403645052</v>
      </c>
      <c r="I125" s="2">
        <f t="shared" si="264"/>
        <v>1164.6945916019959</v>
      </c>
      <c r="J125" s="2">
        <f t="shared" si="257"/>
        <v>1267.7958179574002</v>
      </c>
      <c r="K125" s="2">
        <f t="shared" si="258"/>
        <v>1075.7091366140332</v>
      </c>
      <c r="W125" s="1">
        <f t="shared" si="297"/>
        <v>107</v>
      </c>
      <c r="X125" s="2">
        <f t="shared" si="274"/>
        <v>1092.7828920963375</v>
      </c>
      <c r="Y125" s="8">
        <f t="shared" si="310"/>
        <v>0.04</v>
      </c>
      <c r="Z125" s="5">
        <f t="shared" si="298"/>
        <v>13</v>
      </c>
      <c r="AA125" s="2">
        <f t="shared" si="299"/>
        <v>1298.7</v>
      </c>
      <c r="AB125" s="2">
        <f t="shared" si="207"/>
        <v>1300</v>
      </c>
      <c r="AC125" s="2">
        <f t="shared" si="300"/>
        <v>1484.1999249999999</v>
      </c>
      <c r="AD125" s="8">
        <f t="shared" si="275"/>
        <v>6.8500000000000005E-2</v>
      </c>
      <c r="AE125" s="2">
        <f t="shared" si="179"/>
        <v>1577.3953119572914</v>
      </c>
      <c r="AF125" s="2" t="str">
        <f t="shared" si="276"/>
        <v>nie</v>
      </c>
      <c r="AG125" s="2">
        <f t="shared" si="277"/>
        <v>9.1</v>
      </c>
      <c r="AH125" s="1">
        <f t="shared" si="233"/>
        <v>0</v>
      </c>
      <c r="AI125" s="1">
        <f t="shared" si="265"/>
        <v>0</v>
      </c>
      <c r="AJ125" s="1">
        <f t="shared" si="308"/>
        <v>0</v>
      </c>
      <c r="AK125" s="1">
        <f t="shared" si="254"/>
        <v>0</v>
      </c>
      <c r="AL125" s="2">
        <f t="shared" si="243"/>
        <v>0</v>
      </c>
      <c r="AM125" s="8">
        <f t="shared" si="234"/>
        <v>6.8500000000000005E-2</v>
      </c>
      <c r="AN125" s="2">
        <f t="shared" si="244"/>
        <v>0</v>
      </c>
      <c r="AO125" s="2">
        <f t="shared" si="235"/>
        <v>0</v>
      </c>
      <c r="AP125" s="2">
        <f t="shared" si="272"/>
        <v>0</v>
      </c>
      <c r="AQ125" s="8">
        <f t="shared" si="266"/>
        <v>0.04</v>
      </c>
      <c r="AR125" s="2">
        <f t="shared" si="267"/>
        <v>0</v>
      </c>
      <c r="AS125" s="2">
        <f t="shared" si="268"/>
        <v>0</v>
      </c>
      <c r="AT125" s="2">
        <f t="shared" si="209"/>
        <v>0</v>
      </c>
      <c r="AU125" s="2">
        <f t="shared" si="245"/>
        <v>0</v>
      </c>
      <c r="AV125" s="2">
        <f t="shared" si="236"/>
        <v>95.855873999999858</v>
      </c>
      <c r="AW125" s="1">
        <f t="shared" si="231"/>
        <v>0</v>
      </c>
      <c r="AX125" s="2">
        <f t="shared" si="278"/>
        <v>95.855873999999858</v>
      </c>
      <c r="AY125" s="1">
        <f t="shared" si="237"/>
        <v>0</v>
      </c>
      <c r="AZ125" s="2">
        <f t="shared" si="210"/>
        <v>95.855873999999858</v>
      </c>
      <c r="BA125" s="2">
        <f t="shared" si="246"/>
        <v>1673.2511859572912</v>
      </c>
      <c r="BB125" s="2">
        <f t="shared" si="279"/>
        <v>0</v>
      </c>
      <c r="BC125" s="2">
        <f t="shared" si="211"/>
        <v>12.0116185747</v>
      </c>
      <c r="BD125" s="2">
        <f t="shared" si="184"/>
        <v>1661.2395673825913</v>
      </c>
      <c r="BE125" s="2">
        <f t="shared" si="212"/>
        <v>9.1</v>
      </c>
      <c r="BF125" s="2">
        <f t="shared" si="185"/>
        <v>126.18872533188535</v>
      </c>
      <c r="BG125" s="2">
        <f t="shared" si="186"/>
        <v>1525.9508420507061</v>
      </c>
      <c r="BI125" s="8">
        <f t="shared" si="238"/>
        <v>0.01</v>
      </c>
      <c r="BJ125" s="5">
        <f t="shared" si="301"/>
        <v>10</v>
      </c>
      <c r="BK125" s="2">
        <f t="shared" si="302"/>
        <v>999</v>
      </c>
      <c r="BL125" s="2">
        <f t="shared" si="303"/>
        <v>1000</v>
      </c>
      <c r="BM125" s="2">
        <f t="shared" si="280"/>
        <v>1000</v>
      </c>
      <c r="BN125" s="8">
        <f t="shared" si="281"/>
        <v>7.0000000000000007E-2</v>
      </c>
      <c r="BO125" s="2">
        <f t="shared" si="282"/>
        <v>1064.1666666666667</v>
      </c>
      <c r="BP125" s="2" t="str">
        <f t="shared" si="283"/>
        <v>nie</v>
      </c>
      <c r="BQ125" s="2">
        <f t="shared" si="284"/>
        <v>7</v>
      </c>
      <c r="BR125" s="1">
        <f t="shared" si="239"/>
        <v>0</v>
      </c>
      <c r="BS125" s="1">
        <f t="shared" si="269"/>
        <v>1</v>
      </c>
      <c r="BT125" s="1">
        <f t="shared" si="309"/>
        <v>0</v>
      </c>
      <c r="BU125" s="1">
        <f t="shared" si="255"/>
        <v>1</v>
      </c>
      <c r="BV125" s="2">
        <f t="shared" si="247"/>
        <v>0</v>
      </c>
      <c r="BW125" s="8">
        <f t="shared" si="240"/>
        <v>7.0000000000000007E-2</v>
      </c>
      <c r="BX125" s="2">
        <f t="shared" si="248"/>
        <v>0</v>
      </c>
      <c r="BY125" s="2">
        <f t="shared" si="241"/>
        <v>0</v>
      </c>
      <c r="BZ125" s="2">
        <f t="shared" si="273"/>
        <v>200</v>
      </c>
      <c r="CA125" s="8">
        <f t="shared" si="270"/>
        <v>0.02</v>
      </c>
      <c r="CB125" s="2">
        <f t="shared" si="249"/>
        <v>203.66666666666666</v>
      </c>
      <c r="CC125" s="2">
        <f t="shared" si="271"/>
        <v>1.4</v>
      </c>
      <c r="CD125" s="2">
        <f t="shared" si="285"/>
        <v>0</v>
      </c>
      <c r="CE125" s="2">
        <f t="shared" si="250"/>
        <v>0</v>
      </c>
      <c r="CF125" s="2">
        <f t="shared" si="251"/>
        <v>93.1</v>
      </c>
      <c r="CG125" s="1">
        <f t="shared" si="232"/>
        <v>0</v>
      </c>
      <c r="CH125" s="2">
        <f t="shared" si="286"/>
        <v>93.1</v>
      </c>
      <c r="CI125" s="1">
        <f t="shared" si="242"/>
        <v>0</v>
      </c>
      <c r="CJ125" s="2">
        <f t="shared" si="252"/>
        <v>93.1</v>
      </c>
      <c r="CK125" s="2">
        <f t="shared" si="253"/>
        <v>1360.9333333333334</v>
      </c>
      <c r="CL125" s="2">
        <f t="shared" si="287"/>
        <v>0</v>
      </c>
      <c r="CM125" s="2">
        <f t="shared" si="216"/>
        <v>10.742000000000001</v>
      </c>
      <c r="CN125" s="2">
        <f t="shared" si="288"/>
        <v>1350.1913333333334</v>
      </c>
      <c r="CO125" s="2">
        <f t="shared" si="217"/>
        <v>8.4</v>
      </c>
      <c r="CP125" s="2">
        <f t="shared" si="289"/>
        <v>66.981333333333325</v>
      </c>
      <c r="CQ125" s="2">
        <f t="shared" si="290"/>
        <v>1274.81</v>
      </c>
      <c r="CS125" s="5">
        <f t="shared" si="304"/>
        <v>10</v>
      </c>
      <c r="CT125" s="2">
        <f t="shared" si="305"/>
        <v>1000</v>
      </c>
      <c r="CU125" s="2">
        <f t="shared" si="306"/>
        <v>1000</v>
      </c>
      <c r="CV125" s="2">
        <f t="shared" si="307"/>
        <v>1253.2580925149064</v>
      </c>
      <c r="CW125" s="8">
        <f t="shared" si="291"/>
        <v>2.2499999999999999E-2</v>
      </c>
      <c r="CX125" s="2">
        <f t="shared" si="292"/>
        <v>1279.1065406730261</v>
      </c>
      <c r="CY125" s="2" t="str">
        <f t="shared" si="293"/>
        <v>nie</v>
      </c>
      <c r="CZ125" s="2">
        <f t="shared" si="222"/>
        <v>0</v>
      </c>
      <c r="DA125" s="2">
        <f t="shared" si="223"/>
        <v>0</v>
      </c>
      <c r="DB125" s="2">
        <f t="shared" si="224"/>
        <v>1279.1065406730261</v>
      </c>
      <c r="DC125" s="2">
        <f t="shared" si="294"/>
        <v>0</v>
      </c>
      <c r="DD125" s="2">
        <f t="shared" si="225"/>
        <v>10.605705951743813</v>
      </c>
      <c r="DE125" s="2">
        <f t="shared" si="226"/>
        <v>1268.5008347212822</v>
      </c>
      <c r="DF125" s="2">
        <f t="shared" si="295"/>
        <v>20</v>
      </c>
      <c r="DG125" s="2">
        <f t="shared" si="296"/>
        <v>49.230242727874952</v>
      </c>
      <c r="DH125" s="2">
        <f t="shared" si="227"/>
        <v>1199.2705919934074</v>
      </c>
    </row>
    <row r="126" spans="2:112">
      <c r="B126" s="217"/>
      <c r="C126" s="1">
        <f t="shared" si="256"/>
        <v>89</v>
      </c>
      <c r="D126" s="2">
        <f t="shared" si="259"/>
        <v>1514.1201133076331</v>
      </c>
      <c r="E126" s="2">
        <f t="shared" si="260"/>
        <v>1407.0842948517998</v>
      </c>
      <c r="F126" s="2">
        <f t="shared" si="261"/>
        <v>1265.7334333333331</v>
      </c>
      <c r="G126" s="2">
        <f t="shared" si="262"/>
        <v>1206.6445999999996</v>
      </c>
      <c r="H126" s="2">
        <f t="shared" si="263"/>
        <v>1227.8185909009017</v>
      </c>
      <c r="I126" s="2">
        <f t="shared" si="264"/>
        <v>1166.5560935364767</v>
      </c>
      <c r="J126" s="2">
        <f t="shared" si="257"/>
        <v>1271.2188666658851</v>
      </c>
      <c r="K126" s="2">
        <f t="shared" si="258"/>
        <v>1076.6025827407889</v>
      </c>
      <c r="W126" s="1">
        <f t="shared" si="297"/>
        <v>108</v>
      </c>
      <c r="X126" s="2">
        <f t="shared" si="274"/>
        <v>1093.6852726843608</v>
      </c>
      <c r="Y126" s="8">
        <f t="shared" si="310"/>
        <v>0.04</v>
      </c>
      <c r="Z126" s="5">
        <f t="shared" si="298"/>
        <v>13</v>
      </c>
      <c r="AA126" s="2">
        <f t="shared" si="299"/>
        <v>1298.7</v>
      </c>
      <c r="AB126" s="2">
        <f t="shared" si="207"/>
        <v>1300</v>
      </c>
      <c r="AC126" s="2">
        <f t="shared" si="300"/>
        <v>1484.1999249999999</v>
      </c>
      <c r="AD126" s="8">
        <f t="shared" si="275"/>
        <v>0.04</v>
      </c>
      <c r="AE126" s="2">
        <f t="shared" si="179"/>
        <v>1543.567922</v>
      </c>
      <c r="AF126" s="2" t="str">
        <f t="shared" si="276"/>
        <v>tak</v>
      </c>
      <c r="AG126" s="2">
        <f t="shared" si="277"/>
        <v>0</v>
      </c>
      <c r="AH126" s="1">
        <f t="shared" si="233"/>
        <v>0</v>
      </c>
      <c r="AI126" s="1">
        <f t="shared" si="265"/>
        <v>0</v>
      </c>
      <c r="AJ126" s="1">
        <f t="shared" si="308"/>
        <v>0</v>
      </c>
      <c r="AK126" s="1">
        <f t="shared" si="254"/>
        <v>0</v>
      </c>
      <c r="AL126" s="2">
        <f t="shared" si="243"/>
        <v>0</v>
      </c>
      <c r="AM126" s="8">
        <f t="shared" si="234"/>
        <v>6.8500000000000005E-2</v>
      </c>
      <c r="AN126" s="2">
        <f t="shared" si="244"/>
        <v>0</v>
      </c>
      <c r="AO126" s="2">
        <f t="shared" si="235"/>
        <v>0</v>
      </c>
      <c r="AP126" s="2">
        <f t="shared" si="272"/>
        <v>0</v>
      </c>
      <c r="AQ126" s="8">
        <f t="shared" si="266"/>
        <v>0.04</v>
      </c>
      <c r="AR126" s="2">
        <f t="shared" si="267"/>
        <v>0</v>
      </c>
      <c r="AS126" s="2">
        <f t="shared" si="268"/>
        <v>0</v>
      </c>
      <c r="AT126" s="2">
        <f t="shared" si="209"/>
        <v>45.067921999999953</v>
      </c>
      <c r="AU126" s="2">
        <f t="shared" si="245"/>
        <v>0</v>
      </c>
      <c r="AV126" s="2">
        <f t="shared" si="236"/>
        <v>140.92379599999981</v>
      </c>
      <c r="AW126" s="1">
        <f t="shared" ref="AW126:AW157" si="311">IF(AT126&lt;&gt;0,MIN(IF(AK126&lt;&gt;"",AK126,0),ROUNDDOWN(AV126/zamiana_TOS,0)),0)</f>
        <v>0</v>
      </c>
      <c r="AX126" s="2">
        <f t="shared" si="278"/>
        <v>140.92379599999981</v>
      </c>
      <c r="AY126" s="1">
        <f t="shared" si="237"/>
        <v>1</v>
      </c>
      <c r="AZ126" s="2">
        <f t="shared" si="210"/>
        <v>40.923795999999811</v>
      </c>
      <c r="BA126" s="2">
        <f t="shared" si="246"/>
        <v>1639.4237959999998</v>
      </c>
      <c r="BB126" s="2">
        <f t="shared" si="279"/>
        <v>1.6394237959999998</v>
      </c>
      <c r="BC126" s="2">
        <f t="shared" si="211"/>
        <v>13.651042370699999</v>
      </c>
      <c r="BD126" s="2">
        <f t="shared" si="184"/>
        <v>1625.7727536292998</v>
      </c>
      <c r="BE126" s="2">
        <f t="shared" si="212"/>
        <v>0</v>
      </c>
      <c r="BF126" s="2">
        <f t="shared" si="185"/>
        <v>121.49052123999996</v>
      </c>
      <c r="BG126" s="2">
        <f t="shared" si="186"/>
        <v>1504.2822323892999</v>
      </c>
      <c r="BI126" s="8">
        <f t="shared" si="238"/>
        <v>0.01</v>
      </c>
      <c r="BJ126" s="5">
        <f t="shared" si="301"/>
        <v>10</v>
      </c>
      <c r="BK126" s="2">
        <f t="shared" si="302"/>
        <v>999</v>
      </c>
      <c r="BL126" s="2">
        <f t="shared" si="303"/>
        <v>1000</v>
      </c>
      <c r="BM126" s="2">
        <f t="shared" si="280"/>
        <v>1000</v>
      </c>
      <c r="BN126" s="8">
        <f t="shared" si="281"/>
        <v>7.0000000000000007E-2</v>
      </c>
      <c r="BO126" s="2">
        <f t="shared" si="282"/>
        <v>1070</v>
      </c>
      <c r="BP126" s="2" t="str">
        <f t="shared" si="283"/>
        <v>nie</v>
      </c>
      <c r="BQ126" s="2">
        <f t="shared" si="284"/>
        <v>7</v>
      </c>
      <c r="BR126" s="1">
        <f t="shared" si="239"/>
        <v>0</v>
      </c>
      <c r="BS126" s="1">
        <f t="shared" si="269"/>
        <v>1</v>
      </c>
      <c r="BT126" s="1">
        <f t="shared" si="309"/>
        <v>0</v>
      </c>
      <c r="BU126" s="1">
        <f t="shared" si="255"/>
        <v>1</v>
      </c>
      <c r="BV126" s="2">
        <f t="shared" si="247"/>
        <v>0</v>
      </c>
      <c r="BW126" s="8">
        <f t="shared" si="240"/>
        <v>7.0000000000000007E-2</v>
      </c>
      <c r="BX126" s="2">
        <f t="shared" si="248"/>
        <v>0</v>
      </c>
      <c r="BY126" s="2">
        <f t="shared" si="241"/>
        <v>0</v>
      </c>
      <c r="BZ126" s="2">
        <f t="shared" si="273"/>
        <v>200</v>
      </c>
      <c r="CA126" s="8">
        <f t="shared" si="270"/>
        <v>0.02</v>
      </c>
      <c r="CB126" s="2">
        <f t="shared" si="249"/>
        <v>204</v>
      </c>
      <c r="CC126" s="2">
        <f t="shared" si="271"/>
        <v>1.4</v>
      </c>
      <c r="CD126" s="2">
        <f t="shared" si="285"/>
        <v>70</v>
      </c>
      <c r="CE126" s="2">
        <f t="shared" si="250"/>
        <v>104</v>
      </c>
      <c r="CF126" s="2">
        <f t="shared" si="251"/>
        <v>267.10000000000002</v>
      </c>
      <c r="CG126" s="1">
        <f t="shared" ref="CG126:CG157" si="312">IF(CD126&lt;&gt;0,MIN(IF(BU126&lt;&gt;"",BU126,0),ROUNDDOWN(CF126/zamiana_COI,0)),0)</f>
        <v>1</v>
      </c>
      <c r="CH126" s="2">
        <f t="shared" si="286"/>
        <v>167.20000000000002</v>
      </c>
      <c r="CI126" s="1">
        <f t="shared" si="242"/>
        <v>1</v>
      </c>
      <c r="CJ126" s="2">
        <f t="shared" si="252"/>
        <v>67.200000000000017</v>
      </c>
      <c r="CK126" s="2">
        <f t="shared" si="253"/>
        <v>1367.1</v>
      </c>
      <c r="CL126" s="2">
        <f t="shared" si="287"/>
        <v>1.3671</v>
      </c>
      <c r="CM126" s="2">
        <f t="shared" si="216"/>
        <v>12.109100000000002</v>
      </c>
      <c r="CN126" s="2">
        <f t="shared" si="288"/>
        <v>1354.9909</v>
      </c>
      <c r="CO126" s="2">
        <f t="shared" si="217"/>
        <v>8.4</v>
      </c>
      <c r="CP126" s="2">
        <f t="shared" si="289"/>
        <v>68.152999999999963</v>
      </c>
      <c r="CQ126" s="2">
        <f t="shared" si="290"/>
        <v>1278.4378999999999</v>
      </c>
      <c r="CS126" s="5">
        <f t="shared" si="304"/>
        <v>10</v>
      </c>
      <c r="CT126" s="2">
        <f t="shared" si="305"/>
        <v>1000</v>
      </c>
      <c r="CU126" s="2">
        <f t="shared" si="306"/>
        <v>1000</v>
      </c>
      <c r="CV126" s="2">
        <f t="shared" si="307"/>
        <v>1253.2580925149064</v>
      </c>
      <c r="CW126" s="8">
        <f t="shared" si="291"/>
        <v>2.2499999999999999E-2</v>
      </c>
      <c r="CX126" s="2">
        <f t="shared" si="292"/>
        <v>1281.4563995964918</v>
      </c>
      <c r="CY126" s="2" t="str">
        <f t="shared" si="293"/>
        <v>nie</v>
      </c>
      <c r="CZ126" s="2">
        <f t="shared" si="222"/>
        <v>0</v>
      </c>
      <c r="DA126" s="2">
        <f t="shared" si="223"/>
        <v>0</v>
      </c>
      <c r="DB126" s="2">
        <f t="shared" si="224"/>
        <v>1281.4563995964918</v>
      </c>
      <c r="DC126" s="2">
        <f t="shared" si="294"/>
        <v>1.2814563995964918</v>
      </c>
      <c r="DD126" s="2">
        <f t="shared" si="225"/>
        <v>11.887162351340304</v>
      </c>
      <c r="DE126" s="2">
        <f t="shared" si="226"/>
        <v>1269.5692372451515</v>
      </c>
      <c r="DF126" s="2">
        <f t="shared" si="295"/>
        <v>20</v>
      </c>
      <c r="DG126" s="2">
        <f t="shared" si="296"/>
        <v>49.67671592333344</v>
      </c>
      <c r="DH126" s="2">
        <f t="shared" si="227"/>
        <v>1199.8925213218181</v>
      </c>
    </row>
    <row r="127" spans="2:112">
      <c r="B127" s="217"/>
      <c r="C127" s="1">
        <f t="shared" si="256"/>
        <v>90</v>
      </c>
      <c r="D127" s="2">
        <f t="shared" si="259"/>
        <v>1522.0492737242998</v>
      </c>
      <c r="E127" s="2">
        <f t="shared" si="260"/>
        <v>1413.5069147893</v>
      </c>
      <c r="F127" s="2">
        <f t="shared" si="261"/>
        <v>1268.1500999999998</v>
      </c>
      <c r="G127" s="2">
        <f t="shared" si="262"/>
        <v>1208.6020999999998</v>
      </c>
      <c r="H127" s="2">
        <f t="shared" si="263"/>
        <v>1230.1167414372983</v>
      </c>
      <c r="I127" s="2">
        <f t="shared" si="264"/>
        <v>1168.4175954709581</v>
      </c>
      <c r="J127" s="2">
        <f t="shared" si="257"/>
        <v>1274.6511576058829</v>
      </c>
      <c r="K127" s="2">
        <f t="shared" si="258"/>
        <v>1077.4960288675447</v>
      </c>
      <c r="W127" s="1">
        <f t="shared" si="297"/>
        <v>109</v>
      </c>
      <c r="X127" s="2">
        <f t="shared" si="274"/>
        <v>1094.5966770782643</v>
      </c>
      <c r="Y127" s="8">
        <f t="shared" si="310"/>
        <v>0.04</v>
      </c>
      <c r="Z127" s="5">
        <f t="shared" si="298"/>
        <v>15</v>
      </c>
      <c r="AA127" s="2">
        <f t="shared" si="299"/>
        <v>1498.5</v>
      </c>
      <c r="AB127" s="2">
        <f t="shared" si="207"/>
        <v>1500</v>
      </c>
      <c r="AC127" s="2">
        <f t="shared" si="300"/>
        <v>1500</v>
      </c>
      <c r="AD127" s="8">
        <f t="shared" si="275"/>
        <v>6.8500000000000005E-2</v>
      </c>
      <c r="AE127" s="2">
        <f t="shared" si="179"/>
        <v>1508.5625000000002</v>
      </c>
      <c r="AF127" s="2" t="str">
        <f t="shared" si="276"/>
        <v>nie</v>
      </c>
      <c r="AG127" s="2">
        <f t="shared" si="277"/>
        <v>8.5625000000002274</v>
      </c>
      <c r="AH127" s="1">
        <f t="shared" si="233"/>
        <v>1</v>
      </c>
      <c r="AI127" s="1">
        <f t="shared" si="265"/>
        <v>0</v>
      </c>
      <c r="AJ127" s="1">
        <f t="shared" si="308"/>
        <v>0</v>
      </c>
      <c r="AK127" s="1">
        <f t="shared" si="254"/>
        <v>0</v>
      </c>
      <c r="AL127" s="2">
        <f t="shared" si="243"/>
        <v>100</v>
      </c>
      <c r="AM127" s="8">
        <f t="shared" ref="AM127:AM162" si="313">proc_I_okres_TOS</f>
        <v>6.8500000000000005E-2</v>
      </c>
      <c r="AN127" s="2">
        <f t="shared" si="244"/>
        <v>100.57083333333334</v>
      </c>
      <c r="AO127" s="2">
        <f t="shared" ref="AO127:AO158" si="314">MIN(AH127*koszt_wczesniejszy_wykup_TOS,AN127-AL127)</f>
        <v>0.57083333333333997</v>
      </c>
      <c r="AP127" s="2">
        <f t="shared" si="272"/>
        <v>0</v>
      </c>
      <c r="AQ127" s="8">
        <f t="shared" si="266"/>
        <v>0.04</v>
      </c>
      <c r="AR127" s="2">
        <f t="shared" si="267"/>
        <v>0</v>
      </c>
      <c r="AS127" s="2">
        <f t="shared" si="268"/>
        <v>0</v>
      </c>
      <c r="AT127" s="2">
        <f t="shared" si="209"/>
        <v>0</v>
      </c>
      <c r="AU127" s="2">
        <f t="shared" si="245"/>
        <v>0</v>
      </c>
      <c r="AV127" s="2">
        <f t="shared" si="236"/>
        <v>40.923795999999811</v>
      </c>
      <c r="AW127" s="1">
        <f t="shared" si="311"/>
        <v>0</v>
      </c>
      <c r="AX127" s="2">
        <f t="shared" si="278"/>
        <v>40.923795999999811</v>
      </c>
      <c r="AY127" s="1">
        <f t="shared" si="237"/>
        <v>0</v>
      </c>
      <c r="AZ127" s="2">
        <f t="shared" si="210"/>
        <v>40.923795999999811</v>
      </c>
      <c r="BA127" s="2">
        <f t="shared" si="246"/>
        <v>1650.0571293333335</v>
      </c>
      <c r="BB127" s="2">
        <f t="shared" si="279"/>
        <v>0</v>
      </c>
      <c r="BC127" s="2">
        <f t="shared" si="211"/>
        <v>13.651042370699999</v>
      </c>
      <c r="BD127" s="2">
        <f t="shared" si="184"/>
        <v>1636.4060869626335</v>
      </c>
      <c r="BE127" s="2">
        <f t="shared" si="212"/>
        <v>9.1333333333335673</v>
      </c>
      <c r="BF127" s="2">
        <f t="shared" si="185"/>
        <v>121.77552123999996</v>
      </c>
      <c r="BG127" s="2">
        <f t="shared" si="186"/>
        <v>1505.4972323892998</v>
      </c>
      <c r="BI127" s="8">
        <f t="shared" ref="BI127:BI162" si="315">MAX(INDEX(scenariusz_I_inflacja,MATCH(ROUNDUP(W127/12,0)-1,scenariusz_I_rok,0)),0)</f>
        <v>0.01</v>
      </c>
      <c r="BJ127" s="5">
        <f t="shared" si="301"/>
        <v>10</v>
      </c>
      <c r="BK127" s="2">
        <f t="shared" si="302"/>
        <v>999</v>
      </c>
      <c r="BL127" s="2">
        <f t="shared" si="303"/>
        <v>1000</v>
      </c>
      <c r="BM127" s="2">
        <f t="shared" si="280"/>
        <v>1000</v>
      </c>
      <c r="BN127" s="8">
        <f t="shared" si="281"/>
        <v>0.02</v>
      </c>
      <c r="BO127" s="2">
        <f t="shared" si="282"/>
        <v>1001.6666666666667</v>
      </c>
      <c r="BP127" s="2" t="str">
        <f t="shared" si="283"/>
        <v>nie</v>
      </c>
      <c r="BQ127" s="2">
        <f t="shared" si="284"/>
        <v>7</v>
      </c>
      <c r="BR127" s="1">
        <f t="shared" ref="BR127:BR162" si="316">IF(CD126&lt;&gt;0,CG126+CI126,BR126)</f>
        <v>2</v>
      </c>
      <c r="BS127" s="1">
        <f t="shared" si="269"/>
        <v>0</v>
      </c>
      <c r="BT127" s="1">
        <f t="shared" si="309"/>
        <v>1</v>
      </c>
      <c r="BU127" s="1">
        <f t="shared" si="255"/>
        <v>0</v>
      </c>
      <c r="BV127" s="2">
        <f t="shared" si="247"/>
        <v>200</v>
      </c>
      <c r="BW127" s="8">
        <f t="shared" ref="BW127:BW162" si="317">proc_I_okres_COI</f>
        <v>7.0000000000000007E-2</v>
      </c>
      <c r="BX127" s="2">
        <f t="shared" si="248"/>
        <v>201.16666666666669</v>
      </c>
      <c r="BY127" s="2">
        <f t="shared" ref="BY127:BY158" si="318">MIN(BR127*koszt_wczesniejszy_wykup_COI,BX127-BV127)</f>
        <v>1.1666666666666856</v>
      </c>
      <c r="BZ127" s="2">
        <f t="shared" si="273"/>
        <v>100</v>
      </c>
      <c r="CA127" s="8">
        <f t="shared" si="270"/>
        <v>0.02</v>
      </c>
      <c r="CB127" s="2">
        <f t="shared" si="249"/>
        <v>100.16666666666667</v>
      </c>
      <c r="CC127" s="2">
        <f t="shared" si="271"/>
        <v>0.7</v>
      </c>
      <c r="CD127" s="2">
        <f t="shared" si="285"/>
        <v>0</v>
      </c>
      <c r="CE127" s="2">
        <f t="shared" si="250"/>
        <v>0</v>
      </c>
      <c r="CF127" s="2">
        <f t="shared" si="251"/>
        <v>67.200000000000017</v>
      </c>
      <c r="CG127" s="1">
        <f t="shared" si="312"/>
        <v>0</v>
      </c>
      <c r="CH127" s="2">
        <f t="shared" si="286"/>
        <v>67.200000000000017</v>
      </c>
      <c r="CI127" s="1">
        <f t="shared" si="242"/>
        <v>0</v>
      </c>
      <c r="CJ127" s="2">
        <f t="shared" si="252"/>
        <v>67.200000000000017</v>
      </c>
      <c r="CK127" s="2">
        <f t="shared" si="253"/>
        <v>1370.2000000000003</v>
      </c>
      <c r="CL127" s="2">
        <f t="shared" si="287"/>
        <v>0</v>
      </c>
      <c r="CM127" s="2">
        <f t="shared" si="216"/>
        <v>12.109100000000002</v>
      </c>
      <c r="CN127" s="2">
        <f t="shared" si="288"/>
        <v>1358.0909000000004</v>
      </c>
      <c r="CO127" s="2">
        <f t="shared" si="217"/>
        <v>8.8666666666666849</v>
      </c>
      <c r="CP127" s="2">
        <f t="shared" si="289"/>
        <v>68.653333333333364</v>
      </c>
      <c r="CQ127" s="2">
        <f t="shared" si="290"/>
        <v>1280.5709000000002</v>
      </c>
      <c r="CS127" s="5">
        <f t="shared" si="304"/>
        <v>10</v>
      </c>
      <c r="CT127" s="2">
        <f t="shared" si="305"/>
        <v>1000</v>
      </c>
      <c r="CU127" s="2">
        <f t="shared" si="306"/>
        <v>1000</v>
      </c>
      <c r="CV127" s="2">
        <f t="shared" si="307"/>
        <v>1281.4563995964918</v>
      </c>
      <c r="CW127" s="8">
        <f t="shared" si="291"/>
        <v>2.2499999999999999E-2</v>
      </c>
      <c r="CX127" s="2">
        <f t="shared" si="292"/>
        <v>1283.8591303457354</v>
      </c>
      <c r="CY127" s="2" t="str">
        <f t="shared" si="293"/>
        <v>nie</v>
      </c>
      <c r="CZ127" s="2">
        <f t="shared" si="222"/>
        <v>0</v>
      </c>
      <c r="DA127" s="2">
        <f t="shared" si="223"/>
        <v>0</v>
      </c>
      <c r="DB127" s="2">
        <f t="shared" si="224"/>
        <v>1283.8591303457354</v>
      </c>
      <c r="DC127" s="2">
        <f t="shared" si="294"/>
        <v>0</v>
      </c>
      <c r="DD127" s="2">
        <f t="shared" si="225"/>
        <v>11.887162351340304</v>
      </c>
      <c r="DE127" s="2">
        <f t="shared" si="226"/>
        <v>1271.9719679943951</v>
      </c>
      <c r="DF127" s="2">
        <f t="shared" si="295"/>
        <v>20</v>
      </c>
      <c r="DG127" s="2">
        <f t="shared" si="296"/>
        <v>50.133234765689721</v>
      </c>
      <c r="DH127" s="2">
        <f t="shared" si="227"/>
        <v>1201.8387332287055</v>
      </c>
    </row>
    <row r="128" spans="2:112">
      <c r="B128" s="217"/>
      <c r="C128" s="1">
        <f t="shared" si="256"/>
        <v>91</v>
      </c>
      <c r="D128" s="2">
        <f t="shared" si="259"/>
        <v>1529.9784341409663</v>
      </c>
      <c r="E128" s="2">
        <f t="shared" si="260"/>
        <v>1419.9295347267998</v>
      </c>
      <c r="F128" s="2">
        <f t="shared" si="261"/>
        <v>1270.5667666666666</v>
      </c>
      <c r="G128" s="2">
        <f t="shared" si="262"/>
        <v>1210.5595999999998</v>
      </c>
      <c r="H128" s="2">
        <f t="shared" si="263"/>
        <v>1232.4148919736949</v>
      </c>
      <c r="I128" s="2">
        <f t="shared" si="264"/>
        <v>1170.2790974054394</v>
      </c>
      <c r="J128" s="2">
        <f t="shared" si="257"/>
        <v>1278.0927157314186</v>
      </c>
      <c r="K128" s="2">
        <f t="shared" si="258"/>
        <v>1078.3894749943006</v>
      </c>
      <c r="W128" s="1">
        <f t="shared" si="297"/>
        <v>110</v>
      </c>
      <c r="X128" s="2">
        <f t="shared" si="274"/>
        <v>1095.5080814721682</v>
      </c>
      <c r="Y128" s="8">
        <f t="shared" si="310"/>
        <v>0.04</v>
      </c>
      <c r="Z128" s="5">
        <f t="shared" si="298"/>
        <v>15</v>
      </c>
      <c r="AA128" s="2">
        <f t="shared" si="299"/>
        <v>1498.5</v>
      </c>
      <c r="AB128" s="2">
        <f t="shared" si="207"/>
        <v>1500</v>
      </c>
      <c r="AC128" s="2">
        <f t="shared" si="300"/>
        <v>1500</v>
      </c>
      <c r="AD128" s="8">
        <f t="shared" si="275"/>
        <v>6.8500000000000005E-2</v>
      </c>
      <c r="AE128" s="2">
        <f t="shared" si="179"/>
        <v>1517.125</v>
      </c>
      <c r="AF128" s="2" t="str">
        <f t="shared" si="276"/>
        <v>nie</v>
      </c>
      <c r="AG128" s="2">
        <f t="shared" si="277"/>
        <v>10.5</v>
      </c>
      <c r="AH128" s="1">
        <f t="shared" si="233"/>
        <v>1</v>
      </c>
      <c r="AI128" s="1">
        <f t="shared" si="265"/>
        <v>0</v>
      </c>
      <c r="AJ128" s="1">
        <f t="shared" si="308"/>
        <v>0</v>
      </c>
      <c r="AK128" s="1">
        <f t="shared" si="254"/>
        <v>0</v>
      </c>
      <c r="AL128" s="2">
        <f t="shared" si="243"/>
        <v>100</v>
      </c>
      <c r="AM128" s="8">
        <f t="shared" si="313"/>
        <v>6.8500000000000005E-2</v>
      </c>
      <c r="AN128" s="2">
        <f t="shared" si="244"/>
        <v>101.14166666666667</v>
      </c>
      <c r="AO128" s="2">
        <f t="shared" si="314"/>
        <v>0.7</v>
      </c>
      <c r="AP128" s="2">
        <f t="shared" si="272"/>
        <v>0</v>
      </c>
      <c r="AQ128" s="8">
        <f t="shared" si="266"/>
        <v>0.04</v>
      </c>
      <c r="AR128" s="2">
        <f t="shared" si="267"/>
        <v>0</v>
      </c>
      <c r="AS128" s="2">
        <f t="shared" si="268"/>
        <v>0</v>
      </c>
      <c r="AT128" s="2">
        <f t="shared" si="209"/>
        <v>0</v>
      </c>
      <c r="AU128" s="2">
        <f t="shared" si="245"/>
        <v>0</v>
      </c>
      <c r="AV128" s="2">
        <f t="shared" si="236"/>
        <v>40.923795999999811</v>
      </c>
      <c r="AW128" s="1">
        <f t="shared" si="311"/>
        <v>0</v>
      </c>
      <c r="AX128" s="2">
        <f t="shared" si="278"/>
        <v>40.923795999999811</v>
      </c>
      <c r="AY128" s="1">
        <f t="shared" si="237"/>
        <v>0</v>
      </c>
      <c r="AZ128" s="2">
        <f t="shared" si="210"/>
        <v>40.923795999999811</v>
      </c>
      <c r="BA128" s="2">
        <f t="shared" si="246"/>
        <v>1659.1904626666665</v>
      </c>
      <c r="BB128" s="2">
        <f t="shared" si="279"/>
        <v>0</v>
      </c>
      <c r="BC128" s="2">
        <f t="shared" si="211"/>
        <v>13.651042370699999</v>
      </c>
      <c r="BD128" s="2">
        <f t="shared" si="184"/>
        <v>1645.5394202959665</v>
      </c>
      <c r="BE128" s="2">
        <f t="shared" si="212"/>
        <v>11.2</v>
      </c>
      <c r="BF128" s="2">
        <f t="shared" si="185"/>
        <v>123.11818790666662</v>
      </c>
      <c r="BG128" s="2">
        <f t="shared" si="186"/>
        <v>1511.2212323892998</v>
      </c>
      <c r="BI128" s="8">
        <f t="shared" si="315"/>
        <v>0.01</v>
      </c>
      <c r="BJ128" s="5">
        <f t="shared" si="301"/>
        <v>10</v>
      </c>
      <c r="BK128" s="2">
        <f t="shared" si="302"/>
        <v>999</v>
      </c>
      <c r="BL128" s="2">
        <f t="shared" si="303"/>
        <v>1000</v>
      </c>
      <c r="BM128" s="2">
        <f t="shared" si="280"/>
        <v>1000</v>
      </c>
      <c r="BN128" s="8">
        <f t="shared" si="281"/>
        <v>0.02</v>
      </c>
      <c r="BO128" s="2">
        <f t="shared" si="282"/>
        <v>1003.3333333333334</v>
      </c>
      <c r="BP128" s="2" t="str">
        <f t="shared" si="283"/>
        <v>nie</v>
      </c>
      <c r="BQ128" s="2">
        <f t="shared" si="284"/>
        <v>7</v>
      </c>
      <c r="BR128" s="1">
        <f t="shared" si="316"/>
        <v>2</v>
      </c>
      <c r="BS128" s="1">
        <f t="shared" si="269"/>
        <v>0</v>
      </c>
      <c r="BT128" s="1">
        <f t="shared" si="309"/>
        <v>1</v>
      </c>
      <c r="BU128" s="1">
        <f t="shared" si="255"/>
        <v>0</v>
      </c>
      <c r="BV128" s="2">
        <f t="shared" si="247"/>
        <v>200</v>
      </c>
      <c r="BW128" s="8">
        <f t="shared" si="317"/>
        <v>7.0000000000000007E-2</v>
      </c>
      <c r="BX128" s="2">
        <f t="shared" si="248"/>
        <v>202.33333333333334</v>
      </c>
      <c r="BY128" s="2">
        <f t="shared" si="318"/>
        <v>1.4</v>
      </c>
      <c r="BZ128" s="2">
        <f t="shared" si="273"/>
        <v>100</v>
      </c>
      <c r="CA128" s="8">
        <f t="shared" si="270"/>
        <v>0.02</v>
      </c>
      <c r="CB128" s="2">
        <f t="shared" si="249"/>
        <v>100.33333333333334</v>
      </c>
      <c r="CC128" s="2">
        <f t="shared" si="271"/>
        <v>0.7</v>
      </c>
      <c r="CD128" s="2">
        <f t="shared" si="285"/>
        <v>0</v>
      </c>
      <c r="CE128" s="2">
        <f t="shared" si="250"/>
        <v>0</v>
      </c>
      <c r="CF128" s="2">
        <f t="shared" si="251"/>
        <v>67.200000000000017</v>
      </c>
      <c r="CG128" s="1">
        <f t="shared" si="312"/>
        <v>0</v>
      </c>
      <c r="CH128" s="2">
        <f t="shared" si="286"/>
        <v>67.200000000000017</v>
      </c>
      <c r="CI128" s="1">
        <f t="shared" si="242"/>
        <v>0</v>
      </c>
      <c r="CJ128" s="2">
        <f t="shared" si="252"/>
        <v>67.200000000000017</v>
      </c>
      <c r="CK128" s="2">
        <f t="shared" si="253"/>
        <v>1373.2</v>
      </c>
      <c r="CL128" s="2">
        <f t="shared" si="287"/>
        <v>0</v>
      </c>
      <c r="CM128" s="2">
        <f t="shared" si="216"/>
        <v>12.109100000000002</v>
      </c>
      <c r="CN128" s="2">
        <f t="shared" si="288"/>
        <v>1361.0909000000001</v>
      </c>
      <c r="CO128" s="2">
        <f t="shared" si="217"/>
        <v>9.1</v>
      </c>
      <c r="CP128" s="2">
        <f t="shared" si="289"/>
        <v>69.17900000000003</v>
      </c>
      <c r="CQ128" s="2">
        <f t="shared" si="290"/>
        <v>1282.8119000000002</v>
      </c>
      <c r="CS128" s="5">
        <f t="shared" si="304"/>
        <v>10</v>
      </c>
      <c r="CT128" s="2">
        <f t="shared" si="305"/>
        <v>1000</v>
      </c>
      <c r="CU128" s="2">
        <f t="shared" si="306"/>
        <v>1000</v>
      </c>
      <c r="CV128" s="2">
        <f t="shared" si="307"/>
        <v>1281.4563995964918</v>
      </c>
      <c r="CW128" s="8">
        <f t="shared" si="291"/>
        <v>2.2499999999999999E-2</v>
      </c>
      <c r="CX128" s="2">
        <f t="shared" si="292"/>
        <v>1286.2618610949785</v>
      </c>
      <c r="CY128" s="2" t="str">
        <f t="shared" si="293"/>
        <v>nie</v>
      </c>
      <c r="CZ128" s="2">
        <f t="shared" si="222"/>
        <v>0</v>
      </c>
      <c r="DA128" s="2">
        <f t="shared" si="223"/>
        <v>0</v>
      </c>
      <c r="DB128" s="2">
        <f t="shared" si="224"/>
        <v>1286.2618610949785</v>
      </c>
      <c r="DC128" s="2">
        <f t="shared" si="294"/>
        <v>0</v>
      </c>
      <c r="DD128" s="2">
        <f t="shared" si="225"/>
        <v>11.887162351340304</v>
      </c>
      <c r="DE128" s="2">
        <f t="shared" si="226"/>
        <v>1274.3746987436382</v>
      </c>
      <c r="DF128" s="2">
        <f t="shared" si="295"/>
        <v>20</v>
      </c>
      <c r="DG128" s="2">
        <f t="shared" si="296"/>
        <v>50.58975360804591</v>
      </c>
      <c r="DH128" s="2">
        <f t="shared" si="227"/>
        <v>1203.7849451355924</v>
      </c>
    </row>
    <row r="129" spans="2:112">
      <c r="B129" s="217"/>
      <c r="C129" s="1">
        <f t="shared" si="256"/>
        <v>92</v>
      </c>
      <c r="D129" s="2">
        <f t="shared" si="259"/>
        <v>1537.9075945576333</v>
      </c>
      <c r="E129" s="2">
        <f t="shared" si="260"/>
        <v>1426.3521546643001</v>
      </c>
      <c r="F129" s="2">
        <f t="shared" si="261"/>
        <v>1272.9834333333331</v>
      </c>
      <c r="G129" s="2">
        <f t="shared" si="262"/>
        <v>1212.5170999999998</v>
      </c>
      <c r="H129" s="2">
        <f t="shared" si="263"/>
        <v>1234.7130425100913</v>
      </c>
      <c r="I129" s="2">
        <f t="shared" si="264"/>
        <v>1172.1405993399205</v>
      </c>
      <c r="J129" s="2">
        <f t="shared" si="257"/>
        <v>1281.5435660638934</v>
      </c>
      <c r="K129" s="2">
        <f t="shared" si="258"/>
        <v>1079.2829211210565</v>
      </c>
      <c r="W129" s="1">
        <f t="shared" si="297"/>
        <v>111</v>
      </c>
      <c r="X129" s="2">
        <f t="shared" si="274"/>
        <v>1096.4194858660717</v>
      </c>
      <c r="Y129" s="8">
        <f t="shared" si="310"/>
        <v>0.04</v>
      </c>
      <c r="Z129" s="5">
        <f t="shared" si="298"/>
        <v>15</v>
      </c>
      <c r="AA129" s="2">
        <f t="shared" si="299"/>
        <v>1498.5</v>
      </c>
      <c r="AB129" s="2">
        <f t="shared" si="207"/>
        <v>1500</v>
      </c>
      <c r="AC129" s="2">
        <f t="shared" si="300"/>
        <v>1500</v>
      </c>
      <c r="AD129" s="8">
        <f t="shared" si="275"/>
        <v>6.8500000000000005E-2</v>
      </c>
      <c r="AE129" s="2">
        <f t="shared" si="179"/>
        <v>1525.6875</v>
      </c>
      <c r="AF129" s="2" t="str">
        <f t="shared" si="276"/>
        <v>nie</v>
      </c>
      <c r="AG129" s="2">
        <f t="shared" si="277"/>
        <v>10.5</v>
      </c>
      <c r="AH129" s="1">
        <f t="shared" si="233"/>
        <v>1</v>
      </c>
      <c r="AI129" s="1">
        <f t="shared" si="265"/>
        <v>0</v>
      </c>
      <c r="AJ129" s="1">
        <f t="shared" si="308"/>
        <v>0</v>
      </c>
      <c r="AK129" s="1">
        <f t="shared" si="254"/>
        <v>0</v>
      </c>
      <c r="AL129" s="2">
        <f t="shared" si="243"/>
        <v>100</v>
      </c>
      <c r="AM129" s="8">
        <f t="shared" si="313"/>
        <v>6.8500000000000005E-2</v>
      </c>
      <c r="AN129" s="2">
        <f t="shared" si="244"/>
        <v>101.71250000000001</v>
      </c>
      <c r="AO129" s="2">
        <f t="shared" si="314"/>
        <v>0.7</v>
      </c>
      <c r="AP129" s="2">
        <f t="shared" si="272"/>
        <v>0</v>
      </c>
      <c r="AQ129" s="8">
        <f t="shared" si="266"/>
        <v>0.04</v>
      </c>
      <c r="AR129" s="2">
        <f t="shared" si="267"/>
        <v>0</v>
      </c>
      <c r="AS129" s="2">
        <f t="shared" si="268"/>
        <v>0</v>
      </c>
      <c r="AT129" s="2">
        <f t="shared" si="209"/>
        <v>0</v>
      </c>
      <c r="AU129" s="2">
        <f t="shared" si="245"/>
        <v>0</v>
      </c>
      <c r="AV129" s="2">
        <f t="shared" si="236"/>
        <v>40.923795999999811</v>
      </c>
      <c r="AW129" s="1">
        <f t="shared" si="311"/>
        <v>0</v>
      </c>
      <c r="AX129" s="2">
        <f t="shared" si="278"/>
        <v>40.923795999999811</v>
      </c>
      <c r="AY129" s="1">
        <f t="shared" si="237"/>
        <v>0</v>
      </c>
      <c r="AZ129" s="2">
        <f t="shared" si="210"/>
        <v>40.923795999999811</v>
      </c>
      <c r="BA129" s="2">
        <f t="shared" si="246"/>
        <v>1668.3237959999999</v>
      </c>
      <c r="BB129" s="2">
        <f t="shared" si="279"/>
        <v>0</v>
      </c>
      <c r="BC129" s="2">
        <f t="shared" si="211"/>
        <v>13.651042370699999</v>
      </c>
      <c r="BD129" s="2">
        <f t="shared" si="184"/>
        <v>1654.6727536292999</v>
      </c>
      <c r="BE129" s="2">
        <f t="shared" si="212"/>
        <v>11.2</v>
      </c>
      <c r="BF129" s="2">
        <f t="shared" si="185"/>
        <v>124.85352123999998</v>
      </c>
      <c r="BG129" s="2">
        <f t="shared" si="186"/>
        <v>1518.6192323892999</v>
      </c>
      <c r="BI129" s="8">
        <f t="shared" si="315"/>
        <v>0.01</v>
      </c>
      <c r="BJ129" s="5">
        <f t="shared" si="301"/>
        <v>10</v>
      </c>
      <c r="BK129" s="2">
        <f t="shared" si="302"/>
        <v>999</v>
      </c>
      <c r="BL129" s="2">
        <f t="shared" si="303"/>
        <v>1000</v>
      </c>
      <c r="BM129" s="2">
        <f t="shared" si="280"/>
        <v>1000</v>
      </c>
      <c r="BN129" s="8">
        <f t="shared" si="281"/>
        <v>0.02</v>
      </c>
      <c r="BO129" s="2">
        <f t="shared" si="282"/>
        <v>1004.9999999999999</v>
      </c>
      <c r="BP129" s="2" t="str">
        <f t="shared" si="283"/>
        <v>nie</v>
      </c>
      <c r="BQ129" s="2">
        <f t="shared" si="284"/>
        <v>7</v>
      </c>
      <c r="BR129" s="1">
        <f t="shared" si="316"/>
        <v>2</v>
      </c>
      <c r="BS129" s="1">
        <f t="shared" si="269"/>
        <v>0</v>
      </c>
      <c r="BT129" s="1">
        <f t="shared" si="309"/>
        <v>1</v>
      </c>
      <c r="BU129" s="1">
        <f t="shared" si="255"/>
        <v>0</v>
      </c>
      <c r="BV129" s="2">
        <f t="shared" si="247"/>
        <v>200</v>
      </c>
      <c r="BW129" s="8">
        <f t="shared" si="317"/>
        <v>7.0000000000000007E-2</v>
      </c>
      <c r="BX129" s="2">
        <f t="shared" si="248"/>
        <v>203.5</v>
      </c>
      <c r="BY129" s="2">
        <f t="shared" si="318"/>
        <v>1.4</v>
      </c>
      <c r="BZ129" s="2">
        <f t="shared" si="273"/>
        <v>100</v>
      </c>
      <c r="CA129" s="8">
        <f t="shared" si="270"/>
        <v>0.02</v>
      </c>
      <c r="CB129" s="2">
        <f t="shared" si="249"/>
        <v>100.49999999999999</v>
      </c>
      <c r="CC129" s="2">
        <f t="shared" si="271"/>
        <v>0.7</v>
      </c>
      <c r="CD129" s="2">
        <f t="shared" si="285"/>
        <v>0</v>
      </c>
      <c r="CE129" s="2">
        <f t="shared" si="250"/>
        <v>0</v>
      </c>
      <c r="CF129" s="2">
        <f t="shared" si="251"/>
        <v>67.200000000000017</v>
      </c>
      <c r="CG129" s="1">
        <f t="shared" si="312"/>
        <v>0</v>
      </c>
      <c r="CH129" s="2">
        <f t="shared" si="286"/>
        <v>67.200000000000017</v>
      </c>
      <c r="CI129" s="1">
        <f t="shared" si="242"/>
        <v>0</v>
      </c>
      <c r="CJ129" s="2">
        <f t="shared" si="252"/>
        <v>67.200000000000017</v>
      </c>
      <c r="CK129" s="2">
        <f t="shared" si="253"/>
        <v>1376.2</v>
      </c>
      <c r="CL129" s="2">
        <f t="shared" si="287"/>
        <v>0</v>
      </c>
      <c r="CM129" s="2">
        <f t="shared" si="216"/>
        <v>12.109100000000002</v>
      </c>
      <c r="CN129" s="2">
        <f t="shared" si="288"/>
        <v>1364.0909000000001</v>
      </c>
      <c r="CO129" s="2">
        <f t="shared" si="217"/>
        <v>9.1</v>
      </c>
      <c r="CP129" s="2">
        <f t="shared" si="289"/>
        <v>69.749000000000024</v>
      </c>
      <c r="CQ129" s="2">
        <f t="shared" si="290"/>
        <v>1285.2419000000002</v>
      </c>
      <c r="CS129" s="5">
        <f t="shared" si="304"/>
        <v>10</v>
      </c>
      <c r="CT129" s="2">
        <f t="shared" si="305"/>
        <v>1000</v>
      </c>
      <c r="CU129" s="2">
        <f t="shared" si="306"/>
        <v>1000</v>
      </c>
      <c r="CV129" s="2">
        <f t="shared" si="307"/>
        <v>1281.4563995964918</v>
      </c>
      <c r="CW129" s="8">
        <f t="shared" si="291"/>
        <v>2.2499999999999999E-2</v>
      </c>
      <c r="CX129" s="2">
        <f t="shared" si="292"/>
        <v>1288.6645918442221</v>
      </c>
      <c r="CY129" s="2" t="str">
        <f t="shared" si="293"/>
        <v>nie</v>
      </c>
      <c r="CZ129" s="2">
        <f t="shared" si="222"/>
        <v>0</v>
      </c>
      <c r="DA129" s="2">
        <f t="shared" si="223"/>
        <v>0</v>
      </c>
      <c r="DB129" s="2">
        <f t="shared" si="224"/>
        <v>1288.6645918442221</v>
      </c>
      <c r="DC129" s="2">
        <f t="shared" si="294"/>
        <v>0</v>
      </c>
      <c r="DD129" s="2">
        <f t="shared" si="225"/>
        <v>11.887162351340304</v>
      </c>
      <c r="DE129" s="2">
        <f t="shared" si="226"/>
        <v>1276.7774294928818</v>
      </c>
      <c r="DF129" s="2">
        <f t="shared" si="295"/>
        <v>20</v>
      </c>
      <c r="DG129" s="2">
        <f t="shared" si="296"/>
        <v>51.046272450402192</v>
      </c>
      <c r="DH129" s="2">
        <f t="shared" si="227"/>
        <v>1205.7311570424795</v>
      </c>
    </row>
    <row r="130" spans="2:112">
      <c r="B130" s="217"/>
      <c r="C130" s="1">
        <f t="shared" si="256"/>
        <v>93</v>
      </c>
      <c r="D130" s="2">
        <f t="shared" si="259"/>
        <v>1545.8367549742998</v>
      </c>
      <c r="E130" s="2">
        <f t="shared" si="260"/>
        <v>1432.7747746017999</v>
      </c>
      <c r="F130" s="2">
        <f t="shared" si="261"/>
        <v>1275.4000999999998</v>
      </c>
      <c r="G130" s="2">
        <f t="shared" si="262"/>
        <v>1214.4745999999998</v>
      </c>
      <c r="H130" s="2">
        <f t="shared" si="263"/>
        <v>1237.011193046488</v>
      </c>
      <c r="I130" s="2">
        <f t="shared" si="264"/>
        <v>1174.0021012744016</v>
      </c>
      <c r="J130" s="2">
        <f t="shared" si="257"/>
        <v>1285.0037336922658</v>
      </c>
      <c r="K130" s="2">
        <f t="shared" si="258"/>
        <v>1080.1763672478123</v>
      </c>
      <c r="W130" s="1">
        <f t="shared" si="297"/>
        <v>112</v>
      </c>
      <c r="X130" s="2">
        <f t="shared" si="274"/>
        <v>1097.3308902599754</v>
      </c>
      <c r="Y130" s="8">
        <f t="shared" si="310"/>
        <v>0.04</v>
      </c>
      <c r="Z130" s="5">
        <f t="shared" si="298"/>
        <v>15</v>
      </c>
      <c r="AA130" s="2">
        <f t="shared" si="299"/>
        <v>1498.5</v>
      </c>
      <c r="AB130" s="2">
        <f t="shared" si="207"/>
        <v>1500</v>
      </c>
      <c r="AC130" s="2">
        <f t="shared" si="300"/>
        <v>1500</v>
      </c>
      <c r="AD130" s="8">
        <f t="shared" si="275"/>
        <v>6.8500000000000005E-2</v>
      </c>
      <c r="AE130" s="2">
        <f t="shared" si="179"/>
        <v>1534.25</v>
      </c>
      <c r="AF130" s="2" t="str">
        <f t="shared" si="276"/>
        <v>nie</v>
      </c>
      <c r="AG130" s="2">
        <f t="shared" si="277"/>
        <v>10.5</v>
      </c>
      <c r="AH130" s="1">
        <f t="shared" si="233"/>
        <v>1</v>
      </c>
      <c r="AI130" s="1">
        <f t="shared" si="265"/>
        <v>0</v>
      </c>
      <c r="AJ130" s="1">
        <f t="shared" si="308"/>
        <v>0</v>
      </c>
      <c r="AK130" s="1">
        <f t="shared" si="254"/>
        <v>0</v>
      </c>
      <c r="AL130" s="2">
        <f t="shared" si="243"/>
        <v>100</v>
      </c>
      <c r="AM130" s="8">
        <f t="shared" si="313"/>
        <v>6.8500000000000005E-2</v>
      </c>
      <c r="AN130" s="2">
        <f t="shared" si="244"/>
        <v>102.28333333333333</v>
      </c>
      <c r="AO130" s="2">
        <f t="shared" si="314"/>
        <v>0.7</v>
      </c>
      <c r="AP130" s="2">
        <f t="shared" si="272"/>
        <v>0</v>
      </c>
      <c r="AQ130" s="8">
        <f t="shared" si="266"/>
        <v>0.04</v>
      </c>
      <c r="AR130" s="2">
        <f t="shared" si="267"/>
        <v>0</v>
      </c>
      <c r="AS130" s="2">
        <f t="shared" si="268"/>
        <v>0</v>
      </c>
      <c r="AT130" s="2">
        <f t="shared" si="209"/>
        <v>0</v>
      </c>
      <c r="AU130" s="2">
        <f t="shared" si="245"/>
        <v>0</v>
      </c>
      <c r="AV130" s="2">
        <f t="shared" si="236"/>
        <v>40.923795999999811</v>
      </c>
      <c r="AW130" s="1">
        <f t="shared" si="311"/>
        <v>0</v>
      </c>
      <c r="AX130" s="2">
        <f t="shared" si="278"/>
        <v>40.923795999999811</v>
      </c>
      <c r="AY130" s="1">
        <f t="shared" si="237"/>
        <v>0</v>
      </c>
      <c r="AZ130" s="2">
        <f t="shared" si="210"/>
        <v>40.923795999999811</v>
      </c>
      <c r="BA130" s="2">
        <f t="shared" si="246"/>
        <v>1677.4571293333331</v>
      </c>
      <c r="BB130" s="2">
        <f t="shared" si="279"/>
        <v>0</v>
      </c>
      <c r="BC130" s="2">
        <f t="shared" si="211"/>
        <v>13.651042370699999</v>
      </c>
      <c r="BD130" s="2">
        <f t="shared" si="184"/>
        <v>1663.8060869626331</v>
      </c>
      <c r="BE130" s="2">
        <f t="shared" si="212"/>
        <v>11.2</v>
      </c>
      <c r="BF130" s="2">
        <f t="shared" si="185"/>
        <v>126.58885457333328</v>
      </c>
      <c r="BG130" s="2">
        <f t="shared" si="186"/>
        <v>1526.0172323892998</v>
      </c>
      <c r="BI130" s="8">
        <f t="shared" si="315"/>
        <v>0.01</v>
      </c>
      <c r="BJ130" s="5">
        <f t="shared" si="301"/>
        <v>10</v>
      </c>
      <c r="BK130" s="2">
        <f t="shared" si="302"/>
        <v>999</v>
      </c>
      <c r="BL130" s="2">
        <f t="shared" si="303"/>
        <v>1000</v>
      </c>
      <c r="BM130" s="2">
        <f t="shared" si="280"/>
        <v>1000</v>
      </c>
      <c r="BN130" s="8">
        <f t="shared" si="281"/>
        <v>0.02</v>
      </c>
      <c r="BO130" s="2">
        <f t="shared" si="282"/>
        <v>1006.6666666666666</v>
      </c>
      <c r="BP130" s="2" t="str">
        <f t="shared" si="283"/>
        <v>nie</v>
      </c>
      <c r="BQ130" s="2">
        <f t="shared" si="284"/>
        <v>7</v>
      </c>
      <c r="BR130" s="1">
        <f t="shared" si="316"/>
        <v>2</v>
      </c>
      <c r="BS130" s="1">
        <f t="shared" si="269"/>
        <v>0</v>
      </c>
      <c r="BT130" s="1">
        <f t="shared" si="309"/>
        <v>1</v>
      </c>
      <c r="BU130" s="1">
        <f t="shared" si="255"/>
        <v>0</v>
      </c>
      <c r="BV130" s="2">
        <f t="shared" si="247"/>
        <v>200</v>
      </c>
      <c r="BW130" s="8">
        <f t="shared" si="317"/>
        <v>7.0000000000000007E-2</v>
      </c>
      <c r="BX130" s="2">
        <f t="shared" si="248"/>
        <v>204.66666666666669</v>
      </c>
      <c r="BY130" s="2">
        <f t="shared" si="318"/>
        <v>1.4</v>
      </c>
      <c r="BZ130" s="2">
        <f t="shared" si="273"/>
        <v>100</v>
      </c>
      <c r="CA130" s="8">
        <f t="shared" si="270"/>
        <v>0.02</v>
      </c>
      <c r="CB130" s="2">
        <f t="shared" si="249"/>
        <v>100.66666666666666</v>
      </c>
      <c r="CC130" s="2">
        <f t="shared" si="271"/>
        <v>0.7</v>
      </c>
      <c r="CD130" s="2">
        <f t="shared" si="285"/>
        <v>0</v>
      </c>
      <c r="CE130" s="2">
        <f t="shared" si="250"/>
        <v>0</v>
      </c>
      <c r="CF130" s="2">
        <f t="shared" si="251"/>
        <v>67.200000000000017</v>
      </c>
      <c r="CG130" s="1">
        <f t="shared" si="312"/>
        <v>0</v>
      </c>
      <c r="CH130" s="2">
        <f t="shared" si="286"/>
        <v>67.200000000000017</v>
      </c>
      <c r="CI130" s="1">
        <f t="shared" si="242"/>
        <v>0</v>
      </c>
      <c r="CJ130" s="2">
        <f t="shared" si="252"/>
        <v>67.200000000000017</v>
      </c>
      <c r="CK130" s="2">
        <f t="shared" si="253"/>
        <v>1379.2</v>
      </c>
      <c r="CL130" s="2">
        <f t="shared" si="287"/>
        <v>0</v>
      </c>
      <c r="CM130" s="2">
        <f t="shared" si="216"/>
        <v>12.109100000000002</v>
      </c>
      <c r="CN130" s="2">
        <f t="shared" si="288"/>
        <v>1367.0909000000001</v>
      </c>
      <c r="CO130" s="2">
        <f t="shared" si="217"/>
        <v>9.1</v>
      </c>
      <c r="CP130" s="2">
        <f t="shared" si="289"/>
        <v>70.319000000000031</v>
      </c>
      <c r="CQ130" s="2">
        <f t="shared" si="290"/>
        <v>1287.6719000000003</v>
      </c>
      <c r="CS130" s="5">
        <f t="shared" si="304"/>
        <v>10</v>
      </c>
      <c r="CT130" s="2">
        <f t="shared" si="305"/>
        <v>1000</v>
      </c>
      <c r="CU130" s="2">
        <f t="shared" si="306"/>
        <v>1000</v>
      </c>
      <c r="CV130" s="2">
        <f t="shared" si="307"/>
        <v>1281.4563995964918</v>
      </c>
      <c r="CW130" s="8">
        <f t="shared" si="291"/>
        <v>2.2499999999999999E-2</v>
      </c>
      <c r="CX130" s="2">
        <f t="shared" si="292"/>
        <v>1291.0673225934656</v>
      </c>
      <c r="CY130" s="2" t="str">
        <f t="shared" si="293"/>
        <v>nie</v>
      </c>
      <c r="CZ130" s="2">
        <f t="shared" si="222"/>
        <v>0</v>
      </c>
      <c r="DA130" s="2">
        <f t="shared" si="223"/>
        <v>0</v>
      </c>
      <c r="DB130" s="2">
        <f t="shared" si="224"/>
        <v>1291.0673225934656</v>
      </c>
      <c r="DC130" s="2">
        <f t="shared" si="294"/>
        <v>0</v>
      </c>
      <c r="DD130" s="2">
        <f t="shared" si="225"/>
        <v>11.887162351340304</v>
      </c>
      <c r="DE130" s="2">
        <f t="shared" si="226"/>
        <v>1279.1801602421253</v>
      </c>
      <c r="DF130" s="2">
        <f t="shared" si="295"/>
        <v>20</v>
      </c>
      <c r="DG130" s="2">
        <f t="shared" si="296"/>
        <v>51.502791292758474</v>
      </c>
      <c r="DH130" s="2">
        <f t="shared" si="227"/>
        <v>1207.6773689493668</v>
      </c>
    </row>
    <row r="131" spans="2:112">
      <c r="B131" s="217"/>
      <c r="C131" s="1">
        <f t="shared" si="256"/>
        <v>94</v>
      </c>
      <c r="D131" s="2">
        <f t="shared" si="259"/>
        <v>1553.7659153909665</v>
      </c>
      <c r="E131" s="2">
        <f t="shared" si="260"/>
        <v>1439.1973945392999</v>
      </c>
      <c r="F131" s="2">
        <f t="shared" si="261"/>
        <v>1277.8167666666666</v>
      </c>
      <c r="G131" s="2">
        <f t="shared" si="262"/>
        <v>1216.4320999999998</v>
      </c>
      <c r="H131" s="2">
        <f t="shared" si="263"/>
        <v>1239.3093435828846</v>
      </c>
      <c r="I131" s="2">
        <f t="shared" si="264"/>
        <v>1175.863603208883</v>
      </c>
      <c r="J131" s="2">
        <f t="shared" si="257"/>
        <v>1288.4732437732348</v>
      </c>
      <c r="K131" s="2">
        <f t="shared" si="258"/>
        <v>1081.0698133745682</v>
      </c>
      <c r="W131" s="1">
        <f t="shared" si="297"/>
        <v>113</v>
      </c>
      <c r="X131" s="2">
        <f t="shared" si="274"/>
        <v>1098.2422946538791</v>
      </c>
      <c r="Y131" s="8">
        <f t="shared" si="310"/>
        <v>0.04</v>
      </c>
      <c r="Z131" s="5">
        <f t="shared" si="298"/>
        <v>15</v>
      </c>
      <c r="AA131" s="2">
        <f t="shared" si="299"/>
        <v>1498.5</v>
      </c>
      <c r="AB131" s="2">
        <f t="shared" si="207"/>
        <v>1500</v>
      </c>
      <c r="AC131" s="2">
        <f t="shared" si="300"/>
        <v>1500</v>
      </c>
      <c r="AD131" s="8">
        <f t="shared" si="275"/>
        <v>6.8500000000000005E-2</v>
      </c>
      <c r="AE131" s="2">
        <f t="shared" si="179"/>
        <v>1542.8125</v>
      </c>
      <c r="AF131" s="2" t="str">
        <f t="shared" si="276"/>
        <v>nie</v>
      </c>
      <c r="AG131" s="2">
        <f t="shared" si="277"/>
        <v>10.5</v>
      </c>
      <c r="AH131" s="1">
        <f t="shared" si="233"/>
        <v>1</v>
      </c>
      <c r="AI131" s="1">
        <f t="shared" si="265"/>
        <v>0</v>
      </c>
      <c r="AJ131" s="1">
        <f t="shared" si="308"/>
        <v>0</v>
      </c>
      <c r="AK131" s="1">
        <f t="shared" ref="AK131:AK162" si="319">IF(zapadalnosc_TOS/12&gt;=AK$18,AJ119,0)</f>
        <v>0</v>
      </c>
      <c r="AL131" s="2">
        <f t="shared" si="243"/>
        <v>100</v>
      </c>
      <c r="AM131" s="8">
        <f t="shared" si="313"/>
        <v>6.8500000000000005E-2</v>
      </c>
      <c r="AN131" s="2">
        <f t="shared" si="244"/>
        <v>102.85416666666667</v>
      </c>
      <c r="AO131" s="2">
        <f t="shared" si="314"/>
        <v>0.7</v>
      </c>
      <c r="AP131" s="2">
        <f t="shared" si="272"/>
        <v>0</v>
      </c>
      <c r="AQ131" s="8">
        <f t="shared" si="266"/>
        <v>0.04</v>
      </c>
      <c r="AR131" s="2">
        <f t="shared" si="267"/>
        <v>0</v>
      </c>
      <c r="AS131" s="2">
        <f t="shared" si="268"/>
        <v>0</v>
      </c>
      <c r="AT131" s="2">
        <f t="shared" si="209"/>
        <v>0</v>
      </c>
      <c r="AU131" s="2">
        <f t="shared" si="245"/>
        <v>0</v>
      </c>
      <c r="AV131" s="2">
        <f t="shared" si="236"/>
        <v>40.923795999999811</v>
      </c>
      <c r="AW131" s="1">
        <f t="shared" si="311"/>
        <v>0</v>
      </c>
      <c r="AX131" s="2">
        <f t="shared" si="278"/>
        <v>40.923795999999811</v>
      </c>
      <c r="AY131" s="1">
        <f t="shared" si="237"/>
        <v>0</v>
      </c>
      <c r="AZ131" s="2">
        <f t="shared" si="210"/>
        <v>40.923795999999811</v>
      </c>
      <c r="BA131" s="2">
        <f t="shared" si="246"/>
        <v>1686.5904626666666</v>
      </c>
      <c r="BB131" s="2">
        <f t="shared" si="279"/>
        <v>0</v>
      </c>
      <c r="BC131" s="2">
        <f t="shared" si="211"/>
        <v>13.651042370699999</v>
      </c>
      <c r="BD131" s="2">
        <f t="shared" si="184"/>
        <v>1672.9394202959666</v>
      </c>
      <c r="BE131" s="2">
        <f t="shared" si="212"/>
        <v>11.2</v>
      </c>
      <c r="BF131" s="2">
        <f t="shared" si="185"/>
        <v>128.32418790666665</v>
      </c>
      <c r="BG131" s="2">
        <f t="shared" si="186"/>
        <v>1533.4152323892999</v>
      </c>
      <c r="BI131" s="8">
        <f t="shared" si="315"/>
        <v>0.01</v>
      </c>
      <c r="BJ131" s="5">
        <f t="shared" si="301"/>
        <v>10</v>
      </c>
      <c r="BK131" s="2">
        <f t="shared" si="302"/>
        <v>999</v>
      </c>
      <c r="BL131" s="2">
        <f t="shared" si="303"/>
        <v>1000</v>
      </c>
      <c r="BM131" s="2">
        <f t="shared" si="280"/>
        <v>1000</v>
      </c>
      <c r="BN131" s="8">
        <f t="shared" si="281"/>
        <v>0.02</v>
      </c>
      <c r="BO131" s="2">
        <f t="shared" si="282"/>
        <v>1008.3333333333333</v>
      </c>
      <c r="BP131" s="2" t="str">
        <f t="shared" si="283"/>
        <v>nie</v>
      </c>
      <c r="BQ131" s="2">
        <f t="shared" si="284"/>
        <v>7</v>
      </c>
      <c r="BR131" s="1">
        <f t="shared" si="316"/>
        <v>2</v>
      </c>
      <c r="BS131" s="1">
        <f t="shared" si="269"/>
        <v>0</v>
      </c>
      <c r="BT131" s="1">
        <f t="shared" si="309"/>
        <v>1</v>
      </c>
      <c r="BU131" s="1">
        <f t="shared" ref="BU131:BU162" si="320">IF(zapadalnosc_COI/12&gt;=BU$18,BT119,0)</f>
        <v>0</v>
      </c>
      <c r="BV131" s="2">
        <f t="shared" si="247"/>
        <v>200</v>
      </c>
      <c r="BW131" s="8">
        <f t="shared" si="317"/>
        <v>7.0000000000000007E-2</v>
      </c>
      <c r="BX131" s="2">
        <f t="shared" si="248"/>
        <v>205.83333333333331</v>
      </c>
      <c r="BY131" s="2">
        <f t="shared" si="318"/>
        <v>1.4</v>
      </c>
      <c r="BZ131" s="2">
        <f t="shared" si="273"/>
        <v>100</v>
      </c>
      <c r="CA131" s="8">
        <f t="shared" si="270"/>
        <v>0.02</v>
      </c>
      <c r="CB131" s="2">
        <f t="shared" si="249"/>
        <v>100.83333333333333</v>
      </c>
      <c r="CC131" s="2">
        <f t="shared" si="271"/>
        <v>0.7</v>
      </c>
      <c r="CD131" s="2">
        <f t="shared" si="285"/>
        <v>0</v>
      </c>
      <c r="CE131" s="2">
        <f t="shared" si="250"/>
        <v>0</v>
      </c>
      <c r="CF131" s="2">
        <f t="shared" si="251"/>
        <v>67.200000000000017</v>
      </c>
      <c r="CG131" s="1">
        <f t="shared" si="312"/>
        <v>0</v>
      </c>
      <c r="CH131" s="2">
        <f t="shared" si="286"/>
        <v>67.200000000000017</v>
      </c>
      <c r="CI131" s="1">
        <f t="shared" si="242"/>
        <v>0</v>
      </c>
      <c r="CJ131" s="2">
        <f t="shared" si="252"/>
        <v>67.200000000000017</v>
      </c>
      <c r="CK131" s="2">
        <f t="shared" si="253"/>
        <v>1382.1999999999998</v>
      </c>
      <c r="CL131" s="2">
        <f t="shared" si="287"/>
        <v>0</v>
      </c>
      <c r="CM131" s="2">
        <f t="shared" si="216"/>
        <v>12.109100000000002</v>
      </c>
      <c r="CN131" s="2">
        <f t="shared" si="288"/>
        <v>1370.0908999999999</v>
      </c>
      <c r="CO131" s="2">
        <f t="shared" si="217"/>
        <v>9.1</v>
      </c>
      <c r="CP131" s="2">
        <f t="shared" si="289"/>
        <v>70.888999999999982</v>
      </c>
      <c r="CQ131" s="2">
        <f t="shared" si="290"/>
        <v>1290.1019000000001</v>
      </c>
      <c r="CS131" s="5">
        <f t="shared" si="304"/>
        <v>10</v>
      </c>
      <c r="CT131" s="2">
        <f t="shared" si="305"/>
        <v>1000</v>
      </c>
      <c r="CU131" s="2">
        <f t="shared" si="306"/>
        <v>1000</v>
      </c>
      <c r="CV131" s="2">
        <f t="shared" si="307"/>
        <v>1281.4563995964918</v>
      </c>
      <c r="CW131" s="8">
        <f t="shared" si="291"/>
        <v>2.2499999999999999E-2</v>
      </c>
      <c r="CX131" s="2">
        <f t="shared" si="292"/>
        <v>1293.4700533427088</v>
      </c>
      <c r="CY131" s="2" t="str">
        <f t="shared" si="293"/>
        <v>nie</v>
      </c>
      <c r="CZ131" s="2">
        <f t="shared" si="222"/>
        <v>0</v>
      </c>
      <c r="DA131" s="2">
        <f t="shared" si="223"/>
        <v>0</v>
      </c>
      <c r="DB131" s="2">
        <f t="shared" si="224"/>
        <v>1293.4700533427088</v>
      </c>
      <c r="DC131" s="2">
        <f t="shared" si="294"/>
        <v>0</v>
      </c>
      <c r="DD131" s="2">
        <f t="shared" si="225"/>
        <v>11.887162351340304</v>
      </c>
      <c r="DE131" s="2">
        <f t="shared" si="226"/>
        <v>1281.5828909913685</v>
      </c>
      <c r="DF131" s="2">
        <f t="shared" si="295"/>
        <v>20</v>
      </c>
      <c r="DG131" s="2">
        <f t="shared" si="296"/>
        <v>51.959310135114663</v>
      </c>
      <c r="DH131" s="2">
        <f t="shared" si="227"/>
        <v>1209.6235808562537</v>
      </c>
    </row>
    <row r="132" spans="2:112">
      <c r="B132" s="218"/>
      <c r="C132" s="1">
        <f t="shared" si="256"/>
        <v>95</v>
      </c>
      <c r="D132" s="2">
        <f t="shared" si="259"/>
        <v>1561.695075807633</v>
      </c>
      <c r="E132" s="2">
        <f t="shared" si="260"/>
        <v>1445.6200144767997</v>
      </c>
      <c r="F132" s="2">
        <f t="shared" si="261"/>
        <v>1280.2334333333331</v>
      </c>
      <c r="G132" s="2">
        <f t="shared" si="262"/>
        <v>1218.3895999999997</v>
      </c>
      <c r="H132" s="2">
        <f t="shared" si="263"/>
        <v>1241.6074941192808</v>
      </c>
      <c r="I132" s="2">
        <f t="shared" si="264"/>
        <v>1177.7251051433639</v>
      </c>
      <c r="J132" s="2">
        <f t="shared" si="257"/>
        <v>1291.9521215314223</v>
      </c>
      <c r="K132" s="2">
        <f t="shared" si="258"/>
        <v>1081.963259501324</v>
      </c>
      <c r="W132" s="1">
        <f t="shared" si="297"/>
        <v>114</v>
      </c>
      <c r="X132" s="2">
        <f t="shared" si="274"/>
        <v>1099.1536990477825</v>
      </c>
      <c r="Y132" s="8">
        <f t="shared" si="310"/>
        <v>0.04</v>
      </c>
      <c r="Z132" s="5">
        <f t="shared" si="298"/>
        <v>15</v>
      </c>
      <c r="AA132" s="2">
        <f t="shared" si="299"/>
        <v>1498.5</v>
      </c>
      <c r="AB132" s="2">
        <f t="shared" si="207"/>
        <v>1500</v>
      </c>
      <c r="AC132" s="2">
        <f t="shared" si="300"/>
        <v>1500</v>
      </c>
      <c r="AD132" s="8">
        <f t="shared" si="275"/>
        <v>6.8500000000000005E-2</v>
      </c>
      <c r="AE132" s="2">
        <f t="shared" si="179"/>
        <v>1551.3750000000002</v>
      </c>
      <c r="AF132" s="2" t="str">
        <f t="shared" si="276"/>
        <v>nie</v>
      </c>
      <c r="AG132" s="2">
        <f t="shared" si="277"/>
        <v>10.5</v>
      </c>
      <c r="AH132" s="1">
        <f t="shared" si="233"/>
        <v>1</v>
      </c>
      <c r="AI132" s="1">
        <f t="shared" si="265"/>
        <v>0</v>
      </c>
      <c r="AJ132" s="1">
        <f t="shared" si="308"/>
        <v>0</v>
      </c>
      <c r="AK132" s="1">
        <f t="shared" si="319"/>
        <v>0</v>
      </c>
      <c r="AL132" s="2">
        <f t="shared" si="243"/>
        <v>100</v>
      </c>
      <c r="AM132" s="8">
        <f t="shared" si="313"/>
        <v>6.8500000000000005E-2</v>
      </c>
      <c r="AN132" s="2">
        <f t="shared" si="244"/>
        <v>103.42500000000001</v>
      </c>
      <c r="AO132" s="2">
        <f t="shared" si="314"/>
        <v>0.7</v>
      </c>
      <c r="AP132" s="2">
        <f t="shared" si="272"/>
        <v>0</v>
      </c>
      <c r="AQ132" s="8">
        <f t="shared" si="266"/>
        <v>0.04</v>
      </c>
      <c r="AR132" s="2">
        <f t="shared" si="267"/>
        <v>0</v>
      </c>
      <c r="AS132" s="2">
        <f t="shared" si="268"/>
        <v>0</v>
      </c>
      <c r="AT132" s="2">
        <f t="shared" si="209"/>
        <v>0</v>
      </c>
      <c r="AU132" s="2">
        <f t="shared" si="245"/>
        <v>0</v>
      </c>
      <c r="AV132" s="2">
        <f t="shared" si="236"/>
        <v>40.923795999999811</v>
      </c>
      <c r="AW132" s="1">
        <f t="shared" si="311"/>
        <v>0</v>
      </c>
      <c r="AX132" s="2">
        <f t="shared" si="278"/>
        <v>40.923795999999811</v>
      </c>
      <c r="AY132" s="1">
        <f t="shared" si="237"/>
        <v>0</v>
      </c>
      <c r="AZ132" s="2">
        <f t="shared" si="210"/>
        <v>40.923795999999811</v>
      </c>
      <c r="BA132" s="2">
        <f t="shared" si="246"/>
        <v>1695.723796</v>
      </c>
      <c r="BB132" s="2">
        <f t="shared" si="279"/>
        <v>0</v>
      </c>
      <c r="BC132" s="2">
        <f t="shared" si="211"/>
        <v>13.651042370699999</v>
      </c>
      <c r="BD132" s="2">
        <f t="shared" si="184"/>
        <v>1682.0727536293</v>
      </c>
      <c r="BE132" s="2">
        <f t="shared" si="212"/>
        <v>11.2</v>
      </c>
      <c r="BF132" s="2">
        <f t="shared" si="185"/>
        <v>130.05952123999998</v>
      </c>
      <c r="BG132" s="2">
        <f t="shared" si="186"/>
        <v>1540.8132323893001</v>
      </c>
      <c r="BI132" s="8">
        <f t="shared" si="315"/>
        <v>0.01</v>
      </c>
      <c r="BJ132" s="5">
        <f t="shared" si="301"/>
        <v>10</v>
      </c>
      <c r="BK132" s="2">
        <f t="shared" si="302"/>
        <v>999</v>
      </c>
      <c r="BL132" s="2">
        <f t="shared" si="303"/>
        <v>1000</v>
      </c>
      <c r="BM132" s="2">
        <f t="shared" si="280"/>
        <v>1000</v>
      </c>
      <c r="BN132" s="8">
        <f t="shared" si="281"/>
        <v>0.02</v>
      </c>
      <c r="BO132" s="2">
        <f t="shared" si="282"/>
        <v>1010</v>
      </c>
      <c r="BP132" s="2" t="str">
        <f t="shared" si="283"/>
        <v>nie</v>
      </c>
      <c r="BQ132" s="2">
        <f t="shared" si="284"/>
        <v>7</v>
      </c>
      <c r="BR132" s="1">
        <f t="shared" si="316"/>
        <v>2</v>
      </c>
      <c r="BS132" s="1">
        <f t="shared" si="269"/>
        <v>0</v>
      </c>
      <c r="BT132" s="1">
        <f t="shared" si="309"/>
        <v>1</v>
      </c>
      <c r="BU132" s="1">
        <f t="shared" si="320"/>
        <v>0</v>
      </c>
      <c r="BV132" s="2">
        <f t="shared" si="247"/>
        <v>200</v>
      </c>
      <c r="BW132" s="8">
        <f t="shared" si="317"/>
        <v>7.0000000000000007E-2</v>
      </c>
      <c r="BX132" s="2">
        <f t="shared" si="248"/>
        <v>206.99999999999997</v>
      </c>
      <c r="BY132" s="2">
        <f t="shared" si="318"/>
        <v>1.4</v>
      </c>
      <c r="BZ132" s="2">
        <f t="shared" si="273"/>
        <v>100</v>
      </c>
      <c r="CA132" s="8">
        <f t="shared" si="270"/>
        <v>0.02</v>
      </c>
      <c r="CB132" s="2">
        <f t="shared" si="249"/>
        <v>101</v>
      </c>
      <c r="CC132" s="2">
        <f t="shared" si="271"/>
        <v>0.7</v>
      </c>
      <c r="CD132" s="2">
        <f t="shared" si="285"/>
        <v>0</v>
      </c>
      <c r="CE132" s="2">
        <f t="shared" si="250"/>
        <v>0</v>
      </c>
      <c r="CF132" s="2">
        <f t="shared" si="251"/>
        <v>67.200000000000017</v>
      </c>
      <c r="CG132" s="1">
        <f t="shared" si="312"/>
        <v>0</v>
      </c>
      <c r="CH132" s="2">
        <f t="shared" si="286"/>
        <v>67.200000000000017</v>
      </c>
      <c r="CI132" s="1">
        <f t="shared" si="242"/>
        <v>0</v>
      </c>
      <c r="CJ132" s="2">
        <f t="shared" si="252"/>
        <v>67.200000000000017</v>
      </c>
      <c r="CK132" s="2">
        <f t="shared" si="253"/>
        <v>1385.2</v>
      </c>
      <c r="CL132" s="2">
        <f t="shared" si="287"/>
        <v>0</v>
      </c>
      <c r="CM132" s="2">
        <f t="shared" si="216"/>
        <v>12.109100000000002</v>
      </c>
      <c r="CN132" s="2">
        <f t="shared" si="288"/>
        <v>1373.0909000000001</v>
      </c>
      <c r="CO132" s="2">
        <f t="shared" si="217"/>
        <v>9.1</v>
      </c>
      <c r="CP132" s="2">
        <f t="shared" si="289"/>
        <v>71.459000000000032</v>
      </c>
      <c r="CQ132" s="2">
        <f t="shared" si="290"/>
        <v>1292.5319000000002</v>
      </c>
      <c r="CS132" s="5">
        <f t="shared" si="304"/>
        <v>10</v>
      </c>
      <c r="CT132" s="2">
        <f t="shared" si="305"/>
        <v>1000</v>
      </c>
      <c r="CU132" s="2">
        <f t="shared" si="306"/>
        <v>1000</v>
      </c>
      <c r="CV132" s="2">
        <f t="shared" si="307"/>
        <v>1281.4563995964918</v>
      </c>
      <c r="CW132" s="8">
        <f t="shared" si="291"/>
        <v>2.2499999999999999E-2</v>
      </c>
      <c r="CX132" s="2">
        <f t="shared" si="292"/>
        <v>1295.8727840919523</v>
      </c>
      <c r="CY132" s="2" t="str">
        <f t="shared" si="293"/>
        <v>nie</v>
      </c>
      <c r="CZ132" s="2">
        <f t="shared" si="222"/>
        <v>0</v>
      </c>
      <c r="DA132" s="2">
        <f t="shared" si="223"/>
        <v>0</v>
      </c>
      <c r="DB132" s="2">
        <f t="shared" si="224"/>
        <v>1295.8727840919523</v>
      </c>
      <c r="DC132" s="2">
        <f t="shared" si="294"/>
        <v>0</v>
      </c>
      <c r="DD132" s="2">
        <f t="shared" si="225"/>
        <v>11.887162351340304</v>
      </c>
      <c r="DE132" s="2">
        <f t="shared" si="226"/>
        <v>1283.985621740612</v>
      </c>
      <c r="DF132" s="2">
        <f t="shared" si="295"/>
        <v>20</v>
      </c>
      <c r="DG132" s="2">
        <f t="shared" si="296"/>
        <v>52.415828977470944</v>
      </c>
      <c r="DH132" s="2">
        <f t="shared" si="227"/>
        <v>1211.5697927631411</v>
      </c>
    </row>
    <row r="133" spans="2:112">
      <c r="B133" s="216">
        <f>ROUNDUP(C134/12,0)</f>
        <v>9</v>
      </c>
      <c r="C133" s="3">
        <f t="shared" si="256"/>
        <v>96</v>
      </c>
      <c r="D133" s="11">
        <f t="shared" si="259"/>
        <v>1568.0441804252998</v>
      </c>
      <c r="E133" s="11">
        <f t="shared" si="260"/>
        <v>1450.4625786152999</v>
      </c>
      <c r="F133" s="11">
        <f t="shared" si="261"/>
        <v>1281.3579999999999</v>
      </c>
      <c r="G133" s="11">
        <f t="shared" si="262"/>
        <v>1224.7249999999999</v>
      </c>
      <c r="H133" s="11">
        <f t="shared" si="263"/>
        <v>1242.6523865631625</v>
      </c>
      <c r="I133" s="11">
        <f t="shared" si="264"/>
        <v>1178.3333489853303</v>
      </c>
      <c r="J133" s="11">
        <f t="shared" si="257"/>
        <v>1295.440392259557</v>
      </c>
      <c r="K133" s="11">
        <f t="shared" si="258"/>
        <v>1082.8567056280799</v>
      </c>
      <c r="W133" s="1">
        <f t="shared" si="297"/>
        <v>115</v>
      </c>
      <c r="X133" s="2">
        <f t="shared" si="274"/>
        <v>1100.0651034416862</v>
      </c>
      <c r="Y133" s="8">
        <f t="shared" si="310"/>
        <v>0.04</v>
      </c>
      <c r="Z133" s="5">
        <f t="shared" si="298"/>
        <v>15</v>
      </c>
      <c r="AA133" s="2">
        <f t="shared" si="299"/>
        <v>1498.5</v>
      </c>
      <c r="AB133" s="2">
        <f t="shared" si="207"/>
        <v>1500</v>
      </c>
      <c r="AC133" s="2">
        <f t="shared" si="300"/>
        <v>1500</v>
      </c>
      <c r="AD133" s="8">
        <f t="shared" si="275"/>
        <v>6.8500000000000005E-2</v>
      </c>
      <c r="AE133" s="2">
        <f t="shared" si="179"/>
        <v>1559.9375</v>
      </c>
      <c r="AF133" s="2" t="str">
        <f t="shared" si="276"/>
        <v>nie</v>
      </c>
      <c r="AG133" s="2">
        <f t="shared" si="277"/>
        <v>10.5</v>
      </c>
      <c r="AH133" s="1">
        <f t="shared" si="233"/>
        <v>1</v>
      </c>
      <c r="AI133" s="1">
        <f t="shared" si="265"/>
        <v>0</v>
      </c>
      <c r="AJ133" s="1">
        <f t="shared" si="308"/>
        <v>0</v>
      </c>
      <c r="AK133" s="1">
        <f t="shared" si="319"/>
        <v>0</v>
      </c>
      <c r="AL133" s="2">
        <f t="shared" si="243"/>
        <v>100</v>
      </c>
      <c r="AM133" s="8">
        <f t="shared" si="313"/>
        <v>6.8500000000000005E-2</v>
      </c>
      <c r="AN133" s="2">
        <f t="shared" si="244"/>
        <v>103.99583333333334</v>
      </c>
      <c r="AO133" s="2">
        <f t="shared" si="314"/>
        <v>0.7</v>
      </c>
      <c r="AP133" s="2">
        <f t="shared" si="272"/>
        <v>0</v>
      </c>
      <c r="AQ133" s="8">
        <f t="shared" si="266"/>
        <v>0.04</v>
      </c>
      <c r="AR133" s="2">
        <f t="shared" si="267"/>
        <v>0</v>
      </c>
      <c r="AS133" s="2">
        <f t="shared" si="268"/>
        <v>0</v>
      </c>
      <c r="AT133" s="2">
        <f t="shared" si="209"/>
        <v>0</v>
      </c>
      <c r="AU133" s="2">
        <f t="shared" si="245"/>
        <v>0</v>
      </c>
      <c r="AV133" s="2">
        <f t="shared" si="236"/>
        <v>40.923795999999811</v>
      </c>
      <c r="AW133" s="1">
        <f t="shared" si="311"/>
        <v>0</v>
      </c>
      <c r="AX133" s="2">
        <f t="shared" si="278"/>
        <v>40.923795999999811</v>
      </c>
      <c r="AY133" s="1">
        <f t="shared" si="237"/>
        <v>0</v>
      </c>
      <c r="AZ133" s="2">
        <f t="shared" si="210"/>
        <v>40.923795999999811</v>
      </c>
      <c r="BA133" s="2">
        <f t="shared" si="246"/>
        <v>1704.8571293333332</v>
      </c>
      <c r="BB133" s="2">
        <f t="shared" si="279"/>
        <v>0</v>
      </c>
      <c r="BC133" s="2">
        <f t="shared" si="211"/>
        <v>13.651042370699999</v>
      </c>
      <c r="BD133" s="2">
        <f t="shared" si="184"/>
        <v>1691.2060869626332</v>
      </c>
      <c r="BE133" s="2">
        <f t="shared" si="212"/>
        <v>11.2</v>
      </c>
      <c r="BF133" s="2">
        <f t="shared" si="185"/>
        <v>131.79485457333331</v>
      </c>
      <c r="BG133" s="2">
        <f t="shared" si="186"/>
        <v>1548.2112323892998</v>
      </c>
      <c r="BI133" s="8">
        <f t="shared" si="315"/>
        <v>0.01</v>
      </c>
      <c r="BJ133" s="5">
        <f t="shared" si="301"/>
        <v>10</v>
      </c>
      <c r="BK133" s="2">
        <f t="shared" si="302"/>
        <v>999</v>
      </c>
      <c r="BL133" s="2">
        <f t="shared" si="303"/>
        <v>1000</v>
      </c>
      <c r="BM133" s="2">
        <f t="shared" si="280"/>
        <v>1000</v>
      </c>
      <c r="BN133" s="8">
        <f t="shared" si="281"/>
        <v>0.02</v>
      </c>
      <c r="BO133" s="2">
        <f t="shared" si="282"/>
        <v>1011.6666666666667</v>
      </c>
      <c r="BP133" s="2" t="str">
        <f t="shared" si="283"/>
        <v>nie</v>
      </c>
      <c r="BQ133" s="2">
        <f t="shared" si="284"/>
        <v>7</v>
      </c>
      <c r="BR133" s="1">
        <f t="shared" si="316"/>
        <v>2</v>
      </c>
      <c r="BS133" s="1">
        <f t="shared" si="269"/>
        <v>0</v>
      </c>
      <c r="BT133" s="1">
        <f t="shared" si="309"/>
        <v>1</v>
      </c>
      <c r="BU133" s="1">
        <f t="shared" si="320"/>
        <v>0</v>
      </c>
      <c r="BV133" s="2">
        <f t="shared" si="247"/>
        <v>200</v>
      </c>
      <c r="BW133" s="8">
        <f t="shared" si="317"/>
        <v>7.0000000000000007E-2</v>
      </c>
      <c r="BX133" s="2">
        <f t="shared" si="248"/>
        <v>208.16666666666666</v>
      </c>
      <c r="BY133" s="2">
        <f t="shared" si="318"/>
        <v>1.4</v>
      </c>
      <c r="BZ133" s="2">
        <f t="shared" si="273"/>
        <v>100</v>
      </c>
      <c r="CA133" s="8">
        <f t="shared" si="270"/>
        <v>0.02</v>
      </c>
      <c r="CB133" s="2">
        <f t="shared" si="249"/>
        <v>101.16666666666667</v>
      </c>
      <c r="CC133" s="2">
        <f t="shared" si="271"/>
        <v>0.7</v>
      </c>
      <c r="CD133" s="2">
        <f t="shared" si="285"/>
        <v>0</v>
      </c>
      <c r="CE133" s="2">
        <f t="shared" si="250"/>
        <v>0</v>
      </c>
      <c r="CF133" s="2">
        <f t="shared" si="251"/>
        <v>67.200000000000017</v>
      </c>
      <c r="CG133" s="1">
        <f t="shared" si="312"/>
        <v>0</v>
      </c>
      <c r="CH133" s="2">
        <f t="shared" si="286"/>
        <v>67.200000000000017</v>
      </c>
      <c r="CI133" s="1">
        <f t="shared" si="242"/>
        <v>0</v>
      </c>
      <c r="CJ133" s="2">
        <f t="shared" si="252"/>
        <v>67.200000000000017</v>
      </c>
      <c r="CK133" s="2">
        <f t="shared" si="253"/>
        <v>1388.2000000000003</v>
      </c>
      <c r="CL133" s="2">
        <f t="shared" si="287"/>
        <v>0</v>
      </c>
      <c r="CM133" s="2">
        <f t="shared" si="216"/>
        <v>12.109100000000002</v>
      </c>
      <c r="CN133" s="2">
        <f t="shared" si="288"/>
        <v>1376.0909000000004</v>
      </c>
      <c r="CO133" s="2">
        <f t="shared" si="217"/>
        <v>9.1</v>
      </c>
      <c r="CP133" s="2">
        <f t="shared" si="289"/>
        <v>72.029000000000067</v>
      </c>
      <c r="CQ133" s="2">
        <f t="shared" si="290"/>
        <v>1294.9619000000005</v>
      </c>
      <c r="CS133" s="5">
        <f t="shared" si="304"/>
        <v>10</v>
      </c>
      <c r="CT133" s="2">
        <f t="shared" si="305"/>
        <v>1000</v>
      </c>
      <c r="CU133" s="2">
        <f t="shared" si="306"/>
        <v>1000</v>
      </c>
      <c r="CV133" s="2">
        <f t="shared" si="307"/>
        <v>1281.4563995964918</v>
      </c>
      <c r="CW133" s="8">
        <f t="shared" si="291"/>
        <v>2.2499999999999999E-2</v>
      </c>
      <c r="CX133" s="2">
        <f t="shared" si="292"/>
        <v>1298.2755148411959</v>
      </c>
      <c r="CY133" s="2" t="str">
        <f t="shared" si="293"/>
        <v>nie</v>
      </c>
      <c r="CZ133" s="2">
        <f t="shared" si="222"/>
        <v>0</v>
      </c>
      <c r="DA133" s="2">
        <f t="shared" si="223"/>
        <v>0</v>
      </c>
      <c r="DB133" s="2">
        <f t="shared" si="224"/>
        <v>1298.2755148411959</v>
      </c>
      <c r="DC133" s="2">
        <f t="shared" si="294"/>
        <v>0</v>
      </c>
      <c r="DD133" s="2">
        <f t="shared" si="225"/>
        <v>11.887162351340304</v>
      </c>
      <c r="DE133" s="2">
        <f t="shared" si="226"/>
        <v>1286.3883524898556</v>
      </c>
      <c r="DF133" s="2">
        <f t="shared" si="295"/>
        <v>20</v>
      </c>
      <c r="DG133" s="2">
        <f t="shared" si="296"/>
        <v>52.872347819827219</v>
      </c>
      <c r="DH133" s="2">
        <f t="shared" si="227"/>
        <v>1213.5160046700285</v>
      </c>
    </row>
    <row r="134" spans="2:112">
      <c r="B134" s="217"/>
      <c r="C134" s="1">
        <f t="shared" ref="C134:C165" si="321">W115</f>
        <v>97</v>
      </c>
      <c r="D134" s="2">
        <f t="shared" si="259"/>
        <v>1576.5164883305083</v>
      </c>
      <c r="E134" s="2">
        <f t="shared" si="260"/>
        <v>1457.3251480185188</v>
      </c>
      <c r="F134" s="2">
        <f t="shared" si="261"/>
        <v>1288.5246666666667</v>
      </c>
      <c r="G134" s="2">
        <f t="shared" si="262"/>
        <v>1225.8050000000001</v>
      </c>
      <c r="H134" s="2">
        <f t="shared" si="263"/>
        <v>1245.002245486628</v>
      </c>
      <c r="I134" s="2">
        <f t="shared" si="264"/>
        <v>1180.2367347133375</v>
      </c>
      <c r="J134" s="2">
        <f t="shared" ref="J134:J165" si="322">FV(INDEX(scenariusz_I_konto,MATCH(ROUNDUP(C134/12,0),scenariusz_I_rok,0))/12*(1-podatek_Belki),1,0,-J133,1)</f>
        <v>1298.9380813186576</v>
      </c>
      <c r="K134" s="2">
        <f t="shared" ref="K134:K165" si="323">X115</f>
        <v>1083.7590862161032</v>
      </c>
      <c r="W134" s="1">
        <f t="shared" si="297"/>
        <v>116</v>
      </c>
      <c r="X134" s="2">
        <f t="shared" si="274"/>
        <v>1100.9765078355899</v>
      </c>
      <c r="Y134" s="8">
        <f t="shared" si="310"/>
        <v>0.04</v>
      </c>
      <c r="Z134" s="5">
        <f t="shared" si="298"/>
        <v>15</v>
      </c>
      <c r="AA134" s="2">
        <f t="shared" si="299"/>
        <v>1498.5</v>
      </c>
      <c r="AB134" s="2">
        <f t="shared" si="207"/>
        <v>1500</v>
      </c>
      <c r="AC134" s="2">
        <f t="shared" si="300"/>
        <v>1500</v>
      </c>
      <c r="AD134" s="8">
        <f t="shared" si="275"/>
        <v>6.8500000000000005E-2</v>
      </c>
      <c r="AE134" s="2">
        <f t="shared" si="179"/>
        <v>1568.5000000000002</v>
      </c>
      <c r="AF134" s="2" t="str">
        <f t="shared" si="276"/>
        <v>nie</v>
      </c>
      <c r="AG134" s="2">
        <f t="shared" si="277"/>
        <v>10.5</v>
      </c>
      <c r="AH134" s="1">
        <f t="shared" si="233"/>
        <v>1</v>
      </c>
      <c r="AI134" s="1">
        <f t="shared" si="265"/>
        <v>0</v>
      </c>
      <c r="AJ134" s="1">
        <f t="shared" si="308"/>
        <v>0</v>
      </c>
      <c r="AK134" s="1">
        <f t="shared" si="319"/>
        <v>0</v>
      </c>
      <c r="AL134" s="2">
        <f t="shared" si="243"/>
        <v>100</v>
      </c>
      <c r="AM134" s="8">
        <f t="shared" si="313"/>
        <v>6.8500000000000005E-2</v>
      </c>
      <c r="AN134" s="2">
        <f t="shared" si="244"/>
        <v>104.56666666666668</v>
      </c>
      <c r="AO134" s="2">
        <f t="shared" si="314"/>
        <v>0.7</v>
      </c>
      <c r="AP134" s="2">
        <f t="shared" si="272"/>
        <v>0</v>
      </c>
      <c r="AQ134" s="8">
        <f t="shared" si="266"/>
        <v>0.04</v>
      </c>
      <c r="AR134" s="2">
        <f t="shared" si="267"/>
        <v>0</v>
      </c>
      <c r="AS134" s="2">
        <f t="shared" si="268"/>
        <v>0</v>
      </c>
      <c r="AT134" s="2">
        <f t="shared" si="209"/>
        <v>0</v>
      </c>
      <c r="AU134" s="2">
        <f t="shared" si="245"/>
        <v>0</v>
      </c>
      <c r="AV134" s="2">
        <f t="shared" si="236"/>
        <v>40.923795999999811</v>
      </c>
      <c r="AW134" s="1">
        <f t="shared" si="311"/>
        <v>0</v>
      </c>
      <c r="AX134" s="2">
        <f t="shared" si="278"/>
        <v>40.923795999999811</v>
      </c>
      <c r="AY134" s="1">
        <f t="shared" si="237"/>
        <v>0</v>
      </c>
      <c r="AZ134" s="2">
        <f t="shared" si="210"/>
        <v>40.923795999999811</v>
      </c>
      <c r="BA134" s="2">
        <f t="shared" si="246"/>
        <v>1713.9904626666666</v>
      </c>
      <c r="BB134" s="2">
        <f t="shared" si="279"/>
        <v>0</v>
      </c>
      <c r="BC134" s="2">
        <f t="shared" si="211"/>
        <v>13.651042370699999</v>
      </c>
      <c r="BD134" s="2">
        <f t="shared" si="184"/>
        <v>1700.3394202959666</v>
      </c>
      <c r="BE134" s="2">
        <f t="shared" si="212"/>
        <v>11.2</v>
      </c>
      <c r="BF134" s="2">
        <f t="shared" si="185"/>
        <v>133.53018790666667</v>
      </c>
      <c r="BG134" s="2">
        <f t="shared" si="186"/>
        <v>1555.6092323892999</v>
      </c>
      <c r="BI134" s="8">
        <f t="shared" si="315"/>
        <v>0.01</v>
      </c>
      <c r="BJ134" s="5">
        <f t="shared" si="301"/>
        <v>10</v>
      </c>
      <c r="BK134" s="2">
        <f t="shared" si="302"/>
        <v>999</v>
      </c>
      <c r="BL134" s="2">
        <f t="shared" si="303"/>
        <v>1000</v>
      </c>
      <c r="BM134" s="2">
        <f t="shared" si="280"/>
        <v>1000</v>
      </c>
      <c r="BN134" s="8">
        <f t="shared" si="281"/>
        <v>0.02</v>
      </c>
      <c r="BO134" s="2">
        <f t="shared" si="282"/>
        <v>1013.3333333333334</v>
      </c>
      <c r="BP134" s="2" t="str">
        <f t="shared" si="283"/>
        <v>nie</v>
      </c>
      <c r="BQ134" s="2">
        <f t="shared" si="284"/>
        <v>7</v>
      </c>
      <c r="BR134" s="1">
        <f t="shared" si="316"/>
        <v>2</v>
      </c>
      <c r="BS134" s="1">
        <f t="shared" si="269"/>
        <v>0</v>
      </c>
      <c r="BT134" s="1">
        <f t="shared" si="309"/>
        <v>1</v>
      </c>
      <c r="BU134" s="1">
        <f t="shared" si="320"/>
        <v>0</v>
      </c>
      <c r="BV134" s="2">
        <f t="shared" si="247"/>
        <v>200</v>
      </c>
      <c r="BW134" s="8">
        <f t="shared" si="317"/>
        <v>7.0000000000000007E-2</v>
      </c>
      <c r="BX134" s="2">
        <f t="shared" si="248"/>
        <v>209.33333333333331</v>
      </c>
      <c r="BY134" s="2">
        <f t="shared" si="318"/>
        <v>1.4</v>
      </c>
      <c r="BZ134" s="2">
        <f t="shared" si="273"/>
        <v>100</v>
      </c>
      <c r="CA134" s="8">
        <f t="shared" si="270"/>
        <v>0.02</v>
      </c>
      <c r="CB134" s="2">
        <f t="shared" si="249"/>
        <v>101.33333333333334</v>
      </c>
      <c r="CC134" s="2">
        <f t="shared" si="271"/>
        <v>0.7</v>
      </c>
      <c r="CD134" s="2">
        <f t="shared" si="285"/>
        <v>0</v>
      </c>
      <c r="CE134" s="2">
        <f t="shared" si="250"/>
        <v>0</v>
      </c>
      <c r="CF134" s="2">
        <f t="shared" si="251"/>
        <v>67.200000000000017</v>
      </c>
      <c r="CG134" s="1">
        <f t="shared" si="312"/>
        <v>0</v>
      </c>
      <c r="CH134" s="2">
        <f t="shared" si="286"/>
        <v>67.200000000000017</v>
      </c>
      <c r="CI134" s="1">
        <f t="shared" si="242"/>
        <v>0</v>
      </c>
      <c r="CJ134" s="2">
        <f t="shared" si="252"/>
        <v>67.200000000000017</v>
      </c>
      <c r="CK134" s="2">
        <f t="shared" si="253"/>
        <v>1391.2</v>
      </c>
      <c r="CL134" s="2">
        <f t="shared" si="287"/>
        <v>0</v>
      </c>
      <c r="CM134" s="2">
        <f t="shared" si="216"/>
        <v>12.109100000000002</v>
      </c>
      <c r="CN134" s="2">
        <f t="shared" si="288"/>
        <v>1379.0909000000001</v>
      </c>
      <c r="CO134" s="2">
        <f t="shared" si="217"/>
        <v>9.1</v>
      </c>
      <c r="CP134" s="2">
        <f t="shared" si="289"/>
        <v>72.599000000000032</v>
      </c>
      <c r="CQ134" s="2">
        <f t="shared" si="290"/>
        <v>1297.3919000000003</v>
      </c>
      <c r="CS134" s="5">
        <f t="shared" si="304"/>
        <v>10</v>
      </c>
      <c r="CT134" s="2">
        <f t="shared" si="305"/>
        <v>1000</v>
      </c>
      <c r="CU134" s="2">
        <f t="shared" si="306"/>
        <v>1000</v>
      </c>
      <c r="CV134" s="2">
        <f t="shared" si="307"/>
        <v>1281.4563995964918</v>
      </c>
      <c r="CW134" s="8">
        <f t="shared" si="291"/>
        <v>2.2499999999999999E-2</v>
      </c>
      <c r="CX134" s="2">
        <f t="shared" si="292"/>
        <v>1300.678245590439</v>
      </c>
      <c r="CY134" s="2" t="str">
        <f t="shared" si="293"/>
        <v>nie</v>
      </c>
      <c r="CZ134" s="2">
        <f t="shared" si="222"/>
        <v>0</v>
      </c>
      <c r="DA134" s="2">
        <f t="shared" si="223"/>
        <v>0</v>
      </c>
      <c r="DB134" s="2">
        <f t="shared" si="224"/>
        <v>1300.678245590439</v>
      </c>
      <c r="DC134" s="2">
        <f t="shared" si="294"/>
        <v>0</v>
      </c>
      <c r="DD134" s="2">
        <f t="shared" si="225"/>
        <v>11.887162351340304</v>
      </c>
      <c r="DE134" s="2">
        <f t="shared" si="226"/>
        <v>1288.7910832390987</v>
      </c>
      <c r="DF134" s="2">
        <f t="shared" si="295"/>
        <v>20</v>
      </c>
      <c r="DG134" s="2">
        <f t="shared" si="296"/>
        <v>53.328866662183415</v>
      </c>
      <c r="DH134" s="2">
        <f t="shared" si="227"/>
        <v>1215.4622165769154</v>
      </c>
    </row>
    <row r="135" spans="2:112">
      <c r="B135" s="217"/>
      <c r="C135" s="1">
        <f t="shared" si="321"/>
        <v>98</v>
      </c>
      <c r="D135" s="2">
        <f t="shared" si="259"/>
        <v>1584.9887962357163</v>
      </c>
      <c r="E135" s="2">
        <f t="shared" si="260"/>
        <v>1464.1877174217373</v>
      </c>
      <c r="F135" s="2">
        <f t="shared" si="261"/>
        <v>1294.6913333333334</v>
      </c>
      <c r="G135" s="2">
        <f t="shared" si="262"/>
        <v>1229.855</v>
      </c>
      <c r="H135" s="2">
        <f t="shared" si="263"/>
        <v>1247.3521044100933</v>
      </c>
      <c r="I135" s="2">
        <f t="shared" si="264"/>
        <v>1182.1401204413442</v>
      </c>
      <c r="J135" s="2">
        <f t="shared" si="322"/>
        <v>1302.4452141382178</v>
      </c>
      <c r="K135" s="2">
        <f t="shared" si="323"/>
        <v>1084.6614668041268</v>
      </c>
      <c r="W135" s="1">
        <f t="shared" si="297"/>
        <v>117</v>
      </c>
      <c r="X135" s="2">
        <f t="shared" si="274"/>
        <v>1101.8879122294936</v>
      </c>
      <c r="Y135" s="8">
        <f t="shared" si="310"/>
        <v>0.04</v>
      </c>
      <c r="Z135" s="5">
        <f t="shared" si="298"/>
        <v>15</v>
      </c>
      <c r="AA135" s="2">
        <f t="shared" si="299"/>
        <v>1498.5</v>
      </c>
      <c r="AB135" s="2">
        <f t="shared" si="207"/>
        <v>1500</v>
      </c>
      <c r="AC135" s="2">
        <f t="shared" si="300"/>
        <v>1500</v>
      </c>
      <c r="AD135" s="8">
        <f t="shared" si="275"/>
        <v>6.8500000000000005E-2</v>
      </c>
      <c r="AE135" s="2">
        <f t="shared" si="179"/>
        <v>1577.0625</v>
      </c>
      <c r="AF135" s="2" t="str">
        <f t="shared" si="276"/>
        <v>nie</v>
      </c>
      <c r="AG135" s="2">
        <f t="shared" si="277"/>
        <v>10.5</v>
      </c>
      <c r="AH135" s="1">
        <f t="shared" si="233"/>
        <v>1</v>
      </c>
      <c r="AI135" s="1">
        <f t="shared" si="265"/>
        <v>0</v>
      </c>
      <c r="AJ135" s="1">
        <f t="shared" si="308"/>
        <v>0</v>
      </c>
      <c r="AK135" s="1">
        <f t="shared" si="319"/>
        <v>0</v>
      </c>
      <c r="AL135" s="2">
        <f t="shared" si="243"/>
        <v>100</v>
      </c>
      <c r="AM135" s="8">
        <f t="shared" si="313"/>
        <v>6.8500000000000005E-2</v>
      </c>
      <c r="AN135" s="2">
        <f t="shared" si="244"/>
        <v>105.13749999999999</v>
      </c>
      <c r="AO135" s="2">
        <f t="shared" si="314"/>
        <v>0.7</v>
      </c>
      <c r="AP135" s="2">
        <f t="shared" si="272"/>
        <v>0</v>
      </c>
      <c r="AQ135" s="8">
        <f t="shared" si="266"/>
        <v>0.04</v>
      </c>
      <c r="AR135" s="2">
        <f t="shared" si="267"/>
        <v>0</v>
      </c>
      <c r="AS135" s="2">
        <f t="shared" si="268"/>
        <v>0</v>
      </c>
      <c r="AT135" s="2">
        <f t="shared" si="209"/>
        <v>0</v>
      </c>
      <c r="AU135" s="2">
        <f t="shared" si="245"/>
        <v>0</v>
      </c>
      <c r="AV135" s="2">
        <f t="shared" si="236"/>
        <v>40.923795999999811</v>
      </c>
      <c r="AW135" s="1">
        <f t="shared" si="311"/>
        <v>0</v>
      </c>
      <c r="AX135" s="2">
        <f t="shared" si="278"/>
        <v>40.923795999999811</v>
      </c>
      <c r="AY135" s="1">
        <f t="shared" si="237"/>
        <v>0</v>
      </c>
      <c r="AZ135" s="2">
        <f t="shared" si="210"/>
        <v>40.923795999999811</v>
      </c>
      <c r="BA135" s="2">
        <f t="shared" si="246"/>
        <v>1723.1237959999999</v>
      </c>
      <c r="BB135" s="2">
        <f t="shared" si="279"/>
        <v>0</v>
      </c>
      <c r="BC135" s="2">
        <f t="shared" si="211"/>
        <v>13.651042370699999</v>
      </c>
      <c r="BD135" s="2">
        <f t="shared" si="184"/>
        <v>1709.4727536292999</v>
      </c>
      <c r="BE135" s="2">
        <f t="shared" si="212"/>
        <v>11.2</v>
      </c>
      <c r="BF135" s="2">
        <f t="shared" si="185"/>
        <v>135.26552123999997</v>
      </c>
      <c r="BG135" s="2">
        <f t="shared" si="186"/>
        <v>1563.0072323892998</v>
      </c>
      <c r="BI135" s="8">
        <f t="shared" si="315"/>
        <v>0.01</v>
      </c>
      <c r="BJ135" s="5">
        <f t="shared" si="301"/>
        <v>10</v>
      </c>
      <c r="BK135" s="2">
        <f t="shared" si="302"/>
        <v>999</v>
      </c>
      <c r="BL135" s="2">
        <f t="shared" si="303"/>
        <v>1000</v>
      </c>
      <c r="BM135" s="2">
        <f t="shared" si="280"/>
        <v>1000</v>
      </c>
      <c r="BN135" s="8">
        <f t="shared" si="281"/>
        <v>0.02</v>
      </c>
      <c r="BO135" s="2">
        <f t="shared" si="282"/>
        <v>1014.9999999999999</v>
      </c>
      <c r="BP135" s="2" t="str">
        <f t="shared" si="283"/>
        <v>nie</v>
      </c>
      <c r="BQ135" s="2">
        <f t="shared" si="284"/>
        <v>7</v>
      </c>
      <c r="BR135" s="1">
        <f t="shared" si="316"/>
        <v>2</v>
      </c>
      <c r="BS135" s="1">
        <f t="shared" si="269"/>
        <v>0</v>
      </c>
      <c r="BT135" s="1">
        <f t="shared" si="309"/>
        <v>1</v>
      </c>
      <c r="BU135" s="1">
        <f t="shared" si="320"/>
        <v>0</v>
      </c>
      <c r="BV135" s="2">
        <f t="shared" si="247"/>
        <v>200</v>
      </c>
      <c r="BW135" s="8">
        <f t="shared" si="317"/>
        <v>7.0000000000000007E-2</v>
      </c>
      <c r="BX135" s="2">
        <f t="shared" si="248"/>
        <v>210.5</v>
      </c>
      <c r="BY135" s="2">
        <f t="shared" si="318"/>
        <v>1.4</v>
      </c>
      <c r="BZ135" s="2">
        <f t="shared" si="273"/>
        <v>100</v>
      </c>
      <c r="CA135" s="8">
        <f t="shared" si="270"/>
        <v>0.02</v>
      </c>
      <c r="CB135" s="2">
        <f t="shared" si="249"/>
        <v>101.49999999999999</v>
      </c>
      <c r="CC135" s="2">
        <f t="shared" si="271"/>
        <v>0.7</v>
      </c>
      <c r="CD135" s="2">
        <f t="shared" si="285"/>
        <v>0</v>
      </c>
      <c r="CE135" s="2">
        <f t="shared" si="250"/>
        <v>0</v>
      </c>
      <c r="CF135" s="2">
        <f t="shared" si="251"/>
        <v>67.200000000000017</v>
      </c>
      <c r="CG135" s="1">
        <f t="shared" si="312"/>
        <v>0</v>
      </c>
      <c r="CH135" s="2">
        <f t="shared" si="286"/>
        <v>67.200000000000017</v>
      </c>
      <c r="CI135" s="1">
        <f t="shared" si="242"/>
        <v>0</v>
      </c>
      <c r="CJ135" s="2">
        <f t="shared" si="252"/>
        <v>67.200000000000017</v>
      </c>
      <c r="CK135" s="2">
        <f t="shared" si="253"/>
        <v>1394.2</v>
      </c>
      <c r="CL135" s="2">
        <f t="shared" si="287"/>
        <v>0</v>
      </c>
      <c r="CM135" s="2">
        <f t="shared" si="216"/>
        <v>12.109100000000002</v>
      </c>
      <c r="CN135" s="2">
        <f t="shared" si="288"/>
        <v>1382.0909000000001</v>
      </c>
      <c r="CO135" s="2">
        <f t="shared" si="217"/>
        <v>9.1</v>
      </c>
      <c r="CP135" s="2">
        <f t="shared" si="289"/>
        <v>73.169000000000025</v>
      </c>
      <c r="CQ135" s="2">
        <f t="shared" si="290"/>
        <v>1299.8219000000001</v>
      </c>
      <c r="CS135" s="5">
        <f t="shared" si="304"/>
        <v>10</v>
      </c>
      <c r="CT135" s="2">
        <f t="shared" si="305"/>
        <v>1000</v>
      </c>
      <c r="CU135" s="2">
        <f t="shared" si="306"/>
        <v>1000</v>
      </c>
      <c r="CV135" s="2">
        <f t="shared" si="307"/>
        <v>1281.4563995964918</v>
      </c>
      <c r="CW135" s="8">
        <f t="shared" si="291"/>
        <v>2.2499999999999999E-2</v>
      </c>
      <c r="CX135" s="2">
        <f t="shared" si="292"/>
        <v>1303.0809763396826</v>
      </c>
      <c r="CY135" s="2" t="str">
        <f t="shared" si="293"/>
        <v>nie</v>
      </c>
      <c r="CZ135" s="2">
        <f t="shared" si="222"/>
        <v>0</v>
      </c>
      <c r="DA135" s="2">
        <f t="shared" si="223"/>
        <v>0</v>
      </c>
      <c r="DB135" s="2">
        <f t="shared" si="224"/>
        <v>1303.0809763396826</v>
      </c>
      <c r="DC135" s="2">
        <f t="shared" si="294"/>
        <v>0</v>
      </c>
      <c r="DD135" s="2">
        <f t="shared" si="225"/>
        <v>11.887162351340304</v>
      </c>
      <c r="DE135" s="2">
        <f t="shared" si="226"/>
        <v>1291.1938139883423</v>
      </c>
      <c r="DF135" s="2">
        <f t="shared" si="295"/>
        <v>20</v>
      </c>
      <c r="DG135" s="2">
        <f t="shared" si="296"/>
        <v>53.78538550453969</v>
      </c>
      <c r="DH135" s="2">
        <f t="shared" si="227"/>
        <v>1217.4084284838027</v>
      </c>
    </row>
    <row r="136" spans="2:112">
      <c r="B136" s="217"/>
      <c r="C136" s="1">
        <f t="shared" si="321"/>
        <v>99</v>
      </c>
      <c r="D136" s="2">
        <f t="shared" si="259"/>
        <v>1593.4611041409248</v>
      </c>
      <c r="E136" s="2">
        <f t="shared" si="260"/>
        <v>1471.0502868249562</v>
      </c>
      <c r="F136" s="2">
        <f t="shared" si="261"/>
        <v>1300.8579999999999</v>
      </c>
      <c r="G136" s="2">
        <f t="shared" si="262"/>
        <v>1234.8499999999999</v>
      </c>
      <c r="H136" s="2">
        <f t="shared" si="263"/>
        <v>1249.7019633335588</v>
      </c>
      <c r="I136" s="2">
        <f t="shared" si="264"/>
        <v>1184.0435061693513</v>
      </c>
      <c r="J136" s="2">
        <f t="shared" si="322"/>
        <v>1305.9618162163908</v>
      </c>
      <c r="K136" s="2">
        <f t="shared" si="323"/>
        <v>1085.5638473921501</v>
      </c>
      <c r="W136" s="1">
        <f t="shared" si="297"/>
        <v>118</v>
      </c>
      <c r="X136" s="2">
        <f t="shared" si="274"/>
        <v>1102.7993166233971</v>
      </c>
      <c r="Y136" s="8">
        <f t="shared" si="310"/>
        <v>0.04</v>
      </c>
      <c r="Z136" s="5">
        <f t="shared" si="298"/>
        <v>15</v>
      </c>
      <c r="AA136" s="2">
        <f t="shared" si="299"/>
        <v>1498.5</v>
      </c>
      <c r="AB136" s="2">
        <f t="shared" si="207"/>
        <v>1500</v>
      </c>
      <c r="AC136" s="2">
        <f t="shared" si="300"/>
        <v>1500</v>
      </c>
      <c r="AD136" s="8">
        <f t="shared" si="275"/>
        <v>6.8500000000000005E-2</v>
      </c>
      <c r="AE136" s="2">
        <f t="shared" si="179"/>
        <v>1585.625</v>
      </c>
      <c r="AF136" s="2" t="str">
        <f t="shared" si="276"/>
        <v>nie</v>
      </c>
      <c r="AG136" s="2">
        <f t="shared" si="277"/>
        <v>10.5</v>
      </c>
      <c r="AH136" s="1">
        <f t="shared" si="233"/>
        <v>1</v>
      </c>
      <c r="AI136" s="1">
        <f t="shared" si="265"/>
        <v>0</v>
      </c>
      <c r="AJ136" s="1">
        <f t="shared" si="308"/>
        <v>0</v>
      </c>
      <c r="AK136" s="1">
        <f t="shared" si="319"/>
        <v>0</v>
      </c>
      <c r="AL136" s="2">
        <f t="shared" si="243"/>
        <v>100</v>
      </c>
      <c r="AM136" s="8">
        <f t="shared" si="313"/>
        <v>6.8500000000000005E-2</v>
      </c>
      <c r="AN136" s="2">
        <f t="shared" si="244"/>
        <v>105.70833333333334</v>
      </c>
      <c r="AO136" s="2">
        <f t="shared" si="314"/>
        <v>0.7</v>
      </c>
      <c r="AP136" s="2">
        <f t="shared" si="272"/>
        <v>0</v>
      </c>
      <c r="AQ136" s="8">
        <f t="shared" si="266"/>
        <v>0.04</v>
      </c>
      <c r="AR136" s="2">
        <f t="shared" si="267"/>
        <v>0</v>
      </c>
      <c r="AS136" s="2">
        <f t="shared" si="268"/>
        <v>0</v>
      </c>
      <c r="AT136" s="2">
        <f t="shared" si="209"/>
        <v>0</v>
      </c>
      <c r="AU136" s="2">
        <f t="shared" si="245"/>
        <v>0</v>
      </c>
      <c r="AV136" s="2">
        <f t="shared" si="236"/>
        <v>40.923795999999811</v>
      </c>
      <c r="AW136" s="1">
        <f t="shared" si="311"/>
        <v>0</v>
      </c>
      <c r="AX136" s="2">
        <f t="shared" si="278"/>
        <v>40.923795999999811</v>
      </c>
      <c r="AY136" s="1">
        <f t="shared" si="237"/>
        <v>0</v>
      </c>
      <c r="AZ136" s="2">
        <f t="shared" si="210"/>
        <v>40.923795999999811</v>
      </c>
      <c r="BA136" s="2">
        <f t="shared" si="246"/>
        <v>1732.2571293333331</v>
      </c>
      <c r="BB136" s="2">
        <f t="shared" si="279"/>
        <v>0</v>
      </c>
      <c r="BC136" s="2">
        <f t="shared" si="211"/>
        <v>13.651042370699999</v>
      </c>
      <c r="BD136" s="2">
        <f t="shared" si="184"/>
        <v>1718.6060869626331</v>
      </c>
      <c r="BE136" s="2">
        <f t="shared" si="212"/>
        <v>11.2</v>
      </c>
      <c r="BF136" s="2">
        <f t="shared" si="185"/>
        <v>137.00085457333327</v>
      </c>
      <c r="BG136" s="2">
        <f t="shared" si="186"/>
        <v>1570.4052323892997</v>
      </c>
      <c r="BI136" s="8">
        <f t="shared" si="315"/>
        <v>0.01</v>
      </c>
      <c r="BJ136" s="5">
        <f t="shared" si="301"/>
        <v>10</v>
      </c>
      <c r="BK136" s="2">
        <f t="shared" si="302"/>
        <v>999</v>
      </c>
      <c r="BL136" s="2">
        <f t="shared" si="303"/>
        <v>1000</v>
      </c>
      <c r="BM136" s="2">
        <f t="shared" si="280"/>
        <v>1000</v>
      </c>
      <c r="BN136" s="8">
        <f t="shared" si="281"/>
        <v>0.02</v>
      </c>
      <c r="BO136" s="2">
        <f t="shared" si="282"/>
        <v>1016.6666666666666</v>
      </c>
      <c r="BP136" s="2" t="str">
        <f t="shared" si="283"/>
        <v>nie</v>
      </c>
      <c r="BQ136" s="2">
        <f t="shared" si="284"/>
        <v>7</v>
      </c>
      <c r="BR136" s="1">
        <f t="shared" si="316"/>
        <v>2</v>
      </c>
      <c r="BS136" s="1">
        <f t="shared" si="269"/>
        <v>0</v>
      </c>
      <c r="BT136" s="1">
        <f t="shared" si="309"/>
        <v>1</v>
      </c>
      <c r="BU136" s="1">
        <f t="shared" si="320"/>
        <v>0</v>
      </c>
      <c r="BV136" s="2">
        <f t="shared" si="247"/>
        <v>200</v>
      </c>
      <c r="BW136" s="8">
        <f t="shared" si="317"/>
        <v>7.0000000000000007E-2</v>
      </c>
      <c r="BX136" s="2">
        <f t="shared" si="248"/>
        <v>211.66666666666666</v>
      </c>
      <c r="BY136" s="2">
        <f t="shared" si="318"/>
        <v>1.4</v>
      </c>
      <c r="BZ136" s="2">
        <f t="shared" si="273"/>
        <v>100</v>
      </c>
      <c r="CA136" s="8">
        <f t="shared" si="270"/>
        <v>0.02</v>
      </c>
      <c r="CB136" s="2">
        <f t="shared" si="249"/>
        <v>101.66666666666666</v>
      </c>
      <c r="CC136" s="2">
        <f t="shared" si="271"/>
        <v>0.7</v>
      </c>
      <c r="CD136" s="2">
        <f t="shared" si="285"/>
        <v>0</v>
      </c>
      <c r="CE136" s="2">
        <f t="shared" si="250"/>
        <v>0</v>
      </c>
      <c r="CF136" s="2">
        <f t="shared" si="251"/>
        <v>67.200000000000017</v>
      </c>
      <c r="CG136" s="1">
        <f t="shared" si="312"/>
        <v>0</v>
      </c>
      <c r="CH136" s="2">
        <f t="shared" si="286"/>
        <v>67.200000000000017</v>
      </c>
      <c r="CI136" s="1">
        <f t="shared" si="242"/>
        <v>0</v>
      </c>
      <c r="CJ136" s="2">
        <f t="shared" si="252"/>
        <v>67.200000000000017</v>
      </c>
      <c r="CK136" s="2">
        <f t="shared" si="253"/>
        <v>1397.2</v>
      </c>
      <c r="CL136" s="2">
        <f t="shared" si="287"/>
        <v>0</v>
      </c>
      <c r="CM136" s="2">
        <f t="shared" si="216"/>
        <v>12.109100000000002</v>
      </c>
      <c r="CN136" s="2">
        <f t="shared" si="288"/>
        <v>1385.0909000000001</v>
      </c>
      <c r="CO136" s="2">
        <f t="shared" si="217"/>
        <v>9.1</v>
      </c>
      <c r="CP136" s="2">
        <f t="shared" si="289"/>
        <v>73.739000000000033</v>
      </c>
      <c r="CQ136" s="2">
        <f t="shared" si="290"/>
        <v>1302.2519000000002</v>
      </c>
      <c r="CS136" s="5">
        <f t="shared" si="304"/>
        <v>10</v>
      </c>
      <c r="CT136" s="2">
        <f t="shared" si="305"/>
        <v>1000</v>
      </c>
      <c r="CU136" s="2">
        <f t="shared" si="306"/>
        <v>1000</v>
      </c>
      <c r="CV136" s="2">
        <f t="shared" si="307"/>
        <v>1281.4563995964918</v>
      </c>
      <c r="CW136" s="8">
        <f t="shared" si="291"/>
        <v>2.2499999999999999E-2</v>
      </c>
      <c r="CX136" s="2">
        <f t="shared" si="292"/>
        <v>1305.4837070889262</v>
      </c>
      <c r="CY136" s="2" t="str">
        <f t="shared" si="293"/>
        <v>nie</v>
      </c>
      <c r="CZ136" s="2">
        <f t="shared" si="222"/>
        <v>0</v>
      </c>
      <c r="DA136" s="2">
        <f t="shared" si="223"/>
        <v>0</v>
      </c>
      <c r="DB136" s="2">
        <f t="shared" si="224"/>
        <v>1305.4837070889262</v>
      </c>
      <c r="DC136" s="2">
        <f t="shared" si="294"/>
        <v>0</v>
      </c>
      <c r="DD136" s="2">
        <f t="shared" si="225"/>
        <v>11.887162351340304</v>
      </c>
      <c r="DE136" s="2">
        <f t="shared" si="226"/>
        <v>1293.5965447375859</v>
      </c>
      <c r="DF136" s="2">
        <f t="shared" si="295"/>
        <v>20</v>
      </c>
      <c r="DG136" s="2">
        <f t="shared" si="296"/>
        <v>54.241904346895971</v>
      </c>
      <c r="DH136" s="2">
        <f t="shared" si="227"/>
        <v>1219.3546403906898</v>
      </c>
    </row>
    <row r="137" spans="2:112">
      <c r="B137" s="217"/>
      <c r="C137" s="1">
        <f t="shared" si="321"/>
        <v>100</v>
      </c>
      <c r="D137" s="2">
        <f t="shared" si="259"/>
        <v>1601.9334120461331</v>
      </c>
      <c r="E137" s="2">
        <f t="shared" si="260"/>
        <v>1477.9128562281749</v>
      </c>
      <c r="F137" s="2">
        <f t="shared" si="261"/>
        <v>1307.0246666666667</v>
      </c>
      <c r="G137" s="2">
        <f t="shared" si="262"/>
        <v>1239.845</v>
      </c>
      <c r="H137" s="2">
        <f t="shared" si="263"/>
        <v>1252.0518222570245</v>
      </c>
      <c r="I137" s="2">
        <f t="shared" si="264"/>
        <v>1185.9468918973585</v>
      </c>
      <c r="J137" s="2">
        <f t="shared" si="322"/>
        <v>1309.4879131201751</v>
      </c>
      <c r="K137" s="2">
        <f t="shared" si="323"/>
        <v>1086.4662279801737</v>
      </c>
      <c r="W137" s="1">
        <f t="shared" si="297"/>
        <v>119</v>
      </c>
      <c r="X137" s="2">
        <f t="shared" si="274"/>
        <v>1103.710721017301</v>
      </c>
      <c r="Y137" s="8">
        <f t="shared" si="310"/>
        <v>0.04</v>
      </c>
      <c r="Z137" s="5">
        <f t="shared" si="298"/>
        <v>15</v>
      </c>
      <c r="AA137" s="2">
        <f t="shared" si="299"/>
        <v>1498.5</v>
      </c>
      <c r="AB137" s="2">
        <f t="shared" si="207"/>
        <v>1500</v>
      </c>
      <c r="AC137" s="2">
        <f t="shared" si="300"/>
        <v>1500</v>
      </c>
      <c r="AD137" s="8">
        <f t="shared" si="275"/>
        <v>6.8500000000000005E-2</v>
      </c>
      <c r="AE137" s="2">
        <f t="shared" si="179"/>
        <v>1594.1874999999998</v>
      </c>
      <c r="AF137" s="2" t="str">
        <f t="shared" si="276"/>
        <v>nie</v>
      </c>
      <c r="AG137" s="2">
        <f t="shared" si="277"/>
        <v>10.5</v>
      </c>
      <c r="AH137" s="1">
        <f t="shared" si="233"/>
        <v>1</v>
      </c>
      <c r="AI137" s="1">
        <f t="shared" si="265"/>
        <v>0</v>
      </c>
      <c r="AJ137" s="1">
        <f t="shared" si="308"/>
        <v>0</v>
      </c>
      <c r="AK137" s="1">
        <f t="shared" si="319"/>
        <v>0</v>
      </c>
      <c r="AL137" s="2">
        <f t="shared" si="243"/>
        <v>100</v>
      </c>
      <c r="AM137" s="8">
        <f t="shared" si="313"/>
        <v>6.8500000000000005E-2</v>
      </c>
      <c r="AN137" s="2">
        <f t="shared" si="244"/>
        <v>106.27916666666665</v>
      </c>
      <c r="AO137" s="2">
        <f t="shared" si="314"/>
        <v>0.7</v>
      </c>
      <c r="AP137" s="2">
        <f t="shared" si="272"/>
        <v>0</v>
      </c>
      <c r="AQ137" s="8">
        <f t="shared" si="266"/>
        <v>0.04</v>
      </c>
      <c r="AR137" s="2">
        <f t="shared" si="267"/>
        <v>0</v>
      </c>
      <c r="AS137" s="2">
        <f t="shared" si="268"/>
        <v>0</v>
      </c>
      <c r="AT137" s="2">
        <f t="shared" si="209"/>
        <v>0</v>
      </c>
      <c r="AU137" s="2">
        <f t="shared" si="245"/>
        <v>0</v>
      </c>
      <c r="AV137" s="2">
        <f t="shared" si="236"/>
        <v>40.923795999999811</v>
      </c>
      <c r="AW137" s="1">
        <f t="shared" si="311"/>
        <v>0</v>
      </c>
      <c r="AX137" s="2">
        <f t="shared" si="278"/>
        <v>40.923795999999811</v>
      </c>
      <c r="AY137" s="1">
        <f t="shared" si="237"/>
        <v>0</v>
      </c>
      <c r="AZ137" s="2">
        <f t="shared" si="210"/>
        <v>40.923795999999811</v>
      </c>
      <c r="BA137" s="2">
        <f t="shared" si="246"/>
        <v>1741.3904626666663</v>
      </c>
      <c r="BB137" s="2">
        <f t="shared" si="279"/>
        <v>0</v>
      </c>
      <c r="BC137" s="2">
        <f t="shared" si="211"/>
        <v>13.651042370699999</v>
      </c>
      <c r="BD137" s="2">
        <f t="shared" si="184"/>
        <v>1727.7394202959663</v>
      </c>
      <c r="BE137" s="2">
        <f t="shared" si="212"/>
        <v>11.2</v>
      </c>
      <c r="BF137" s="2">
        <f t="shared" si="185"/>
        <v>138.73618790666657</v>
      </c>
      <c r="BG137" s="2">
        <f t="shared" si="186"/>
        <v>1577.8032323892996</v>
      </c>
      <c r="BI137" s="8">
        <f t="shared" si="315"/>
        <v>0.01</v>
      </c>
      <c r="BJ137" s="5">
        <f t="shared" si="301"/>
        <v>10</v>
      </c>
      <c r="BK137" s="2">
        <f t="shared" si="302"/>
        <v>999</v>
      </c>
      <c r="BL137" s="2">
        <f t="shared" si="303"/>
        <v>1000</v>
      </c>
      <c r="BM137" s="2">
        <f t="shared" si="280"/>
        <v>1000</v>
      </c>
      <c r="BN137" s="8">
        <f t="shared" si="281"/>
        <v>0.02</v>
      </c>
      <c r="BO137" s="2">
        <f t="shared" si="282"/>
        <v>1018.3333333333333</v>
      </c>
      <c r="BP137" s="2" t="str">
        <f t="shared" si="283"/>
        <v>nie</v>
      </c>
      <c r="BQ137" s="2">
        <f t="shared" si="284"/>
        <v>7</v>
      </c>
      <c r="BR137" s="1">
        <f t="shared" si="316"/>
        <v>2</v>
      </c>
      <c r="BS137" s="1">
        <f t="shared" si="269"/>
        <v>0</v>
      </c>
      <c r="BT137" s="1">
        <f t="shared" si="309"/>
        <v>1</v>
      </c>
      <c r="BU137" s="1">
        <f t="shared" si="320"/>
        <v>0</v>
      </c>
      <c r="BV137" s="2">
        <f t="shared" si="247"/>
        <v>200</v>
      </c>
      <c r="BW137" s="8">
        <f t="shared" si="317"/>
        <v>7.0000000000000007E-2</v>
      </c>
      <c r="BX137" s="2">
        <f t="shared" si="248"/>
        <v>212.83333333333334</v>
      </c>
      <c r="BY137" s="2">
        <f t="shared" si="318"/>
        <v>1.4</v>
      </c>
      <c r="BZ137" s="2">
        <f t="shared" si="273"/>
        <v>100</v>
      </c>
      <c r="CA137" s="8">
        <f t="shared" si="270"/>
        <v>0.02</v>
      </c>
      <c r="CB137" s="2">
        <f t="shared" si="249"/>
        <v>101.83333333333333</v>
      </c>
      <c r="CC137" s="2">
        <f t="shared" si="271"/>
        <v>0.7</v>
      </c>
      <c r="CD137" s="2">
        <f t="shared" si="285"/>
        <v>0</v>
      </c>
      <c r="CE137" s="2">
        <f t="shared" si="250"/>
        <v>0</v>
      </c>
      <c r="CF137" s="2">
        <f t="shared" si="251"/>
        <v>67.200000000000017</v>
      </c>
      <c r="CG137" s="1">
        <f t="shared" si="312"/>
        <v>0</v>
      </c>
      <c r="CH137" s="2">
        <f t="shared" si="286"/>
        <v>67.200000000000017</v>
      </c>
      <c r="CI137" s="1">
        <f t="shared" si="242"/>
        <v>0</v>
      </c>
      <c r="CJ137" s="2">
        <f t="shared" si="252"/>
        <v>67.200000000000017</v>
      </c>
      <c r="CK137" s="2">
        <f t="shared" si="253"/>
        <v>1400.1999999999998</v>
      </c>
      <c r="CL137" s="2">
        <f t="shared" si="287"/>
        <v>0</v>
      </c>
      <c r="CM137" s="2">
        <f t="shared" si="216"/>
        <v>12.109100000000002</v>
      </c>
      <c r="CN137" s="2">
        <f t="shared" si="288"/>
        <v>1388.0908999999999</v>
      </c>
      <c r="CO137" s="2">
        <f t="shared" si="217"/>
        <v>9.1</v>
      </c>
      <c r="CP137" s="2">
        <f t="shared" si="289"/>
        <v>74.308999999999983</v>
      </c>
      <c r="CQ137" s="2">
        <f t="shared" si="290"/>
        <v>1304.6819</v>
      </c>
      <c r="CS137" s="5">
        <f t="shared" si="304"/>
        <v>10</v>
      </c>
      <c r="CT137" s="2">
        <f t="shared" si="305"/>
        <v>1000</v>
      </c>
      <c r="CU137" s="2">
        <f t="shared" si="306"/>
        <v>1000</v>
      </c>
      <c r="CV137" s="2">
        <f t="shared" si="307"/>
        <v>1281.4563995964918</v>
      </c>
      <c r="CW137" s="8">
        <f t="shared" si="291"/>
        <v>2.2499999999999999E-2</v>
      </c>
      <c r="CX137" s="2">
        <f t="shared" si="292"/>
        <v>1307.8864378381693</v>
      </c>
      <c r="CY137" s="2" t="str">
        <f t="shared" si="293"/>
        <v>nie</v>
      </c>
      <c r="CZ137" s="2">
        <f t="shared" si="222"/>
        <v>0</v>
      </c>
      <c r="DA137" s="2">
        <f t="shared" si="223"/>
        <v>0</v>
      </c>
      <c r="DB137" s="2">
        <f t="shared" si="224"/>
        <v>1307.8864378381693</v>
      </c>
      <c r="DC137" s="2">
        <f t="shared" si="294"/>
        <v>0</v>
      </c>
      <c r="DD137" s="2">
        <f t="shared" si="225"/>
        <v>11.887162351340304</v>
      </c>
      <c r="DE137" s="2">
        <f t="shared" si="226"/>
        <v>1295.999275486829</v>
      </c>
      <c r="DF137" s="2">
        <f t="shared" si="295"/>
        <v>20</v>
      </c>
      <c r="DG137" s="2">
        <f t="shared" si="296"/>
        <v>54.698423189252168</v>
      </c>
      <c r="DH137" s="2">
        <f t="shared" si="227"/>
        <v>1221.3008522975767</v>
      </c>
    </row>
    <row r="138" spans="2:112">
      <c r="B138" s="217"/>
      <c r="C138" s="1">
        <f t="shared" si="321"/>
        <v>101</v>
      </c>
      <c r="D138" s="2">
        <f t="shared" si="259"/>
        <v>1610.4057199513416</v>
      </c>
      <c r="E138" s="2">
        <f t="shared" si="260"/>
        <v>1484.7754256313938</v>
      </c>
      <c r="F138" s="2">
        <f t="shared" si="261"/>
        <v>1313.1913333333332</v>
      </c>
      <c r="G138" s="2">
        <f t="shared" si="262"/>
        <v>1244.8399999999999</v>
      </c>
      <c r="H138" s="2">
        <f t="shared" si="263"/>
        <v>1254.4016811804897</v>
      </c>
      <c r="I138" s="2">
        <f t="shared" si="264"/>
        <v>1187.8502776253654</v>
      </c>
      <c r="J138" s="2">
        <f t="shared" si="322"/>
        <v>1313.0235304855994</v>
      </c>
      <c r="K138" s="2">
        <f t="shared" si="323"/>
        <v>1087.3686085681968</v>
      </c>
      <c r="W138" s="1">
        <f t="shared" si="297"/>
        <v>120</v>
      </c>
      <c r="X138" s="2">
        <f t="shared" si="274"/>
        <v>1104.6221254112045</v>
      </c>
      <c r="Y138" s="8">
        <f t="shared" si="310"/>
        <v>0.04</v>
      </c>
      <c r="Z138" s="5">
        <f t="shared" si="298"/>
        <v>15</v>
      </c>
      <c r="AA138" s="2">
        <f t="shared" si="299"/>
        <v>1498.5</v>
      </c>
      <c r="AB138" s="2">
        <f t="shared" si="207"/>
        <v>1500</v>
      </c>
      <c r="AC138" s="2">
        <f t="shared" si="300"/>
        <v>1500</v>
      </c>
      <c r="AD138" s="8">
        <f t="shared" si="275"/>
        <v>6.8500000000000005E-2</v>
      </c>
      <c r="AE138" s="2">
        <f t="shared" si="179"/>
        <v>1602.75</v>
      </c>
      <c r="AF138" s="2" t="str">
        <f t="shared" si="276"/>
        <v>nie</v>
      </c>
      <c r="AG138" s="2">
        <f t="shared" si="277"/>
        <v>10.5</v>
      </c>
      <c r="AH138" s="1">
        <f t="shared" si="233"/>
        <v>1</v>
      </c>
      <c r="AI138" s="1">
        <f t="shared" si="265"/>
        <v>0</v>
      </c>
      <c r="AJ138" s="1">
        <f t="shared" si="308"/>
        <v>0</v>
      </c>
      <c r="AK138" s="1">
        <f t="shared" si="319"/>
        <v>0</v>
      </c>
      <c r="AL138" s="2">
        <f t="shared" si="243"/>
        <v>100</v>
      </c>
      <c r="AM138" s="8">
        <f t="shared" si="313"/>
        <v>6.8500000000000005E-2</v>
      </c>
      <c r="AN138" s="2">
        <f t="shared" si="244"/>
        <v>106.85</v>
      </c>
      <c r="AO138" s="2">
        <f t="shared" si="314"/>
        <v>0.7</v>
      </c>
      <c r="AP138" s="2">
        <f t="shared" si="272"/>
        <v>0</v>
      </c>
      <c r="AQ138" s="8">
        <f t="shared" si="266"/>
        <v>0.04</v>
      </c>
      <c r="AR138" s="2">
        <f t="shared" si="267"/>
        <v>0</v>
      </c>
      <c r="AS138" s="2">
        <f t="shared" si="268"/>
        <v>0</v>
      </c>
      <c r="AT138" s="2">
        <f t="shared" si="209"/>
        <v>0</v>
      </c>
      <c r="AU138" s="2">
        <f t="shared" si="245"/>
        <v>6.8499999999999943</v>
      </c>
      <c r="AV138" s="2">
        <f t="shared" si="236"/>
        <v>47.773795999999805</v>
      </c>
      <c r="AW138" s="1">
        <f t="shared" si="311"/>
        <v>0</v>
      </c>
      <c r="AX138" s="2">
        <f t="shared" si="278"/>
        <v>47.773795999999805</v>
      </c>
      <c r="AY138" s="1">
        <f t="shared" si="237"/>
        <v>0</v>
      </c>
      <c r="AZ138" s="2">
        <f t="shared" si="210"/>
        <v>47.773795999999805</v>
      </c>
      <c r="BA138" s="2">
        <f t="shared" si="246"/>
        <v>1750.5237959999997</v>
      </c>
      <c r="BB138" s="2">
        <f t="shared" si="279"/>
        <v>1.7505237959999997</v>
      </c>
      <c r="BC138" s="2">
        <f t="shared" si="211"/>
        <v>15.401566166699999</v>
      </c>
      <c r="BD138" s="2">
        <f t="shared" si="184"/>
        <v>1735.1222298332998</v>
      </c>
      <c r="BE138" s="2">
        <f t="shared" si="212"/>
        <v>11.2</v>
      </c>
      <c r="BF138" s="2">
        <f t="shared" si="185"/>
        <v>140.47152123999993</v>
      </c>
      <c r="BG138" s="2">
        <f t="shared" si="186"/>
        <v>1583.4507085932999</v>
      </c>
      <c r="BI138" s="8">
        <f t="shared" si="315"/>
        <v>0.01</v>
      </c>
      <c r="BJ138" s="5">
        <f t="shared" si="301"/>
        <v>10</v>
      </c>
      <c r="BK138" s="2">
        <f t="shared" si="302"/>
        <v>999</v>
      </c>
      <c r="BL138" s="2">
        <f t="shared" si="303"/>
        <v>1000</v>
      </c>
      <c r="BM138" s="2">
        <f t="shared" si="280"/>
        <v>1000</v>
      </c>
      <c r="BN138" s="8">
        <f t="shared" si="281"/>
        <v>0.02</v>
      </c>
      <c r="BO138" s="2">
        <f t="shared" si="282"/>
        <v>1020</v>
      </c>
      <c r="BP138" s="2" t="str">
        <f t="shared" si="283"/>
        <v>nie</v>
      </c>
      <c r="BQ138" s="2">
        <f t="shared" si="284"/>
        <v>7</v>
      </c>
      <c r="BR138" s="1">
        <f t="shared" si="316"/>
        <v>2</v>
      </c>
      <c r="BS138" s="1">
        <f t="shared" si="269"/>
        <v>0</v>
      </c>
      <c r="BT138" s="1">
        <f t="shared" si="309"/>
        <v>1</v>
      </c>
      <c r="BU138" s="1">
        <f t="shared" si="320"/>
        <v>0</v>
      </c>
      <c r="BV138" s="2">
        <f t="shared" si="247"/>
        <v>200</v>
      </c>
      <c r="BW138" s="8">
        <f t="shared" si="317"/>
        <v>7.0000000000000007E-2</v>
      </c>
      <c r="BX138" s="2">
        <f t="shared" si="248"/>
        <v>214</v>
      </c>
      <c r="BY138" s="2">
        <f t="shared" si="318"/>
        <v>1.4</v>
      </c>
      <c r="BZ138" s="2">
        <f t="shared" si="273"/>
        <v>100</v>
      </c>
      <c r="CA138" s="8">
        <f t="shared" si="270"/>
        <v>0.02</v>
      </c>
      <c r="CB138" s="2">
        <f t="shared" si="249"/>
        <v>102</v>
      </c>
      <c r="CC138" s="2">
        <f t="shared" si="271"/>
        <v>0.7</v>
      </c>
      <c r="CD138" s="2">
        <f t="shared" si="285"/>
        <v>20</v>
      </c>
      <c r="CE138" s="2">
        <f t="shared" si="250"/>
        <v>16</v>
      </c>
      <c r="CF138" s="2">
        <f t="shared" si="251"/>
        <v>103.20000000000002</v>
      </c>
      <c r="CG138" s="1">
        <f t="shared" si="312"/>
        <v>0</v>
      </c>
      <c r="CH138" s="2">
        <f t="shared" si="286"/>
        <v>103.20000000000002</v>
      </c>
      <c r="CI138" s="1">
        <f t="shared" si="242"/>
        <v>1</v>
      </c>
      <c r="CJ138" s="2">
        <f t="shared" si="252"/>
        <v>3.2000000000000171</v>
      </c>
      <c r="CK138" s="2">
        <f t="shared" si="253"/>
        <v>1403.2</v>
      </c>
      <c r="CL138" s="2">
        <f t="shared" si="287"/>
        <v>1.4032</v>
      </c>
      <c r="CM138" s="2">
        <f t="shared" si="216"/>
        <v>13.512300000000002</v>
      </c>
      <c r="CN138" s="2">
        <f t="shared" si="288"/>
        <v>1389.6876999999999</v>
      </c>
      <c r="CO138" s="2">
        <f t="shared" si="217"/>
        <v>9.1</v>
      </c>
      <c r="CP138" s="2">
        <f t="shared" si="289"/>
        <v>74.879000000000033</v>
      </c>
      <c r="CQ138" s="2">
        <f t="shared" si="290"/>
        <v>1305.7086999999999</v>
      </c>
      <c r="CS138" s="5">
        <f t="shared" si="304"/>
        <v>10</v>
      </c>
      <c r="CT138" s="2">
        <f t="shared" si="305"/>
        <v>1000</v>
      </c>
      <c r="CU138" s="2">
        <f t="shared" si="306"/>
        <v>1000</v>
      </c>
      <c r="CV138" s="2">
        <f t="shared" si="307"/>
        <v>1281.4563995964918</v>
      </c>
      <c r="CW138" s="8">
        <f t="shared" si="291"/>
        <v>2.2499999999999999E-2</v>
      </c>
      <c r="CX138" s="2">
        <f t="shared" si="292"/>
        <v>1310.2891685874129</v>
      </c>
      <c r="CY138" s="2" t="str">
        <f t="shared" si="293"/>
        <v>tak</v>
      </c>
      <c r="CZ138" s="2">
        <f t="shared" si="222"/>
        <v>11.589168587412814</v>
      </c>
      <c r="DA138" s="2">
        <f t="shared" si="223"/>
        <v>11.589168587412814</v>
      </c>
      <c r="DB138" s="2">
        <f t="shared" si="224"/>
        <v>1310.2891685874129</v>
      </c>
      <c r="DC138" s="2">
        <f t="shared" si="294"/>
        <v>1.310289168587413</v>
      </c>
      <c r="DD138" s="2">
        <f t="shared" si="225"/>
        <v>13.197451519927718</v>
      </c>
      <c r="DE138" s="2">
        <f t="shared" si="226"/>
        <v>1297.0917170674852</v>
      </c>
      <c r="DF138" s="2">
        <f t="shared" si="295"/>
        <v>0</v>
      </c>
      <c r="DG138" s="2">
        <f t="shared" si="296"/>
        <v>58.954942031608446</v>
      </c>
      <c r="DH138" s="2">
        <f t="shared" si="227"/>
        <v>1238.1367750358768</v>
      </c>
    </row>
    <row r="139" spans="2:112">
      <c r="B139" s="217"/>
      <c r="C139" s="1">
        <f t="shared" si="321"/>
        <v>102</v>
      </c>
      <c r="D139" s="2">
        <f t="shared" si="259"/>
        <v>1618.87802785655</v>
      </c>
      <c r="E139" s="2">
        <f t="shared" si="260"/>
        <v>1491.6379950346127</v>
      </c>
      <c r="F139" s="2">
        <f t="shared" si="261"/>
        <v>1319.3579999999999</v>
      </c>
      <c r="G139" s="2">
        <f t="shared" si="262"/>
        <v>1249.8349999999998</v>
      </c>
      <c r="H139" s="2">
        <f t="shared" si="263"/>
        <v>1256.7515401039552</v>
      </c>
      <c r="I139" s="2">
        <f t="shared" si="264"/>
        <v>1189.7536633533723</v>
      </c>
      <c r="J139" s="2">
        <f t="shared" si="322"/>
        <v>1316.5686940179105</v>
      </c>
      <c r="K139" s="2">
        <f t="shared" si="323"/>
        <v>1088.2709891562201</v>
      </c>
      <c r="W139" s="1">
        <f t="shared" si="297"/>
        <v>121</v>
      </c>
      <c r="X139" s="2">
        <f t="shared" si="274"/>
        <v>1105.542643849047</v>
      </c>
      <c r="Y139" s="8">
        <f t="shared" si="310"/>
        <v>0.04</v>
      </c>
      <c r="Z139" s="5">
        <f t="shared" si="298"/>
        <v>15</v>
      </c>
      <c r="AA139" s="2">
        <f t="shared" si="299"/>
        <v>1498.5</v>
      </c>
      <c r="AB139" s="2">
        <f t="shared" si="207"/>
        <v>1500</v>
      </c>
      <c r="AC139" s="2">
        <f t="shared" si="300"/>
        <v>1602.75</v>
      </c>
      <c r="AD139" s="8">
        <f t="shared" si="275"/>
        <v>6.8500000000000005E-2</v>
      </c>
      <c r="AE139" s="2">
        <f t="shared" si="179"/>
        <v>1611.8990312500002</v>
      </c>
      <c r="AF139" s="2" t="str">
        <f t="shared" si="276"/>
        <v>nie</v>
      </c>
      <c r="AG139" s="2">
        <f t="shared" si="277"/>
        <v>10.5</v>
      </c>
      <c r="AH139" s="1">
        <f t="shared" si="233"/>
        <v>1</v>
      </c>
      <c r="AI139" s="1">
        <f t="shared" ref="AI139:AI162" si="324">IF(zapadalnosc_TOS/12&gt;=AI$18,AH127,0)</f>
        <v>1</v>
      </c>
      <c r="AJ139" s="1">
        <f t="shared" si="308"/>
        <v>0</v>
      </c>
      <c r="AK139" s="1">
        <f t="shared" si="319"/>
        <v>0</v>
      </c>
      <c r="AL139" s="2">
        <f t="shared" si="243"/>
        <v>100</v>
      </c>
      <c r="AM139" s="8">
        <f t="shared" si="313"/>
        <v>6.8500000000000005E-2</v>
      </c>
      <c r="AN139" s="2">
        <f t="shared" si="244"/>
        <v>100.57083333333334</v>
      </c>
      <c r="AO139" s="2">
        <f t="shared" si="314"/>
        <v>0.57083333333333997</v>
      </c>
      <c r="AP139" s="2">
        <f t="shared" si="272"/>
        <v>100</v>
      </c>
      <c r="AQ139" s="8">
        <f t="shared" ref="AQ139:AQ162" si="325">marza_TOS+Y139</f>
        <v>0.04</v>
      </c>
      <c r="AR139" s="2">
        <f t="shared" si="267"/>
        <v>100.33333333333334</v>
      </c>
      <c r="AS139" s="2">
        <f t="shared" ref="AS139:AS162" si="326">SUM(AI139:AK139)*koszt_wczesniejszy_wykup_TOS</f>
        <v>0.7</v>
      </c>
      <c r="AT139" s="2">
        <f t="shared" si="209"/>
        <v>0</v>
      </c>
      <c r="AU139" s="2">
        <f t="shared" si="245"/>
        <v>0</v>
      </c>
      <c r="AV139" s="2">
        <f t="shared" si="236"/>
        <v>47.773795999999805</v>
      </c>
      <c r="AW139" s="1">
        <f t="shared" si="311"/>
        <v>0</v>
      </c>
      <c r="AX139" s="2">
        <f t="shared" si="278"/>
        <v>47.773795999999805</v>
      </c>
      <c r="AY139" s="1">
        <f t="shared" si="237"/>
        <v>0</v>
      </c>
      <c r="AZ139" s="2">
        <f t="shared" si="210"/>
        <v>47.773795999999805</v>
      </c>
      <c r="BA139" s="2">
        <f t="shared" si="246"/>
        <v>1860.5769939166667</v>
      </c>
      <c r="BB139" s="2">
        <f t="shared" si="279"/>
        <v>0</v>
      </c>
      <c r="BC139" s="2">
        <f t="shared" si="211"/>
        <v>15.401566166699999</v>
      </c>
      <c r="BD139" s="2">
        <f t="shared" si="184"/>
        <v>1845.1754277499667</v>
      </c>
      <c r="BE139" s="2">
        <f t="shared" si="212"/>
        <v>11.770833333333339</v>
      </c>
      <c r="BF139" s="2">
        <f t="shared" si="185"/>
        <v>161.27317051083335</v>
      </c>
      <c r="BG139" s="2">
        <f t="shared" si="186"/>
        <v>1672.1314239058001</v>
      </c>
      <c r="BI139" s="8">
        <f t="shared" si="315"/>
        <v>0.01</v>
      </c>
      <c r="BJ139" s="5">
        <f t="shared" si="301"/>
        <v>10</v>
      </c>
      <c r="BK139" s="2">
        <f t="shared" si="302"/>
        <v>999</v>
      </c>
      <c r="BL139" s="2">
        <f t="shared" si="303"/>
        <v>1000</v>
      </c>
      <c r="BM139" s="2">
        <f t="shared" si="280"/>
        <v>1000</v>
      </c>
      <c r="BN139" s="8">
        <f t="shared" si="281"/>
        <v>0.02</v>
      </c>
      <c r="BO139" s="2">
        <f t="shared" si="282"/>
        <v>1001.6666666666667</v>
      </c>
      <c r="BP139" s="2" t="str">
        <f t="shared" si="283"/>
        <v>nie</v>
      </c>
      <c r="BQ139" s="2">
        <f t="shared" si="284"/>
        <v>7</v>
      </c>
      <c r="BR139" s="1">
        <f t="shared" si="316"/>
        <v>1</v>
      </c>
      <c r="BS139" s="1">
        <f t="shared" ref="BS139:BS162" si="327">IF(zapadalnosc_COI/12&gt;=BS$18,BR127,0)</f>
        <v>2</v>
      </c>
      <c r="BT139" s="1">
        <f t="shared" si="309"/>
        <v>0</v>
      </c>
      <c r="BU139" s="1">
        <f t="shared" si="320"/>
        <v>1</v>
      </c>
      <c r="BV139" s="2">
        <f t="shared" si="247"/>
        <v>100</v>
      </c>
      <c r="BW139" s="8">
        <f t="shared" si="317"/>
        <v>7.0000000000000007E-2</v>
      </c>
      <c r="BX139" s="2">
        <f t="shared" si="248"/>
        <v>100.58333333333334</v>
      </c>
      <c r="BY139" s="2">
        <f t="shared" si="318"/>
        <v>0.58333333333334281</v>
      </c>
      <c r="BZ139" s="2">
        <f t="shared" si="273"/>
        <v>300</v>
      </c>
      <c r="CA139" s="8">
        <f t="shared" ref="CA139:CA162" si="328">marza_COI+BI139</f>
        <v>0.02</v>
      </c>
      <c r="CB139" s="2">
        <f t="shared" si="249"/>
        <v>300.5</v>
      </c>
      <c r="CC139" s="2">
        <f t="shared" ref="CC139:CC162" si="329">SUM(BS139:BU139)*koszt_wczesniejszy_wykup_COI</f>
        <v>2.0999999999999996</v>
      </c>
      <c r="CD139" s="2">
        <f t="shared" si="285"/>
        <v>0</v>
      </c>
      <c r="CE139" s="2">
        <f t="shared" si="250"/>
        <v>0</v>
      </c>
      <c r="CF139" s="2">
        <f t="shared" si="251"/>
        <v>3.2000000000000171</v>
      </c>
      <c r="CG139" s="1">
        <f t="shared" si="312"/>
        <v>0</v>
      </c>
      <c r="CH139" s="2">
        <f t="shared" si="286"/>
        <v>3.2000000000000171</v>
      </c>
      <c r="CI139" s="1">
        <f t="shared" si="242"/>
        <v>0</v>
      </c>
      <c r="CJ139" s="2">
        <f t="shared" si="252"/>
        <v>3.2000000000000171</v>
      </c>
      <c r="CK139" s="2">
        <f t="shared" si="253"/>
        <v>1405.95</v>
      </c>
      <c r="CL139" s="2">
        <f t="shared" si="287"/>
        <v>0</v>
      </c>
      <c r="CM139" s="2">
        <f t="shared" si="216"/>
        <v>13.512300000000002</v>
      </c>
      <c r="CN139" s="2">
        <f t="shared" si="288"/>
        <v>1392.4376999999999</v>
      </c>
      <c r="CO139" s="2">
        <f t="shared" si="217"/>
        <v>9.6833333333333425</v>
      </c>
      <c r="CP139" s="2">
        <f t="shared" si="289"/>
        <v>75.290666666666667</v>
      </c>
      <c r="CQ139" s="2">
        <f t="shared" si="290"/>
        <v>1307.4636999999998</v>
      </c>
      <c r="CS139" s="5">
        <f t="shared" si="304"/>
        <v>13</v>
      </c>
      <c r="CT139" s="2">
        <f t="shared" si="305"/>
        <v>1298.7</v>
      </c>
      <c r="CU139" s="2">
        <f t="shared" si="306"/>
        <v>1300</v>
      </c>
      <c r="CV139" s="2">
        <f t="shared" si="307"/>
        <v>1300</v>
      </c>
      <c r="CW139" s="8">
        <f t="shared" si="291"/>
        <v>7.2499999999999995E-2</v>
      </c>
      <c r="CX139" s="2">
        <f t="shared" si="292"/>
        <v>1307.8541666666667</v>
      </c>
      <c r="CY139" s="2" t="str">
        <f t="shared" si="293"/>
        <v>nie</v>
      </c>
      <c r="CZ139" s="2">
        <f t="shared" si="222"/>
        <v>0</v>
      </c>
      <c r="DA139" s="2">
        <f t="shared" si="223"/>
        <v>11.589168587412814</v>
      </c>
      <c r="DB139" s="2">
        <f t="shared" si="224"/>
        <v>1319.4433352540796</v>
      </c>
      <c r="DC139" s="2">
        <f t="shared" si="294"/>
        <v>0</v>
      </c>
      <c r="DD139" s="2">
        <f t="shared" si="225"/>
        <v>13.197451519927718</v>
      </c>
      <c r="DE139" s="2">
        <f t="shared" si="226"/>
        <v>1306.2458837341519</v>
      </c>
      <c r="DF139" s="2">
        <f t="shared" si="295"/>
        <v>7.8541666666667425</v>
      </c>
      <c r="DG139" s="2">
        <f t="shared" si="296"/>
        <v>57</v>
      </c>
      <c r="DH139" s="2">
        <f t="shared" si="227"/>
        <v>1241.3917170674852</v>
      </c>
    </row>
    <row r="140" spans="2:112">
      <c r="B140" s="217"/>
      <c r="C140" s="1">
        <f t="shared" si="321"/>
        <v>103</v>
      </c>
      <c r="D140" s="2">
        <f t="shared" si="259"/>
        <v>1627.3503357617581</v>
      </c>
      <c r="E140" s="2">
        <f t="shared" si="260"/>
        <v>1498.5005644378311</v>
      </c>
      <c r="F140" s="2">
        <f t="shared" si="261"/>
        <v>1325.5246666666665</v>
      </c>
      <c r="G140" s="2">
        <f t="shared" si="262"/>
        <v>1254.8299999999997</v>
      </c>
      <c r="H140" s="2">
        <f t="shared" si="263"/>
        <v>1259.1013990274207</v>
      </c>
      <c r="I140" s="2">
        <f t="shared" si="264"/>
        <v>1191.6570490813795</v>
      </c>
      <c r="J140" s="2">
        <f t="shared" si="322"/>
        <v>1320.1234294917588</v>
      </c>
      <c r="K140" s="2">
        <f t="shared" si="323"/>
        <v>1089.1733697442437</v>
      </c>
      <c r="W140" s="1">
        <f t="shared" si="297"/>
        <v>122</v>
      </c>
      <c r="X140" s="2">
        <f t="shared" si="274"/>
        <v>1106.4631622868899</v>
      </c>
      <c r="Y140" s="8">
        <f t="shared" si="310"/>
        <v>0.04</v>
      </c>
      <c r="Z140" s="5">
        <f t="shared" si="298"/>
        <v>15</v>
      </c>
      <c r="AA140" s="2">
        <f t="shared" si="299"/>
        <v>1498.5</v>
      </c>
      <c r="AB140" s="2">
        <f t="shared" si="207"/>
        <v>1500</v>
      </c>
      <c r="AC140" s="2">
        <f t="shared" si="300"/>
        <v>1602.75</v>
      </c>
      <c r="AD140" s="8">
        <f t="shared" si="275"/>
        <v>6.8500000000000005E-2</v>
      </c>
      <c r="AE140" s="2">
        <f t="shared" si="179"/>
        <v>1621.0480625</v>
      </c>
      <c r="AF140" s="2" t="str">
        <f t="shared" si="276"/>
        <v>nie</v>
      </c>
      <c r="AG140" s="2">
        <f t="shared" si="277"/>
        <v>10.5</v>
      </c>
      <c r="AH140" s="1">
        <f t="shared" si="233"/>
        <v>1</v>
      </c>
      <c r="AI140" s="1">
        <f t="shared" si="324"/>
        <v>1</v>
      </c>
      <c r="AJ140" s="1">
        <f t="shared" si="308"/>
        <v>0</v>
      </c>
      <c r="AK140" s="1">
        <f t="shared" si="319"/>
        <v>0</v>
      </c>
      <c r="AL140" s="2">
        <f t="shared" si="243"/>
        <v>100</v>
      </c>
      <c r="AM140" s="8">
        <f t="shared" si="313"/>
        <v>6.8500000000000005E-2</v>
      </c>
      <c r="AN140" s="2">
        <f t="shared" si="244"/>
        <v>101.14166666666667</v>
      </c>
      <c r="AO140" s="2">
        <f t="shared" si="314"/>
        <v>0.7</v>
      </c>
      <c r="AP140" s="2">
        <f t="shared" si="272"/>
        <v>100</v>
      </c>
      <c r="AQ140" s="8">
        <f t="shared" si="325"/>
        <v>0.04</v>
      </c>
      <c r="AR140" s="2">
        <f t="shared" si="267"/>
        <v>100.66666666666666</v>
      </c>
      <c r="AS140" s="2">
        <f t="shared" si="326"/>
        <v>0.7</v>
      </c>
      <c r="AT140" s="2">
        <f t="shared" si="209"/>
        <v>0</v>
      </c>
      <c r="AU140" s="2">
        <f t="shared" si="245"/>
        <v>0</v>
      </c>
      <c r="AV140" s="2">
        <f t="shared" si="236"/>
        <v>47.773795999999805</v>
      </c>
      <c r="AW140" s="1">
        <f t="shared" si="311"/>
        <v>0</v>
      </c>
      <c r="AX140" s="2">
        <f t="shared" si="278"/>
        <v>47.773795999999805</v>
      </c>
      <c r="AY140" s="1">
        <f t="shared" si="237"/>
        <v>0</v>
      </c>
      <c r="AZ140" s="2">
        <f t="shared" si="210"/>
        <v>47.773795999999805</v>
      </c>
      <c r="BA140" s="2">
        <f t="shared" si="246"/>
        <v>1870.6301918333331</v>
      </c>
      <c r="BB140" s="2">
        <f t="shared" si="279"/>
        <v>0</v>
      </c>
      <c r="BC140" s="2">
        <f t="shared" si="211"/>
        <v>15.401566166699999</v>
      </c>
      <c r="BD140" s="2">
        <f t="shared" si="184"/>
        <v>1855.2286256666332</v>
      </c>
      <c r="BE140" s="2">
        <f t="shared" si="212"/>
        <v>11.899999999999999</v>
      </c>
      <c r="BF140" s="2">
        <f t="shared" si="185"/>
        <v>163.15873644833329</v>
      </c>
      <c r="BG140" s="2">
        <f t="shared" si="186"/>
        <v>1680.1698892182999</v>
      </c>
      <c r="BI140" s="8">
        <f t="shared" si="315"/>
        <v>0.01</v>
      </c>
      <c r="BJ140" s="5">
        <f t="shared" si="301"/>
        <v>10</v>
      </c>
      <c r="BK140" s="2">
        <f t="shared" si="302"/>
        <v>999</v>
      </c>
      <c r="BL140" s="2">
        <f t="shared" si="303"/>
        <v>1000</v>
      </c>
      <c r="BM140" s="2">
        <f t="shared" si="280"/>
        <v>1000</v>
      </c>
      <c r="BN140" s="8">
        <f t="shared" si="281"/>
        <v>0.02</v>
      </c>
      <c r="BO140" s="2">
        <f t="shared" si="282"/>
        <v>1003.3333333333334</v>
      </c>
      <c r="BP140" s="2" t="str">
        <f t="shared" si="283"/>
        <v>nie</v>
      </c>
      <c r="BQ140" s="2">
        <f t="shared" si="284"/>
        <v>7</v>
      </c>
      <c r="BR140" s="1">
        <f t="shared" si="316"/>
        <v>1</v>
      </c>
      <c r="BS140" s="1">
        <f t="shared" si="327"/>
        <v>2</v>
      </c>
      <c r="BT140" s="1">
        <f t="shared" si="309"/>
        <v>0</v>
      </c>
      <c r="BU140" s="1">
        <f t="shared" si="320"/>
        <v>1</v>
      </c>
      <c r="BV140" s="2">
        <f t="shared" si="247"/>
        <v>100</v>
      </c>
      <c r="BW140" s="8">
        <f t="shared" si="317"/>
        <v>7.0000000000000007E-2</v>
      </c>
      <c r="BX140" s="2">
        <f t="shared" si="248"/>
        <v>101.16666666666667</v>
      </c>
      <c r="BY140" s="2">
        <f t="shared" si="318"/>
        <v>0.7</v>
      </c>
      <c r="BZ140" s="2">
        <f t="shared" si="273"/>
        <v>300</v>
      </c>
      <c r="CA140" s="8">
        <f t="shared" si="328"/>
        <v>0.02</v>
      </c>
      <c r="CB140" s="2">
        <f t="shared" si="249"/>
        <v>301</v>
      </c>
      <c r="CC140" s="2">
        <f t="shared" si="329"/>
        <v>2.0999999999999996</v>
      </c>
      <c r="CD140" s="2">
        <f t="shared" si="285"/>
        <v>0</v>
      </c>
      <c r="CE140" s="2">
        <f t="shared" si="250"/>
        <v>0</v>
      </c>
      <c r="CF140" s="2">
        <f t="shared" si="251"/>
        <v>3.2000000000000171</v>
      </c>
      <c r="CG140" s="1">
        <f t="shared" si="312"/>
        <v>0</v>
      </c>
      <c r="CH140" s="2">
        <f t="shared" si="286"/>
        <v>3.2000000000000171</v>
      </c>
      <c r="CI140" s="1">
        <f t="shared" si="242"/>
        <v>0</v>
      </c>
      <c r="CJ140" s="2">
        <f t="shared" si="252"/>
        <v>3.2000000000000171</v>
      </c>
      <c r="CK140" s="2">
        <f t="shared" si="253"/>
        <v>1408.7</v>
      </c>
      <c r="CL140" s="2">
        <f t="shared" si="287"/>
        <v>0</v>
      </c>
      <c r="CM140" s="2">
        <f t="shared" si="216"/>
        <v>13.512300000000002</v>
      </c>
      <c r="CN140" s="2">
        <f t="shared" si="288"/>
        <v>1395.1876999999999</v>
      </c>
      <c r="CO140" s="2">
        <f t="shared" si="217"/>
        <v>9.8000000000000007</v>
      </c>
      <c r="CP140" s="2">
        <f t="shared" si="289"/>
        <v>75.791000000000025</v>
      </c>
      <c r="CQ140" s="2">
        <f t="shared" si="290"/>
        <v>1309.5967000000001</v>
      </c>
      <c r="CS140" s="5">
        <f t="shared" si="304"/>
        <v>13</v>
      </c>
      <c r="CT140" s="2">
        <f t="shared" si="305"/>
        <v>1298.7</v>
      </c>
      <c r="CU140" s="2">
        <f t="shared" si="306"/>
        <v>1300</v>
      </c>
      <c r="CV140" s="2">
        <f t="shared" si="307"/>
        <v>1300</v>
      </c>
      <c r="CW140" s="8">
        <f t="shared" si="291"/>
        <v>7.2499999999999995E-2</v>
      </c>
      <c r="CX140" s="2">
        <f t="shared" si="292"/>
        <v>1315.7083333333333</v>
      </c>
      <c r="CY140" s="2" t="str">
        <f t="shared" si="293"/>
        <v>nie</v>
      </c>
      <c r="CZ140" s="2">
        <f t="shared" si="222"/>
        <v>0</v>
      </c>
      <c r="DA140" s="2">
        <f t="shared" si="223"/>
        <v>11.589168587412814</v>
      </c>
      <c r="DB140" s="2">
        <f t="shared" si="224"/>
        <v>1327.2975019207461</v>
      </c>
      <c r="DC140" s="2">
        <f t="shared" si="294"/>
        <v>0</v>
      </c>
      <c r="DD140" s="2">
        <f t="shared" si="225"/>
        <v>13.197451519927718</v>
      </c>
      <c r="DE140" s="2">
        <f t="shared" si="226"/>
        <v>1314.1000504008184</v>
      </c>
      <c r="DF140" s="2">
        <f t="shared" si="295"/>
        <v>15.708333333333258</v>
      </c>
      <c r="DG140" s="2">
        <f t="shared" si="296"/>
        <v>57</v>
      </c>
      <c r="DH140" s="2">
        <f t="shared" si="227"/>
        <v>1241.3917170674852</v>
      </c>
    </row>
    <row r="141" spans="2:112">
      <c r="B141" s="217"/>
      <c r="C141" s="1">
        <f t="shared" si="321"/>
        <v>104</v>
      </c>
      <c r="D141" s="2">
        <f t="shared" si="259"/>
        <v>1635.8226436669665</v>
      </c>
      <c r="E141" s="2">
        <f t="shared" si="260"/>
        <v>1505.3631338410501</v>
      </c>
      <c r="F141" s="2">
        <f t="shared" si="261"/>
        <v>1331.6913333333334</v>
      </c>
      <c r="G141" s="2">
        <f t="shared" si="262"/>
        <v>1259.825</v>
      </c>
      <c r="H141" s="2">
        <f t="shared" si="263"/>
        <v>1261.451257950886</v>
      </c>
      <c r="I141" s="2">
        <f t="shared" si="264"/>
        <v>1193.5604348093864</v>
      </c>
      <c r="J141" s="2">
        <f t="shared" si="322"/>
        <v>1323.6877627513863</v>
      </c>
      <c r="K141" s="2">
        <f t="shared" si="323"/>
        <v>1090.075750332267</v>
      </c>
      <c r="W141" s="1">
        <f t="shared" si="297"/>
        <v>123</v>
      </c>
      <c r="X141" s="2">
        <f t="shared" si="274"/>
        <v>1107.3836807247324</v>
      </c>
      <c r="Y141" s="8">
        <f t="shared" si="310"/>
        <v>0.04</v>
      </c>
      <c r="Z141" s="5">
        <f t="shared" si="298"/>
        <v>15</v>
      </c>
      <c r="AA141" s="2">
        <f t="shared" si="299"/>
        <v>1498.5</v>
      </c>
      <c r="AB141" s="2">
        <f t="shared" si="207"/>
        <v>1500</v>
      </c>
      <c r="AC141" s="2">
        <f t="shared" si="300"/>
        <v>1602.75</v>
      </c>
      <c r="AD141" s="8">
        <f t="shared" si="275"/>
        <v>6.8500000000000005E-2</v>
      </c>
      <c r="AE141" s="2">
        <f t="shared" si="179"/>
        <v>1630.19709375</v>
      </c>
      <c r="AF141" s="2" t="str">
        <f t="shared" si="276"/>
        <v>nie</v>
      </c>
      <c r="AG141" s="2">
        <f t="shared" si="277"/>
        <v>10.5</v>
      </c>
      <c r="AH141" s="1">
        <f t="shared" si="233"/>
        <v>1</v>
      </c>
      <c r="AI141" s="1">
        <f t="shared" si="324"/>
        <v>1</v>
      </c>
      <c r="AJ141" s="1">
        <f t="shared" si="308"/>
        <v>0</v>
      </c>
      <c r="AK141" s="1">
        <f t="shared" si="319"/>
        <v>0</v>
      </c>
      <c r="AL141" s="2">
        <f t="shared" si="243"/>
        <v>100</v>
      </c>
      <c r="AM141" s="8">
        <f t="shared" si="313"/>
        <v>6.8500000000000005E-2</v>
      </c>
      <c r="AN141" s="2">
        <f t="shared" si="244"/>
        <v>101.71250000000001</v>
      </c>
      <c r="AO141" s="2">
        <f t="shared" si="314"/>
        <v>0.7</v>
      </c>
      <c r="AP141" s="2">
        <f t="shared" si="272"/>
        <v>100</v>
      </c>
      <c r="AQ141" s="8">
        <f t="shared" si="325"/>
        <v>0.04</v>
      </c>
      <c r="AR141" s="2">
        <f t="shared" si="267"/>
        <v>101</v>
      </c>
      <c r="AS141" s="2">
        <f t="shared" si="326"/>
        <v>0.7</v>
      </c>
      <c r="AT141" s="2">
        <f t="shared" si="209"/>
        <v>0</v>
      </c>
      <c r="AU141" s="2">
        <f t="shared" si="245"/>
        <v>0</v>
      </c>
      <c r="AV141" s="2">
        <f t="shared" si="236"/>
        <v>47.773795999999805</v>
      </c>
      <c r="AW141" s="1">
        <f t="shared" si="311"/>
        <v>0</v>
      </c>
      <c r="AX141" s="2">
        <f t="shared" si="278"/>
        <v>47.773795999999805</v>
      </c>
      <c r="AY141" s="1">
        <f t="shared" si="237"/>
        <v>0</v>
      </c>
      <c r="AZ141" s="2">
        <f t="shared" si="210"/>
        <v>47.773795999999805</v>
      </c>
      <c r="BA141" s="2">
        <f t="shared" si="246"/>
        <v>1880.6833897499998</v>
      </c>
      <c r="BB141" s="2">
        <f t="shared" si="279"/>
        <v>0</v>
      </c>
      <c r="BC141" s="2">
        <f t="shared" si="211"/>
        <v>15.401566166699999</v>
      </c>
      <c r="BD141" s="2">
        <f t="shared" si="184"/>
        <v>1865.2818235832999</v>
      </c>
      <c r="BE141" s="2">
        <f t="shared" si="212"/>
        <v>11.899999999999999</v>
      </c>
      <c r="BF141" s="2">
        <f t="shared" si="185"/>
        <v>165.06884405249994</v>
      </c>
      <c r="BG141" s="2">
        <f t="shared" si="186"/>
        <v>1688.3129795307998</v>
      </c>
      <c r="BI141" s="8">
        <f t="shared" si="315"/>
        <v>0.01</v>
      </c>
      <c r="BJ141" s="5">
        <f t="shared" si="301"/>
        <v>10</v>
      </c>
      <c r="BK141" s="2">
        <f t="shared" si="302"/>
        <v>999</v>
      </c>
      <c r="BL141" s="2">
        <f t="shared" si="303"/>
        <v>1000</v>
      </c>
      <c r="BM141" s="2">
        <f t="shared" si="280"/>
        <v>1000</v>
      </c>
      <c r="BN141" s="8">
        <f t="shared" si="281"/>
        <v>0.02</v>
      </c>
      <c r="BO141" s="2">
        <f t="shared" si="282"/>
        <v>1004.9999999999999</v>
      </c>
      <c r="BP141" s="2" t="str">
        <f t="shared" si="283"/>
        <v>nie</v>
      </c>
      <c r="BQ141" s="2">
        <f t="shared" si="284"/>
        <v>7</v>
      </c>
      <c r="BR141" s="1">
        <f t="shared" si="316"/>
        <v>1</v>
      </c>
      <c r="BS141" s="1">
        <f t="shared" si="327"/>
        <v>2</v>
      </c>
      <c r="BT141" s="1">
        <f t="shared" si="309"/>
        <v>0</v>
      </c>
      <c r="BU141" s="1">
        <f t="shared" si="320"/>
        <v>1</v>
      </c>
      <c r="BV141" s="2">
        <f t="shared" si="247"/>
        <v>100</v>
      </c>
      <c r="BW141" s="8">
        <f t="shared" si="317"/>
        <v>7.0000000000000007E-2</v>
      </c>
      <c r="BX141" s="2">
        <f t="shared" si="248"/>
        <v>101.75</v>
      </c>
      <c r="BY141" s="2">
        <f t="shared" si="318"/>
        <v>0.7</v>
      </c>
      <c r="BZ141" s="2">
        <f t="shared" si="273"/>
        <v>300</v>
      </c>
      <c r="CA141" s="8">
        <f t="shared" si="328"/>
        <v>0.02</v>
      </c>
      <c r="CB141" s="2">
        <f t="shared" si="249"/>
        <v>301.49999999999994</v>
      </c>
      <c r="CC141" s="2">
        <f t="shared" si="329"/>
        <v>2.0999999999999996</v>
      </c>
      <c r="CD141" s="2">
        <f t="shared" si="285"/>
        <v>0</v>
      </c>
      <c r="CE141" s="2">
        <f t="shared" si="250"/>
        <v>0</v>
      </c>
      <c r="CF141" s="2">
        <f t="shared" si="251"/>
        <v>3.2000000000000171</v>
      </c>
      <c r="CG141" s="1">
        <f t="shared" si="312"/>
        <v>0</v>
      </c>
      <c r="CH141" s="2">
        <f t="shared" si="286"/>
        <v>3.2000000000000171</v>
      </c>
      <c r="CI141" s="1">
        <f t="shared" si="242"/>
        <v>0</v>
      </c>
      <c r="CJ141" s="2">
        <f t="shared" si="252"/>
        <v>3.2000000000000171</v>
      </c>
      <c r="CK141" s="2">
        <f t="shared" si="253"/>
        <v>1411.45</v>
      </c>
      <c r="CL141" s="2">
        <f t="shared" si="287"/>
        <v>0</v>
      </c>
      <c r="CM141" s="2">
        <f t="shared" si="216"/>
        <v>13.512300000000002</v>
      </c>
      <c r="CN141" s="2">
        <f t="shared" si="288"/>
        <v>1397.9376999999999</v>
      </c>
      <c r="CO141" s="2">
        <f t="shared" si="217"/>
        <v>9.8000000000000007</v>
      </c>
      <c r="CP141" s="2">
        <f t="shared" si="289"/>
        <v>76.313500000000019</v>
      </c>
      <c r="CQ141" s="2">
        <f t="shared" si="290"/>
        <v>1311.8242</v>
      </c>
      <c r="CS141" s="5">
        <f t="shared" si="304"/>
        <v>13</v>
      </c>
      <c r="CT141" s="2">
        <f t="shared" si="305"/>
        <v>1298.7</v>
      </c>
      <c r="CU141" s="2">
        <f t="shared" si="306"/>
        <v>1300</v>
      </c>
      <c r="CV141" s="2">
        <f t="shared" si="307"/>
        <v>1300</v>
      </c>
      <c r="CW141" s="8">
        <f t="shared" si="291"/>
        <v>7.2499999999999995E-2</v>
      </c>
      <c r="CX141" s="2">
        <f t="shared" si="292"/>
        <v>1323.5625</v>
      </c>
      <c r="CY141" s="2" t="str">
        <f t="shared" si="293"/>
        <v>nie</v>
      </c>
      <c r="CZ141" s="2">
        <f t="shared" si="222"/>
        <v>0</v>
      </c>
      <c r="DA141" s="2">
        <f t="shared" si="223"/>
        <v>11.589168587412814</v>
      </c>
      <c r="DB141" s="2">
        <f t="shared" si="224"/>
        <v>1335.1516685874128</v>
      </c>
      <c r="DC141" s="2">
        <f t="shared" si="294"/>
        <v>0</v>
      </c>
      <c r="DD141" s="2">
        <f t="shared" si="225"/>
        <v>13.197451519927718</v>
      </c>
      <c r="DE141" s="2">
        <f t="shared" si="226"/>
        <v>1321.9542170674852</v>
      </c>
      <c r="DF141" s="2">
        <f t="shared" si="295"/>
        <v>23.5625</v>
      </c>
      <c r="DG141" s="2">
        <f t="shared" si="296"/>
        <v>57</v>
      </c>
      <c r="DH141" s="2">
        <f t="shared" si="227"/>
        <v>1241.3917170674852</v>
      </c>
    </row>
    <row r="142" spans="2:112">
      <c r="B142" s="217"/>
      <c r="C142" s="1">
        <f t="shared" si="321"/>
        <v>105</v>
      </c>
      <c r="D142" s="2">
        <f t="shared" si="259"/>
        <v>1644.2949515721748</v>
      </c>
      <c r="E142" s="2">
        <f t="shared" si="260"/>
        <v>1512.2257032442687</v>
      </c>
      <c r="F142" s="2">
        <f t="shared" si="261"/>
        <v>1337.8579999999999</v>
      </c>
      <c r="G142" s="2">
        <f t="shared" si="262"/>
        <v>1264.82</v>
      </c>
      <c r="H142" s="2">
        <f t="shared" si="263"/>
        <v>1263.8011168743515</v>
      </c>
      <c r="I142" s="2">
        <f t="shared" si="264"/>
        <v>1195.4638205373933</v>
      </c>
      <c r="J142" s="2">
        <f t="shared" si="322"/>
        <v>1327.261719710815</v>
      </c>
      <c r="K142" s="2">
        <f t="shared" si="323"/>
        <v>1090.9781309202906</v>
      </c>
      <c r="W142" s="1">
        <f t="shared" si="297"/>
        <v>124</v>
      </c>
      <c r="X142" s="2">
        <f t="shared" si="274"/>
        <v>1108.3041991625753</v>
      </c>
      <c r="Y142" s="8">
        <f t="shared" si="310"/>
        <v>0.04</v>
      </c>
      <c r="Z142" s="5">
        <f t="shared" si="298"/>
        <v>15</v>
      </c>
      <c r="AA142" s="2">
        <f t="shared" si="299"/>
        <v>1498.5</v>
      </c>
      <c r="AB142" s="2">
        <f t="shared" si="207"/>
        <v>1500</v>
      </c>
      <c r="AC142" s="2">
        <f t="shared" si="300"/>
        <v>1602.75</v>
      </c>
      <c r="AD142" s="8">
        <f t="shared" si="275"/>
        <v>6.8500000000000005E-2</v>
      </c>
      <c r="AE142" s="2">
        <f t="shared" si="179"/>
        <v>1639.3461249999998</v>
      </c>
      <c r="AF142" s="2" t="str">
        <f t="shared" si="276"/>
        <v>nie</v>
      </c>
      <c r="AG142" s="2">
        <f t="shared" si="277"/>
        <v>10.5</v>
      </c>
      <c r="AH142" s="1">
        <f t="shared" si="233"/>
        <v>1</v>
      </c>
      <c r="AI142" s="1">
        <f t="shared" si="324"/>
        <v>1</v>
      </c>
      <c r="AJ142" s="1">
        <f t="shared" si="308"/>
        <v>0</v>
      </c>
      <c r="AK142" s="1">
        <f t="shared" si="319"/>
        <v>0</v>
      </c>
      <c r="AL142" s="2">
        <f t="shared" si="243"/>
        <v>100</v>
      </c>
      <c r="AM142" s="8">
        <f t="shared" si="313"/>
        <v>6.8500000000000005E-2</v>
      </c>
      <c r="AN142" s="2">
        <f t="shared" si="244"/>
        <v>102.28333333333333</v>
      </c>
      <c r="AO142" s="2">
        <f t="shared" si="314"/>
        <v>0.7</v>
      </c>
      <c r="AP142" s="2">
        <f t="shared" si="272"/>
        <v>100</v>
      </c>
      <c r="AQ142" s="8">
        <f t="shared" si="325"/>
        <v>0.04</v>
      </c>
      <c r="AR142" s="2">
        <f t="shared" si="267"/>
        <v>101.33333333333334</v>
      </c>
      <c r="AS142" s="2">
        <f t="shared" si="326"/>
        <v>0.7</v>
      </c>
      <c r="AT142" s="2">
        <f t="shared" si="209"/>
        <v>0</v>
      </c>
      <c r="AU142" s="2">
        <f t="shared" si="245"/>
        <v>0</v>
      </c>
      <c r="AV142" s="2">
        <f t="shared" si="236"/>
        <v>47.773795999999805</v>
      </c>
      <c r="AW142" s="1">
        <f t="shared" si="311"/>
        <v>0</v>
      </c>
      <c r="AX142" s="2">
        <f t="shared" si="278"/>
        <v>47.773795999999805</v>
      </c>
      <c r="AY142" s="1">
        <f t="shared" si="237"/>
        <v>0</v>
      </c>
      <c r="AZ142" s="2">
        <f t="shared" si="210"/>
        <v>47.773795999999805</v>
      </c>
      <c r="BA142" s="2">
        <f t="shared" si="246"/>
        <v>1890.7365876666661</v>
      </c>
      <c r="BB142" s="2">
        <f t="shared" si="279"/>
        <v>0</v>
      </c>
      <c r="BC142" s="2">
        <f t="shared" si="211"/>
        <v>15.401566166699999</v>
      </c>
      <c r="BD142" s="2">
        <f t="shared" si="184"/>
        <v>1875.3350214999662</v>
      </c>
      <c r="BE142" s="2">
        <f t="shared" si="212"/>
        <v>11.899999999999999</v>
      </c>
      <c r="BF142" s="2">
        <f t="shared" si="185"/>
        <v>166.97895165666654</v>
      </c>
      <c r="BG142" s="2">
        <f t="shared" si="186"/>
        <v>1696.4560698432995</v>
      </c>
      <c r="BI142" s="8">
        <f t="shared" si="315"/>
        <v>0.01</v>
      </c>
      <c r="BJ142" s="5">
        <f t="shared" si="301"/>
        <v>10</v>
      </c>
      <c r="BK142" s="2">
        <f t="shared" si="302"/>
        <v>999</v>
      </c>
      <c r="BL142" s="2">
        <f t="shared" si="303"/>
        <v>1000</v>
      </c>
      <c r="BM142" s="2">
        <f t="shared" si="280"/>
        <v>1000</v>
      </c>
      <c r="BN142" s="8">
        <f t="shared" si="281"/>
        <v>0.02</v>
      </c>
      <c r="BO142" s="2">
        <f t="shared" si="282"/>
        <v>1006.6666666666666</v>
      </c>
      <c r="BP142" s="2" t="str">
        <f t="shared" si="283"/>
        <v>nie</v>
      </c>
      <c r="BQ142" s="2">
        <f t="shared" si="284"/>
        <v>7</v>
      </c>
      <c r="BR142" s="1">
        <f t="shared" si="316"/>
        <v>1</v>
      </c>
      <c r="BS142" s="1">
        <f t="shared" si="327"/>
        <v>2</v>
      </c>
      <c r="BT142" s="1">
        <f t="shared" si="309"/>
        <v>0</v>
      </c>
      <c r="BU142" s="1">
        <f t="shared" si="320"/>
        <v>1</v>
      </c>
      <c r="BV142" s="2">
        <f t="shared" si="247"/>
        <v>100</v>
      </c>
      <c r="BW142" s="8">
        <f t="shared" si="317"/>
        <v>7.0000000000000007E-2</v>
      </c>
      <c r="BX142" s="2">
        <f t="shared" si="248"/>
        <v>102.33333333333334</v>
      </c>
      <c r="BY142" s="2">
        <f t="shared" si="318"/>
        <v>0.7</v>
      </c>
      <c r="BZ142" s="2">
        <f t="shared" si="273"/>
        <v>300</v>
      </c>
      <c r="CA142" s="8">
        <f t="shared" si="328"/>
        <v>0.02</v>
      </c>
      <c r="CB142" s="2">
        <f t="shared" si="249"/>
        <v>302</v>
      </c>
      <c r="CC142" s="2">
        <f t="shared" si="329"/>
        <v>2.0999999999999996</v>
      </c>
      <c r="CD142" s="2">
        <f t="shared" si="285"/>
        <v>0</v>
      </c>
      <c r="CE142" s="2">
        <f t="shared" si="250"/>
        <v>0</v>
      </c>
      <c r="CF142" s="2">
        <f t="shared" si="251"/>
        <v>3.2000000000000171</v>
      </c>
      <c r="CG142" s="1">
        <f t="shared" si="312"/>
        <v>0</v>
      </c>
      <c r="CH142" s="2">
        <f t="shared" si="286"/>
        <v>3.2000000000000171</v>
      </c>
      <c r="CI142" s="1">
        <f t="shared" si="242"/>
        <v>0</v>
      </c>
      <c r="CJ142" s="2">
        <f t="shared" si="252"/>
        <v>3.2000000000000171</v>
      </c>
      <c r="CK142" s="2">
        <f t="shared" si="253"/>
        <v>1414.2</v>
      </c>
      <c r="CL142" s="2">
        <f t="shared" si="287"/>
        <v>0</v>
      </c>
      <c r="CM142" s="2">
        <f t="shared" si="216"/>
        <v>13.512300000000002</v>
      </c>
      <c r="CN142" s="2">
        <f t="shared" si="288"/>
        <v>1400.6876999999999</v>
      </c>
      <c r="CO142" s="2">
        <f t="shared" si="217"/>
        <v>9.8000000000000007</v>
      </c>
      <c r="CP142" s="2">
        <f t="shared" si="289"/>
        <v>76.836000000000013</v>
      </c>
      <c r="CQ142" s="2">
        <f t="shared" si="290"/>
        <v>1314.0517</v>
      </c>
      <c r="CS142" s="5">
        <f t="shared" si="304"/>
        <v>13</v>
      </c>
      <c r="CT142" s="2">
        <f t="shared" si="305"/>
        <v>1298.7</v>
      </c>
      <c r="CU142" s="2">
        <f t="shared" si="306"/>
        <v>1300</v>
      </c>
      <c r="CV142" s="2">
        <f t="shared" si="307"/>
        <v>1300</v>
      </c>
      <c r="CW142" s="8">
        <f t="shared" si="291"/>
        <v>7.2499999999999995E-2</v>
      </c>
      <c r="CX142" s="2">
        <f t="shared" si="292"/>
        <v>1331.4166666666667</v>
      </c>
      <c r="CY142" s="2" t="str">
        <f t="shared" si="293"/>
        <v>nie</v>
      </c>
      <c r="CZ142" s="2">
        <f t="shared" si="222"/>
        <v>0</v>
      </c>
      <c r="DA142" s="2">
        <f t="shared" si="223"/>
        <v>11.589168587412814</v>
      </c>
      <c r="DB142" s="2">
        <f t="shared" si="224"/>
        <v>1343.0058352540796</v>
      </c>
      <c r="DC142" s="2">
        <f t="shared" si="294"/>
        <v>0</v>
      </c>
      <c r="DD142" s="2">
        <f t="shared" si="225"/>
        <v>13.197451519927718</v>
      </c>
      <c r="DE142" s="2">
        <f t="shared" si="226"/>
        <v>1329.8083837341519</v>
      </c>
      <c r="DF142" s="2">
        <f t="shared" si="295"/>
        <v>26</v>
      </c>
      <c r="DG142" s="2">
        <f t="shared" si="296"/>
        <v>58.029166666666683</v>
      </c>
      <c r="DH142" s="2">
        <f t="shared" si="227"/>
        <v>1245.7792170674852</v>
      </c>
    </row>
    <row r="143" spans="2:112">
      <c r="B143" s="217"/>
      <c r="C143" s="1">
        <f t="shared" si="321"/>
        <v>106</v>
      </c>
      <c r="D143" s="2">
        <f t="shared" si="259"/>
        <v>1652.7672594773833</v>
      </c>
      <c r="E143" s="2">
        <f t="shared" si="260"/>
        <v>1519.0882726474874</v>
      </c>
      <c r="F143" s="2">
        <f t="shared" si="261"/>
        <v>1344.0246666666665</v>
      </c>
      <c r="G143" s="2">
        <f t="shared" si="262"/>
        <v>1269.8149999999998</v>
      </c>
      <c r="H143" s="2">
        <f t="shared" si="263"/>
        <v>1266.150975797817</v>
      </c>
      <c r="I143" s="2">
        <f t="shared" si="264"/>
        <v>1197.3672062654005</v>
      </c>
      <c r="J143" s="2">
        <f t="shared" si="322"/>
        <v>1330.8453263540341</v>
      </c>
      <c r="K143" s="2">
        <f t="shared" si="323"/>
        <v>1091.8805115083139</v>
      </c>
      <c r="W143" s="1">
        <f t="shared" si="297"/>
        <v>125</v>
      </c>
      <c r="X143" s="2">
        <f t="shared" si="274"/>
        <v>1109.2247176004178</v>
      </c>
      <c r="Y143" s="8">
        <f t="shared" si="310"/>
        <v>0.04</v>
      </c>
      <c r="Z143" s="5">
        <f t="shared" si="298"/>
        <v>15</v>
      </c>
      <c r="AA143" s="2">
        <f t="shared" si="299"/>
        <v>1498.5</v>
      </c>
      <c r="AB143" s="2">
        <f t="shared" si="207"/>
        <v>1500</v>
      </c>
      <c r="AC143" s="2">
        <f t="shared" si="300"/>
        <v>1602.75</v>
      </c>
      <c r="AD143" s="8">
        <f t="shared" si="275"/>
        <v>6.8500000000000005E-2</v>
      </c>
      <c r="AE143" s="2">
        <f t="shared" si="179"/>
        <v>1648.49515625</v>
      </c>
      <c r="AF143" s="2" t="str">
        <f t="shared" si="276"/>
        <v>nie</v>
      </c>
      <c r="AG143" s="2">
        <f t="shared" si="277"/>
        <v>10.5</v>
      </c>
      <c r="AH143" s="1">
        <f t="shared" si="233"/>
        <v>1</v>
      </c>
      <c r="AI143" s="1">
        <f t="shared" si="324"/>
        <v>1</v>
      </c>
      <c r="AJ143" s="1">
        <f t="shared" si="308"/>
        <v>0</v>
      </c>
      <c r="AK143" s="1">
        <f t="shared" si="319"/>
        <v>0</v>
      </c>
      <c r="AL143" s="2">
        <f t="shared" si="243"/>
        <v>100</v>
      </c>
      <c r="AM143" s="8">
        <f t="shared" si="313"/>
        <v>6.8500000000000005E-2</v>
      </c>
      <c r="AN143" s="2">
        <f t="shared" si="244"/>
        <v>102.85416666666667</v>
      </c>
      <c r="AO143" s="2">
        <f t="shared" si="314"/>
        <v>0.7</v>
      </c>
      <c r="AP143" s="2">
        <f t="shared" si="272"/>
        <v>100</v>
      </c>
      <c r="AQ143" s="8">
        <f t="shared" si="325"/>
        <v>0.04</v>
      </c>
      <c r="AR143" s="2">
        <f t="shared" si="267"/>
        <v>101.66666666666666</v>
      </c>
      <c r="AS143" s="2">
        <f t="shared" si="326"/>
        <v>0.7</v>
      </c>
      <c r="AT143" s="2">
        <f t="shared" si="209"/>
        <v>0</v>
      </c>
      <c r="AU143" s="2">
        <f t="shared" si="245"/>
        <v>0</v>
      </c>
      <c r="AV143" s="2">
        <f t="shared" si="236"/>
        <v>47.773795999999805</v>
      </c>
      <c r="AW143" s="1">
        <f t="shared" si="311"/>
        <v>0</v>
      </c>
      <c r="AX143" s="2">
        <f t="shared" si="278"/>
        <v>47.773795999999805</v>
      </c>
      <c r="AY143" s="1">
        <f t="shared" si="237"/>
        <v>0</v>
      </c>
      <c r="AZ143" s="2">
        <f t="shared" si="210"/>
        <v>47.773795999999805</v>
      </c>
      <c r="BA143" s="2">
        <f t="shared" si="246"/>
        <v>1900.7897855833332</v>
      </c>
      <c r="BB143" s="2">
        <f t="shared" si="279"/>
        <v>0</v>
      </c>
      <c r="BC143" s="2">
        <f t="shared" si="211"/>
        <v>15.401566166699999</v>
      </c>
      <c r="BD143" s="2">
        <f t="shared" si="184"/>
        <v>1885.3882194166333</v>
      </c>
      <c r="BE143" s="2">
        <f t="shared" si="212"/>
        <v>11.899999999999999</v>
      </c>
      <c r="BF143" s="2">
        <f t="shared" si="185"/>
        <v>168.88905926083331</v>
      </c>
      <c r="BG143" s="2">
        <f t="shared" si="186"/>
        <v>1704.5991601557998</v>
      </c>
      <c r="BI143" s="8">
        <f t="shared" si="315"/>
        <v>0.01</v>
      </c>
      <c r="BJ143" s="5">
        <f t="shared" si="301"/>
        <v>10</v>
      </c>
      <c r="BK143" s="2">
        <f t="shared" si="302"/>
        <v>999</v>
      </c>
      <c r="BL143" s="2">
        <f t="shared" si="303"/>
        <v>1000</v>
      </c>
      <c r="BM143" s="2">
        <f t="shared" si="280"/>
        <v>1000</v>
      </c>
      <c r="BN143" s="8">
        <f t="shared" si="281"/>
        <v>0.02</v>
      </c>
      <c r="BO143" s="2">
        <f t="shared" si="282"/>
        <v>1008.3333333333333</v>
      </c>
      <c r="BP143" s="2" t="str">
        <f t="shared" si="283"/>
        <v>nie</v>
      </c>
      <c r="BQ143" s="2">
        <f t="shared" si="284"/>
        <v>7</v>
      </c>
      <c r="BR143" s="1">
        <f t="shared" si="316"/>
        <v>1</v>
      </c>
      <c r="BS143" s="1">
        <f t="shared" si="327"/>
        <v>2</v>
      </c>
      <c r="BT143" s="1">
        <f t="shared" si="309"/>
        <v>0</v>
      </c>
      <c r="BU143" s="1">
        <f t="shared" si="320"/>
        <v>1</v>
      </c>
      <c r="BV143" s="2">
        <f t="shared" si="247"/>
        <v>100</v>
      </c>
      <c r="BW143" s="8">
        <f t="shared" si="317"/>
        <v>7.0000000000000007E-2</v>
      </c>
      <c r="BX143" s="2">
        <f t="shared" si="248"/>
        <v>102.91666666666666</v>
      </c>
      <c r="BY143" s="2">
        <f t="shared" si="318"/>
        <v>0.7</v>
      </c>
      <c r="BZ143" s="2">
        <f t="shared" si="273"/>
        <v>300</v>
      </c>
      <c r="CA143" s="8">
        <f t="shared" si="328"/>
        <v>0.02</v>
      </c>
      <c r="CB143" s="2">
        <f t="shared" si="249"/>
        <v>302.5</v>
      </c>
      <c r="CC143" s="2">
        <f t="shared" si="329"/>
        <v>2.0999999999999996</v>
      </c>
      <c r="CD143" s="2">
        <f t="shared" si="285"/>
        <v>0</v>
      </c>
      <c r="CE143" s="2">
        <f t="shared" si="250"/>
        <v>0</v>
      </c>
      <c r="CF143" s="2">
        <f t="shared" si="251"/>
        <v>3.2000000000000171</v>
      </c>
      <c r="CG143" s="1">
        <f t="shared" si="312"/>
        <v>0</v>
      </c>
      <c r="CH143" s="2">
        <f t="shared" si="286"/>
        <v>3.2000000000000171</v>
      </c>
      <c r="CI143" s="1">
        <f t="shared" si="242"/>
        <v>0</v>
      </c>
      <c r="CJ143" s="2">
        <f t="shared" si="252"/>
        <v>3.2000000000000171</v>
      </c>
      <c r="CK143" s="2">
        <f t="shared" si="253"/>
        <v>1416.95</v>
      </c>
      <c r="CL143" s="2">
        <f t="shared" si="287"/>
        <v>0</v>
      </c>
      <c r="CM143" s="2">
        <f t="shared" si="216"/>
        <v>13.512300000000002</v>
      </c>
      <c r="CN143" s="2">
        <f t="shared" si="288"/>
        <v>1403.4376999999999</v>
      </c>
      <c r="CO143" s="2">
        <f t="shared" si="217"/>
        <v>9.8000000000000007</v>
      </c>
      <c r="CP143" s="2">
        <f t="shared" si="289"/>
        <v>77.358500000000021</v>
      </c>
      <c r="CQ143" s="2">
        <f t="shared" si="290"/>
        <v>1316.2791999999999</v>
      </c>
      <c r="CS143" s="5">
        <f t="shared" si="304"/>
        <v>13</v>
      </c>
      <c r="CT143" s="2">
        <f t="shared" si="305"/>
        <v>1298.7</v>
      </c>
      <c r="CU143" s="2">
        <f t="shared" si="306"/>
        <v>1300</v>
      </c>
      <c r="CV143" s="2">
        <f t="shared" si="307"/>
        <v>1300</v>
      </c>
      <c r="CW143" s="8">
        <f t="shared" si="291"/>
        <v>7.2499999999999995E-2</v>
      </c>
      <c r="CX143" s="2">
        <f t="shared" si="292"/>
        <v>1339.2708333333335</v>
      </c>
      <c r="CY143" s="2" t="str">
        <f t="shared" si="293"/>
        <v>nie</v>
      </c>
      <c r="CZ143" s="2">
        <f t="shared" si="222"/>
        <v>0</v>
      </c>
      <c r="DA143" s="2">
        <f t="shared" si="223"/>
        <v>11.589168587412814</v>
      </c>
      <c r="DB143" s="2">
        <f t="shared" si="224"/>
        <v>1350.8600019207463</v>
      </c>
      <c r="DC143" s="2">
        <f t="shared" si="294"/>
        <v>0</v>
      </c>
      <c r="DD143" s="2">
        <f t="shared" si="225"/>
        <v>13.197451519927718</v>
      </c>
      <c r="DE143" s="2">
        <f t="shared" si="226"/>
        <v>1337.6625504008186</v>
      </c>
      <c r="DF143" s="2">
        <f t="shared" si="295"/>
        <v>26</v>
      </c>
      <c r="DG143" s="2">
        <f t="shared" si="296"/>
        <v>59.521458333333364</v>
      </c>
      <c r="DH143" s="2">
        <f t="shared" si="227"/>
        <v>1252.1410920674853</v>
      </c>
    </row>
    <row r="144" spans="2:112">
      <c r="B144" s="218"/>
      <c r="C144" s="1">
        <f t="shared" si="321"/>
        <v>107</v>
      </c>
      <c r="D144" s="2">
        <f t="shared" si="259"/>
        <v>1661.2395673825913</v>
      </c>
      <c r="E144" s="2">
        <f t="shared" si="260"/>
        <v>1525.9508420507061</v>
      </c>
      <c r="F144" s="2">
        <f t="shared" si="261"/>
        <v>1350.1913333333334</v>
      </c>
      <c r="G144" s="2">
        <f t="shared" si="262"/>
        <v>1274.81</v>
      </c>
      <c r="H144" s="2">
        <f t="shared" si="263"/>
        <v>1268.5008347212822</v>
      </c>
      <c r="I144" s="2">
        <f t="shared" si="264"/>
        <v>1199.2705919934074</v>
      </c>
      <c r="J144" s="2">
        <f t="shared" si="322"/>
        <v>1334.43860873519</v>
      </c>
      <c r="K144" s="2">
        <f t="shared" si="323"/>
        <v>1092.7828920963375</v>
      </c>
      <c r="W144" s="1">
        <f t="shared" si="297"/>
        <v>126</v>
      </c>
      <c r="X144" s="2">
        <f t="shared" si="274"/>
        <v>1110.1452360382605</v>
      </c>
      <c r="Y144" s="8">
        <f t="shared" si="310"/>
        <v>0.04</v>
      </c>
      <c r="Z144" s="5">
        <f t="shared" si="298"/>
        <v>15</v>
      </c>
      <c r="AA144" s="2">
        <f t="shared" si="299"/>
        <v>1498.5</v>
      </c>
      <c r="AB144" s="2">
        <f t="shared" si="207"/>
        <v>1500</v>
      </c>
      <c r="AC144" s="2">
        <f t="shared" si="300"/>
        <v>1602.75</v>
      </c>
      <c r="AD144" s="8">
        <f t="shared" si="275"/>
        <v>6.8500000000000005E-2</v>
      </c>
      <c r="AE144" s="2">
        <f t="shared" si="179"/>
        <v>1657.6441875000003</v>
      </c>
      <c r="AF144" s="2" t="str">
        <f t="shared" si="276"/>
        <v>nie</v>
      </c>
      <c r="AG144" s="2">
        <f t="shared" si="277"/>
        <v>10.5</v>
      </c>
      <c r="AH144" s="1">
        <f t="shared" si="233"/>
        <v>1</v>
      </c>
      <c r="AI144" s="1">
        <f t="shared" si="324"/>
        <v>1</v>
      </c>
      <c r="AJ144" s="1">
        <f t="shared" si="308"/>
        <v>0</v>
      </c>
      <c r="AK144" s="1">
        <f t="shared" si="319"/>
        <v>0</v>
      </c>
      <c r="AL144" s="2">
        <f t="shared" si="243"/>
        <v>100</v>
      </c>
      <c r="AM144" s="8">
        <f t="shared" si="313"/>
        <v>6.8500000000000005E-2</v>
      </c>
      <c r="AN144" s="2">
        <f t="shared" si="244"/>
        <v>103.42500000000001</v>
      </c>
      <c r="AO144" s="2">
        <f t="shared" si="314"/>
        <v>0.7</v>
      </c>
      <c r="AP144" s="2">
        <f t="shared" si="272"/>
        <v>100</v>
      </c>
      <c r="AQ144" s="8">
        <f t="shared" si="325"/>
        <v>0.04</v>
      </c>
      <c r="AR144" s="2">
        <f t="shared" si="267"/>
        <v>102</v>
      </c>
      <c r="AS144" s="2">
        <f t="shared" si="326"/>
        <v>0.7</v>
      </c>
      <c r="AT144" s="2">
        <f t="shared" si="209"/>
        <v>0</v>
      </c>
      <c r="AU144" s="2">
        <f t="shared" si="245"/>
        <v>0</v>
      </c>
      <c r="AV144" s="2">
        <f t="shared" si="236"/>
        <v>47.773795999999805</v>
      </c>
      <c r="AW144" s="1">
        <f t="shared" si="311"/>
        <v>0</v>
      </c>
      <c r="AX144" s="2">
        <f t="shared" si="278"/>
        <v>47.773795999999805</v>
      </c>
      <c r="AY144" s="1">
        <f t="shared" si="237"/>
        <v>0</v>
      </c>
      <c r="AZ144" s="2">
        <f t="shared" si="210"/>
        <v>47.773795999999805</v>
      </c>
      <c r="BA144" s="2">
        <f t="shared" si="246"/>
        <v>1910.8429834999999</v>
      </c>
      <c r="BB144" s="2">
        <f t="shared" si="279"/>
        <v>0</v>
      </c>
      <c r="BC144" s="2">
        <f t="shared" si="211"/>
        <v>15.401566166699999</v>
      </c>
      <c r="BD144" s="2">
        <f t="shared" si="184"/>
        <v>1895.4414173333</v>
      </c>
      <c r="BE144" s="2">
        <f t="shared" si="212"/>
        <v>11.899999999999999</v>
      </c>
      <c r="BF144" s="2">
        <f t="shared" si="185"/>
        <v>170.79916686499996</v>
      </c>
      <c r="BG144" s="2">
        <f t="shared" si="186"/>
        <v>1712.7422504683</v>
      </c>
      <c r="BI144" s="8">
        <f t="shared" si="315"/>
        <v>0.01</v>
      </c>
      <c r="BJ144" s="5">
        <f t="shared" si="301"/>
        <v>10</v>
      </c>
      <c r="BK144" s="2">
        <f t="shared" si="302"/>
        <v>999</v>
      </c>
      <c r="BL144" s="2">
        <f t="shared" si="303"/>
        <v>1000</v>
      </c>
      <c r="BM144" s="2">
        <f t="shared" si="280"/>
        <v>1000</v>
      </c>
      <c r="BN144" s="8">
        <f t="shared" si="281"/>
        <v>0.02</v>
      </c>
      <c r="BO144" s="2">
        <f t="shared" si="282"/>
        <v>1010</v>
      </c>
      <c r="BP144" s="2" t="str">
        <f t="shared" si="283"/>
        <v>nie</v>
      </c>
      <c r="BQ144" s="2">
        <f t="shared" si="284"/>
        <v>7</v>
      </c>
      <c r="BR144" s="1">
        <f t="shared" si="316"/>
        <v>1</v>
      </c>
      <c r="BS144" s="1">
        <f t="shared" si="327"/>
        <v>2</v>
      </c>
      <c r="BT144" s="1">
        <f t="shared" si="309"/>
        <v>0</v>
      </c>
      <c r="BU144" s="1">
        <f t="shared" si="320"/>
        <v>1</v>
      </c>
      <c r="BV144" s="2">
        <f t="shared" si="247"/>
        <v>100</v>
      </c>
      <c r="BW144" s="8">
        <f t="shared" si="317"/>
        <v>7.0000000000000007E-2</v>
      </c>
      <c r="BX144" s="2">
        <f t="shared" si="248"/>
        <v>103.49999999999999</v>
      </c>
      <c r="BY144" s="2">
        <f t="shared" si="318"/>
        <v>0.7</v>
      </c>
      <c r="BZ144" s="2">
        <f t="shared" si="273"/>
        <v>300</v>
      </c>
      <c r="CA144" s="8">
        <f t="shared" si="328"/>
        <v>0.02</v>
      </c>
      <c r="CB144" s="2">
        <f t="shared" si="249"/>
        <v>303</v>
      </c>
      <c r="CC144" s="2">
        <f t="shared" si="329"/>
        <v>2.0999999999999996</v>
      </c>
      <c r="CD144" s="2">
        <f t="shared" si="285"/>
        <v>0</v>
      </c>
      <c r="CE144" s="2">
        <f t="shared" si="250"/>
        <v>0</v>
      </c>
      <c r="CF144" s="2">
        <f t="shared" si="251"/>
        <v>3.2000000000000171</v>
      </c>
      <c r="CG144" s="1">
        <f t="shared" si="312"/>
        <v>0</v>
      </c>
      <c r="CH144" s="2">
        <f t="shared" si="286"/>
        <v>3.2000000000000171</v>
      </c>
      <c r="CI144" s="1">
        <f t="shared" si="242"/>
        <v>0</v>
      </c>
      <c r="CJ144" s="2">
        <f t="shared" si="252"/>
        <v>3.2000000000000171</v>
      </c>
      <c r="CK144" s="2">
        <f t="shared" si="253"/>
        <v>1419.7</v>
      </c>
      <c r="CL144" s="2">
        <f t="shared" si="287"/>
        <v>0</v>
      </c>
      <c r="CM144" s="2">
        <f t="shared" si="216"/>
        <v>13.512300000000002</v>
      </c>
      <c r="CN144" s="2">
        <f t="shared" si="288"/>
        <v>1406.1876999999999</v>
      </c>
      <c r="CO144" s="2">
        <f t="shared" si="217"/>
        <v>9.8000000000000007</v>
      </c>
      <c r="CP144" s="2">
        <f t="shared" si="289"/>
        <v>77.881000000000014</v>
      </c>
      <c r="CQ144" s="2">
        <f t="shared" si="290"/>
        <v>1318.5066999999999</v>
      </c>
      <c r="CS144" s="5">
        <f t="shared" si="304"/>
        <v>13</v>
      </c>
      <c r="CT144" s="2">
        <f t="shared" si="305"/>
        <v>1298.7</v>
      </c>
      <c r="CU144" s="2">
        <f t="shared" si="306"/>
        <v>1300</v>
      </c>
      <c r="CV144" s="2">
        <f t="shared" si="307"/>
        <v>1300</v>
      </c>
      <c r="CW144" s="8">
        <f t="shared" si="291"/>
        <v>7.2499999999999995E-2</v>
      </c>
      <c r="CX144" s="2">
        <f t="shared" si="292"/>
        <v>1347.1249999999998</v>
      </c>
      <c r="CY144" s="2" t="str">
        <f t="shared" si="293"/>
        <v>nie</v>
      </c>
      <c r="CZ144" s="2">
        <f t="shared" si="222"/>
        <v>0</v>
      </c>
      <c r="DA144" s="2">
        <f t="shared" si="223"/>
        <v>11.589168587412814</v>
      </c>
      <c r="DB144" s="2">
        <f t="shared" si="224"/>
        <v>1358.7141685874126</v>
      </c>
      <c r="DC144" s="2">
        <f t="shared" si="294"/>
        <v>0</v>
      </c>
      <c r="DD144" s="2">
        <f t="shared" si="225"/>
        <v>13.197451519927718</v>
      </c>
      <c r="DE144" s="2">
        <f t="shared" si="226"/>
        <v>1345.5167170674849</v>
      </c>
      <c r="DF144" s="2">
        <f t="shared" si="295"/>
        <v>26</v>
      </c>
      <c r="DG144" s="2">
        <f t="shared" si="296"/>
        <v>61.013749999999959</v>
      </c>
      <c r="DH144" s="2">
        <f t="shared" si="227"/>
        <v>1258.5029670674849</v>
      </c>
    </row>
    <row r="145" spans="2:112">
      <c r="B145" s="216">
        <f>ROUNDUP(C146/12,0)</f>
        <v>10</v>
      </c>
      <c r="C145" s="3">
        <f t="shared" si="321"/>
        <v>108</v>
      </c>
      <c r="D145" s="11">
        <f t="shared" si="259"/>
        <v>1625.7727536292998</v>
      </c>
      <c r="E145" s="11">
        <f t="shared" si="260"/>
        <v>1504.2822323892999</v>
      </c>
      <c r="F145" s="11">
        <f t="shared" si="261"/>
        <v>1354.9909</v>
      </c>
      <c r="G145" s="11">
        <f t="shared" si="262"/>
        <v>1278.4378999999999</v>
      </c>
      <c r="H145" s="11">
        <f t="shared" si="263"/>
        <v>1269.5692372451515</v>
      </c>
      <c r="I145" s="11">
        <f t="shared" si="264"/>
        <v>1199.8925213218181</v>
      </c>
      <c r="J145" s="11">
        <f t="shared" si="322"/>
        <v>1338.0415929787748</v>
      </c>
      <c r="K145" s="11">
        <f t="shared" si="323"/>
        <v>1093.6852726843608</v>
      </c>
      <c r="W145" s="1">
        <f t="shared" si="297"/>
        <v>127</v>
      </c>
      <c r="X145" s="2">
        <f t="shared" si="274"/>
        <v>1111.0657544761032</v>
      </c>
      <c r="Y145" s="8">
        <f t="shared" si="310"/>
        <v>0.04</v>
      </c>
      <c r="Z145" s="5">
        <f t="shared" si="298"/>
        <v>15</v>
      </c>
      <c r="AA145" s="2">
        <f t="shared" si="299"/>
        <v>1498.5</v>
      </c>
      <c r="AB145" s="2">
        <f t="shared" si="207"/>
        <v>1500</v>
      </c>
      <c r="AC145" s="2">
        <f t="shared" si="300"/>
        <v>1602.75</v>
      </c>
      <c r="AD145" s="8">
        <f t="shared" si="275"/>
        <v>6.8500000000000005E-2</v>
      </c>
      <c r="AE145" s="2">
        <f t="shared" si="179"/>
        <v>1666.7932187500001</v>
      </c>
      <c r="AF145" s="2" t="str">
        <f t="shared" si="276"/>
        <v>nie</v>
      </c>
      <c r="AG145" s="2">
        <f t="shared" si="277"/>
        <v>10.5</v>
      </c>
      <c r="AH145" s="1">
        <f t="shared" si="233"/>
        <v>1</v>
      </c>
      <c r="AI145" s="1">
        <f t="shared" si="324"/>
        <v>1</v>
      </c>
      <c r="AJ145" s="1">
        <f t="shared" si="308"/>
        <v>0</v>
      </c>
      <c r="AK145" s="1">
        <f t="shared" si="319"/>
        <v>0</v>
      </c>
      <c r="AL145" s="2">
        <f t="shared" si="243"/>
        <v>100</v>
      </c>
      <c r="AM145" s="8">
        <f t="shared" si="313"/>
        <v>6.8500000000000005E-2</v>
      </c>
      <c r="AN145" s="2">
        <f t="shared" si="244"/>
        <v>103.99583333333334</v>
      </c>
      <c r="AO145" s="2">
        <f t="shared" si="314"/>
        <v>0.7</v>
      </c>
      <c r="AP145" s="2">
        <f t="shared" si="272"/>
        <v>100</v>
      </c>
      <c r="AQ145" s="8">
        <f t="shared" si="325"/>
        <v>0.04</v>
      </c>
      <c r="AR145" s="2">
        <f t="shared" si="267"/>
        <v>102.33333333333334</v>
      </c>
      <c r="AS145" s="2">
        <f t="shared" si="326"/>
        <v>0.7</v>
      </c>
      <c r="AT145" s="2">
        <f t="shared" si="209"/>
        <v>0</v>
      </c>
      <c r="AU145" s="2">
        <f t="shared" si="245"/>
        <v>0</v>
      </c>
      <c r="AV145" s="2">
        <f t="shared" si="236"/>
        <v>47.773795999999805</v>
      </c>
      <c r="AW145" s="1">
        <f t="shared" si="311"/>
        <v>0</v>
      </c>
      <c r="AX145" s="2">
        <f t="shared" si="278"/>
        <v>47.773795999999805</v>
      </c>
      <c r="AY145" s="1">
        <f t="shared" si="237"/>
        <v>0</v>
      </c>
      <c r="AZ145" s="2">
        <f t="shared" si="210"/>
        <v>47.773795999999805</v>
      </c>
      <c r="BA145" s="2">
        <f t="shared" si="246"/>
        <v>1920.8961814166664</v>
      </c>
      <c r="BB145" s="2">
        <f t="shared" si="279"/>
        <v>0</v>
      </c>
      <c r="BC145" s="2">
        <f t="shared" si="211"/>
        <v>15.401566166699999</v>
      </c>
      <c r="BD145" s="2">
        <f t="shared" si="184"/>
        <v>1905.4946152499665</v>
      </c>
      <c r="BE145" s="2">
        <f t="shared" si="212"/>
        <v>11.899999999999999</v>
      </c>
      <c r="BF145" s="2">
        <f t="shared" si="185"/>
        <v>172.70927446916662</v>
      </c>
      <c r="BG145" s="2">
        <f t="shared" si="186"/>
        <v>1720.8853407807999</v>
      </c>
      <c r="BI145" s="8">
        <f t="shared" si="315"/>
        <v>0.01</v>
      </c>
      <c r="BJ145" s="5">
        <f t="shared" si="301"/>
        <v>10</v>
      </c>
      <c r="BK145" s="2">
        <f t="shared" si="302"/>
        <v>999</v>
      </c>
      <c r="BL145" s="2">
        <f t="shared" si="303"/>
        <v>1000</v>
      </c>
      <c r="BM145" s="2">
        <f t="shared" si="280"/>
        <v>1000</v>
      </c>
      <c r="BN145" s="8">
        <f t="shared" si="281"/>
        <v>0.02</v>
      </c>
      <c r="BO145" s="2">
        <f t="shared" si="282"/>
        <v>1011.6666666666667</v>
      </c>
      <c r="BP145" s="2" t="str">
        <f t="shared" si="283"/>
        <v>nie</v>
      </c>
      <c r="BQ145" s="2">
        <f t="shared" si="284"/>
        <v>7</v>
      </c>
      <c r="BR145" s="1">
        <f t="shared" si="316"/>
        <v>1</v>
      </c>
      <c r="BS145" s="1">
        <f t="shared" si="327"/>
        <v>2</v>
      </c>
      <c r="BT145" s="1">
        <f t="shared" si="309"/>
        <v>0</v>
      </c>
      <c r="BU145" s="1">
        <f t="shared" si="320"/>
        <v>1</v>
      </c>
      <c r="BV145" s="2">
        <f t="shared" si="247"/>
        <v>100</v>
      </c>
      <c r="BW145" s="8">
        <f t="shared" si="317"/>
        <v>7.0000000000000007E-2</v>
      </c>
      <c r="BX145" s="2">
        <f t="shared" si="248"/>
        <v>104.08333333333333</v>
      </c>
      <c r="BY145" s="2">
        <f t="shared" si="318"/>
        <v>0.7</v>
      </c>
      <c r="BZ145" s="2">
        <f t="shared" si="273"/>
        <v>300</v>
      </c>
      <c r="CA145" s="8">
        <f t="shared" si="328"/>
        <v>0.02</v>
      </c>
      <c r="CB145" s="2">
        <f t="shared" si="249"/>
        <v>303.5</v>
      </c>
      <c r="CC145" s="2">
        <f t="shared" si="329"/>
        <v>2.0999999999999996</v>
      </c>
      <c r="CD145" s="2">
        <f t="shared" si="285"/>
        <v>0</v>
      </c>
      <c r="CE145" s="2">
        <f t="shared" si="250"/>
        <v>0</v>
      </c>
      <c r="CF145" s="2">
        <f t="shared" si="251"/>
        <v>3.2000000000000171</v>
      </c>
      <c r="CG145" s="1">
        <f t="shared" si="312"/>
        <v>0</v>
      </c>
      <c r="CH145" s="2">
        <f t="shared" si="286"/>
        <v>3.2000000000000171</v>
      </c>
      <c r="CI145" s="1">
        <f t="shared" si="242"/>
        <v>0</v>
      </c>
      <c r="CJ145" s="2">
        <f t="shared" si="252"/>
        <v>3.2000000000000171</v>
      </c>
      <c r="CK145" s="2">
        <f t="shared" si="253"/>
        <v>1422.45</v>
      </c>
      <c r="CL145" s="2">
        <f t="shared" si="287"/>
        <v>0</v>
      </c>
      <c r="CM145" s="2">
        <f t="shared" si="216"/>
        <v>13.512300000000002</v>
      </c>
      <c r="CN145" s="2">
        <f t="shared" si="288"/>
        <v>1408.9376999999999</v>
      </c>
      <c r="CO145" s="2">
        <f t="shared" si="217"/>
        <v>9.8000000000000007</v>
      </c>
      <c r="CP145" s="2">
        <f t="shared" si="289"/>
        <v>78.403500000000022</v>
      </c>
      <c r="CQ145" s="2">
        <f t="shared" si="290"/>
        <v>1320.7341999999999</v>
      </c>
      <c r="CS145" s="5">
        <f t="shared" si="304"/>
        <v>13</v>
      </c>
      <c r="CT145" s="2">
        <f t="shared" si="305"/>
        <v>1298.7</v>
      </c>
      <c r="CU145" s="2">
        <f t="shared" si="306"/>
        <v>1300</v>
      </c>
      <c r="CV145" s="2">
        <f t="shared" si="307"/>
        <v>1300</v>
      </c>
      <c r="CW145" s="8">
        <f t="shared" si="291"/>
        <v>7.2499999999999995E-2</v>
      </c>
      <c r="CX145" s="2">
        <f t="shared" si="292"/>
        <v>1354.9791666666665</v>
      </c>
      <c r="CY145" s="2" t="str">
        <f t="shared" si="293"/>
        <v>nie</v>
      </c>
      <c r="CZ145" s="2">
        <f t="shared" si="222"/>
        <v>0</v>
      </c>
      <c r="DA145" s="2">
        <f t="shared" si="223"/>
        <v>11.589168587412814</v>
      </c>
      <c r="DB145" s="2">
        <f t="shared" si="224"/>
        <v>1366.5683352540793</v>
      </c>
      <c r="DC145" s="2">
        <f t="shared" si="294"/>
        <v>0</v>
      </c>
      <c r="DD145" s="2">
        <f t="shared" si="225"/>
        <v>13.197451519927718</v>
      </c>
      <c r="DE145" s="2">
        <f t="shared" si="226"/>
        <v>1353.3708837341517</v>
      </c>
      <c r="DF145" s="2">
        <f t="shared" si="295"/>
        <v>26</v>
      </c>
      <c r="DG145" s="2">
        <f t="shared" si="296"/>
        <v>62.50604166666664</v>
      </c>
      <c r="DH145" s="2">
        <f t="shared" si="227"/>
        <v>1264.8648420674851</v>
      </c>
    </row>
    <row r="146" spans="2:112">
      <c r="B146" s="217"/>
      <c r="C146" s="1">
        <f t="shared" si="321"/>
        <v>109</v>
      </c>
      <c r="D146" s="2">
        <f t="shared" si="259"/>
        <v>1636.4060869626335</v>
      </c>
      <c r="E146" s="2">
        <f t="shared" si="260"/>
        <v>1505.4972323892998</v>
      </c>
      <c r="F146" s="2">
        <f t="shared" si="261"/>
        <v>1358.0909000000004</v>
      </c>
      <c r="G146" s="2">
        <f t="shared" si="262"/>
        <v>1280.5709000000002</v>
      </c>
      <c r="H146" s="2">
        <f t="shared" si="263"/>
        <v>1271.9719679943951</v>
      </c>
      <c r="I146" s="2">
        <f t="shared" si="264"/>
        <v>1201.8387332287055</v>
      </c>
      <c r="J146" s="2">
        <f t="shared" si="322"/>
        <v>1341.6543052798174</v>
      </c>
      <c r="K146" s="2">
        <f t="shared" si="323"/>
        <v>1094.5966770782643</v>
      </c>
      <c r="W146" s="1">
        <f t="shared" si="297"/>
        <v>128</v>
      </c>
      <c r="X146" s="2">
        <f t="shared" si="274"/>
        <v>1111.9862729139459</v>
      </c>
      <c r="Y146" s="8">
        <f t="shared" si="310"/>
        <v>0.04</v>
      </c>
      <c r="Z146" s="5">
        <f t="shared" si="298"/>
        <v>15</v>
      </c>
      <c r="AA146" s="2">
        <f t="shared" si="299"/>
        <v>1498.5</v>
      </c>
      <c r="AB146" s="2">
        <f t="shared" si="207"/>
        <v>1500</v>
      </c>
      <c r="AC146" s="2">
        <f t="shared" si="300"/>
        <v>1602.75</v>
      </c>
      <c r="AD146" s="8">
        <f t="shared" si="275"/>
        <v>6.8500000000000005E-2</v>
      </c>
      <c r="AE146" s="2">
        <f t="shared" si="179"/>
        <v>1675.9422500000001</v>
      </c>
      <c r="AF146" s="2" t="str">
        <f t="shared" si="276"/>
        <v>nie</v>
      </c>
      <c r="AG146" s="2">
        <f t="shared" si="277"/>
        <v>10.5</v>
      </c>
      <c r="AH146" s="1">
        <f t="shared" si="233"/>
        <v>1</v>
      </c>
      <c r="AI146" s="1">
        <f t="shared" si="324"/>
        <v>1</v>
      </c>
      <c r="AJ146" s="1">
        <f t="shared" si="308"/>
        <v>0</v>
      </c>
      <c r="AK146" s="1">
        <f t="shared" si="319"/>
        <v>0</v>
      </c>
      <c r="AL146" s="2">
        <f t="shared" si="243"/>
        <v>100</v>
      </c>
      <c r="AM146" s="8">
        <f t="shared" si="313"/>
        <v>6.8500000000000005E-2</v>
      </c>
      <c r="AN146" s="2">
        <f t="shared" si="244"/>
        <v>104.56666666666668</v>
      </c>
      <c r="AO146" s="2">
        <f t="shared" si="314"/>
        <v>0.7</v>
      </c>
      <c r="AP146" s="2">
        <f t="shared" si="272"/>
        <v>100</v>
      </c>
      <c r="AQ146" s="8">
        <f t="shared" si="325"/>
        <v>0.04</v>
      </c>
      <c r="AR146" s="2">
        <f t="shared" si="267"/>
        <v>102.66666666666666</v>
      </c>
      <c r="AS146" s="2">
        <f t="shared" si="326"/>
        <v>0.7</v>
      </c>
      <c r="AT146" s="2">
        <f t="shared" si="209"/>
        <v>0</v>
      </c>
      <c r="AU146" s="2">
        <f t="shared" si="245"/>
        <v>0</v>
      </c>
      <c r="AV146" s="2">
        <f t="shared" si="236"/>
        <v>47.773795999999805</v>
      </c>
      <c r="AW146" s="1">
        <f t="shared" si="311"/>
        <v>0</v>
      </c>
      <c r="AX146" s="2">
        <f t="shared" si="278"/>
        <v>47.773795999999805</v>
      </c>
      <c r="AY146" s="1">
        <f t="shared" si="237"/>
        <v>0</v>
      </c>
      <c r="AZ146" s="2">
        <f t="shared" si="210"/>
        <v>47.773795999999805</v>
      </c>
      <c r="BA146" s="2">
        <f t="shared" si="246"/>
        <v>1930.9493793333331</v>
      </c>
      <c r="BB146" s="2">
        <f t="shared" si="279"/>
        <v>0</v>
      </c>
      <c r="BC146" s="2">
        <f t="shared" si="211"/>
        <v>15.401566166699999</v>
      </c>
      <c r="BD146" s="2">
        <f t="shared" si="184"/>
        <v>1915.5478131666332</v>
      </c>
      <c r="BE146" s="2">
        <f t="shared" si="212"/>
        <v>11.899999999999999</v>
      </c>
      <c r="BF146" s="2">
        <f t="shared" si="185"/>
        <v>174.61938207333327</v>
      </c>
      <c r="BG146" s="2">
        <f t="shared" si="186"/>
        <v>1729.0284310932998</v>
      </c>
      <c r="BI146" s="8">
        <f t="shared" si="315"/>
        <v>0.01</v>
      </c>
      <c r="BJ146" s="5">
        <f t="shared" si="301"/>
        <v>10</v>
      </c>
      <c r="BK146" s="2">
        <f t="shared" si="302"/>
        <v>999</v>
      </c>
      <c r="BL146" s="2">
        <f t="shared" si="303"/>
        <v>1000</v>
      </c>
      <c r="BM146" s="2">
        <f t="shared" si="280"/>
        <v>1000</v>
      </c>
      <c r="BN146" s="8">
        <f t="shared" si="281"/>
        <v>0.02</v>
      </c>
      <c r="BO146" s="2">
        <f t="shared" si="282"/>
        <v>1013.3333333333334</v>
      </c>
      <c r="BP146" s="2" t="str">
        <f t="shared" si="283"/>
        <v>nie</v>
      </c>
      <c r="BQ146" s="2">
        <f t="shared" si="284"/>
        <v>7</v>
      </c>
      <c r="BR146" s="1">
        <f t="shared" si="316"/>
        <v>1</v>
      </c>
      <c r="BS146" s="1">
        <f t="shared" si="327"/>
        <v>2</v>
      </c>
      <c r="BT146" s="1">
        <f t="shared" si="309"/>
        <v>0</v>
      </c>
      <c r="BU146" s="1">
        <f t="shared" si="320"/>
        <v>1</v>
      </c>
      <c r="BV146" s="2">
        <f t="shared" si="247"/>
        <v>100</v>
      </c>
      <c r="BW146" s="8">
        <f t="shared" si="317"/>
        <v>7.0000000000000007E-2</v>
      </c>
      <c r="BX146" s="2">
        <f t="shared" si="248"/>
        <v>104.66666666666666</v>
      </c>
      <c r="BY146" s="2">
        <f t="shared" si="318"/>
        <v>0.7</v>
      </c>
      <c r="BZ146" s="2">
        <f t="shared" si="273"/>
        <v>300</v>
      </c>
      <c r="CA146" s="8">
        <f t="shared" si="328"/>
        <v>0.02</v>
      </c>
      <c r="CB146" s="2">
        <f t="shared" si="249"/>
        <v>304</v>
      </c>
      <c r="CC146" s="2">
        <f t="shared" si="329"/>
        <v>2.0999999999999996</v>
      </c>
      <c r="CD146" s="2">
        <f t="shared" si="285"/>
        <v>0</v>
      </c>
      <c r="CE146" s="2">
        <f t="shared" si="250"/>
        <v>0</v>
      </c>
      <c r="CF146" s="2">
        <f t="shared" si="251"/>
        <v>3.2000000000000171</v>
      </c>
      <c r="CG146" s="1">
        <f t="shared" si="312"/>
        <v>0</v>
      </c>
      <c r="CH146" s="2">
        <f t="shared" si="286"/>
        <v>3.2000000000000171</v>
      </c>
      <c r="CI146" s="1">
        <f t="shared" si="242"/>
        <v>0</v>
      </c>
      <c r="CJ146" s="2">
        <f t="shared" si="252"/>
        <v>3.2000000000000171</v>
      </c>
      <c r="CK146" s="2">
        <f t="shared" si="253"/>
        <v>1425.2</v>
      </c>
      <c r="CL146" s="2">
        <f t="shared" si="287"/>
        <v>0</v>
      </c>
      <c r="CM146" s="2">
        <f t="shared" si="216"/>
        <v>13.512300000000002</v>
      </c>
      <c r="CN146" s="2">
        <f t="shared" si="288"/>
        <v>1411.6876999999999</v>
      </c>
      <c r="CO146" s="2">
        <f t="shared" si="217"/>
        <v>9.8000000000000007</v>
      </c>
      <c r="CP146" s="2">
        <f t="shared" si="289"/>
        <v>78.926000000000016</v>
      </c>
      <c r="CQ146" s="2">
        <f t="shared" si="290"/>
        <v>1322.9617000000001</v>
      </c>
      <c r="CS146" s="5">
        <f t="shared" si="304"/>
        <v>13</v>
      </c>
      <c r="CT146" s="2">
        <f t="shared" si="305"/>
        <v>1298.7</v>
      </c>
      <c r="CU146" s="2">
        <f t="shared" si="306"/>
        <v>1300</v>
      </c>
      <c r="CV146" s="2">
        <f t="shared" si="307"/>
        <v>1300</v>
      </c>
      <c r="CW146" s="8">
        <f t="shared" si="291"/>
        <v>7.2499999999999995E-2</v>
      </c>
      <c r="CX146" s="2">
        <f t="shared" si="292"/>
        <v>1362.8333333333333</v>
      </c>
      <c r="CY146" s="2" t="str">
        <f t="shared" si="293"/>
        <v>nie</v>
      </c>
      <c r="CZ146" s="2">
        <f t="shared" si="222"/>
        <v>0</v>
      </c>
      <c r="DA146" s="2">
        <f t="shared" si="223"/>
        <v>11.589168587412814</v>
      </c>
      <c r="DB146" s="2">
        <f t="shared" si="224"/>
        <v>1374.4225019207461</v>
      </c>
      <c r="DC146" s="2">
        <f t="shared" si="294"/>
        <v>0</v>
      </c>
      <c r="DD146" s="2">
        <f t="shared" si="225"/>
        <v>13.197451519927718</v>
      </c>
      <c r="DE146" s="2">
        <f t="shared" si="226"/>
        <v>1361.2250504008184</v>
      </c>
      <c r="DF146" s="2">
        <f t="shared" si="295"/>
        <v>26</v>
      </c>
      <c r="DG146" s="2">
        <f t="shared" si="296"/>
        <v>63.998333333333321</v>
      </c>
      <c r="DH146" s="2">
        <f t="shared" si="227"/>
        <v>1271.2267170674852</v>
      </c>
    </row>
    <row r="147" spans="2:112">
      <c r="B147" s="217"/>
      <c r="C147" s="1">
        <f t="shared" si="321"/>
        <v>110</v>
      </c>
      <c r="D147" s="2">
        <f t="shared" si="259"/>
        <v>1645.5394202959665</v>
      </c>
      <c r="E147" s="2">
        <f t="shared" si="260"/>
        <v>1511.2212323892998</v>
      </c>
      <c r="F147" s="2">
        <f t="shared" si="261"/>
        <v>1361.0909000000001</v>
      </c>
      <c r="G147" s="2">
        <f t="shared" si="262"/>
        <v>1282.8119000000002</v>
      </c>
      <c r="H147" s="2">
        <f t="shared" si="263"/>
        <v>1274.3746987436382</v>
      </c>
      <c r="I147" s="2">
        <f t="shared" si="264"/>
        <v>1203.7849451355924</v>
      </c>
      <c r="J147" s="2">
        <f t="shared" si="322"/>
        <v>1345.2767719040728</v>
      </c>
      <c r="K147" s="2">
        <f t="shared" si="323"/>
        <v>1095.5080814721682</v>
      </c>
      <c r="W147" s="1">
        <f t="shared" si="297"/>
        <v>129</v>
      </c>
      <c r="X147" s="2">
        <f t="shared" ref="X147:X162" si="330">zakup_domyslny_wartosc*IFERROR((INDEX(scenariusz_I_inflacja_skumulowana,MATCH(ROUNDDOWN(W147/12,0),scenariusz_I_rok,0))+1),1)
*(1+MOD(W147,12)*INDEX(scenariusz_I_inflacja,MATCH(ROUNDUP(W147/12,0),scenariusz_I_rok,0))/12)</f>
        <v>1112.9067913517886</v>
      </c>
      <c r="Y147" s="8">
        <f t="shared" si="310"/>
        <v>0.04</v>
      </c>
      <c r="Z147" s="5">
        <f t="shared" si="298"/>
        <v>15</v>
      </c>
      <c r="AA147" s="2">
        <f t="shared" si="299"/>
        <v>1498.5</v>
      </c>
      <c r="AB147" s="2">
        <f t="shared" si="207"/>
        <v>1500</v>
      </c>
      <c r="AC147" s="2">
        <f t="shared" si="300"/>
        <v>1602.75</v>
      </c>
      <c r="AD147" s="8">
        <f t="shared" ref="AD147:AD162" si="331">IF(AND(MOD($W147,zapadalnosc_TOS)&lt;=zmiana_oprocentowania_co_ile_mc_TOS,MOD($W147,zapadalnosc_TOS)&lt;&gt;0),proc_I_okres_TOS,(marza_TOS+$Y147))</f>
        <v>6.8500000000000005E-2</v>
      </c>
      <c r="AE147" s="2">
        <f t="shared" ref="AE147:AE162" si="332">AC147*(1+AD147*IF(MOD($W147,12)&lt;&gt;0,MOD($W147,12),12)/12)</f>
        <v>1685.0912812499998</v>
      </c>
      <c r="AF147" s="2" t="str">
        <f t="shared" ref="AF147:AF162" si="333">IF(MOD($W147,zapadalnosc_TOS)=0,"tak","nie")</f>
        <v>nie</v>
      </c>
      <c r="AG147" s="2">
        <f t="shared" ref="AG147:AG162" si="334">IF(MOD($W147,zapadalnosc_TOS)=0,0,
IF(AND(MOD($W147,zapadalnosc_TOS)&lt;zapadalnosc_TOS,MOD($W147,zapadalnosc_TOS)&lt;=koszt_wczesniejszy_wykup_ochrona_TOS),
MIN(AE147-AB147,Z147*koszt_wczesniejszy_wykup_TOS),Z147*koszt_wczesniejszy_wykup_TOS))</f>
        <v>10.5</v>
      </c>
      <c r="AH147" s="1">
        <f t="shared" si="233"/>
        <v>1</v>
      </c>
      <c r="AI147" s="1">
        <f t="shared" si="324"/>
        <v>1</v>
      </c>
      <c r="AJ147" s="1">
        <f t="shared" si="308"/>
        <v>0</v>
      </c>
      <c r="AK147" s="1">
        <f t="shared" si="319"/>
        <v>0</v>
      </c>
      <c r="AL147" s="2">
        <f t="shared" si="243"/>
        <v>100</v>
      </c>
      <c r="AM147" s="8">
        <f t="shared" si="313"/>
        <v>6.8500000000000005E-2</v>
      </c>
      <c r="AN147" s="2">
        <f t="shared" si="244"/>
        <v>105.13749999999999</v>
      </c>
      <c r="AO147" s="2">
        <f t="shared" si="314"/>
        <v>0.7</v>
      </c>
      <c r="AP147" s="2">
        <f t="shared" si="272"/>
        <v>100</v>
      </c>
      <c r="AQ147" s="8">
        <f t="shared" si="325"/>
        <v>0.04</v>
      </c>
      <c r="AR147" s="2">
        <f t="shared" si="267"/>
        <v>103</v>
      </c>
      <c r="AS147" s="2">
        <f t="shared" si="326"/>
        <v>0.7</v>
      </c>
      <c r="AT147" s="2">
        <f t="shared" si="209"/>
        <v>0</v>
      </c>
      <c r="AU147" s="2">
        <f t="shared" si="245"/>
        <v>0</v>
      </c>
      <c r="AV147" s="2">
        <f t="shared" si="236"/>
        <v>47.773795999999805</v>
      </c>
      <c r="AW147" s="1">
        <f t="shared" si="311"/>
        <v>0</v>
      </c>
      <c r="AX147" s="2">
        <f t="shared" ref="AX147:AX162" si="335">AV147-AW147*zamiana_TOS</f>
        <v>47.773795999999805</v>
      </c>
      <c r="AY147" s="1">
        <f t="shared" si="237"/>
        <v>0</v>
      </c>
      <c r="AZ147" s="2">
        <f t="shared" si="210"/>
        <v>47.773795999999805</v>
      </c>
      <c r="BA147" s="2">
        <f t="shared" si="246"/>
        <v>1941.0025772499996</v>
      </c>
      <c r="BB147" s="2">
        <f t="shared" ref="BB147:BB162" si="336">MIN(IF(MOD($W147,12)=0,INDEX(IKE_oplata_wskaznik,MATCH(ROUNDUP($W147/12,0),IKE_oplata_rok,0)),0)*BA147,200)</f>
        <v>0</v>
      </c>
      <c r="BC147" s="2">
        <f t="shared" si="211"/>
        <v>15.401566166699999</v>
      </c>
      <c r="BD147" s="2">
        <f t="shared" ref="BD147:BD162" si="337">BA147-BC147</f>
        <v>1925.6010110832997</v>
      </c>
      <c r="BE147" s="2">
        <f t="shared" si="212"/>
        <v>11.899999999999999</v>
      </c>
      <c r="BF147" s="2">
        <f t="shared" ref="BF147:BF162" si="338">(BA147-BE147-zakup_domyslny_wartosc)*podatek_Belki</f>
        <v>176.5294896774999</v>
      </c>
      <c r="BG147" s="2">
        <f t="shared" ref="BG147:BG162" si="339">BA147-BC147-BE147-BF147</f>
        <v>1737.1715214057997</v>
      </c>
      <c r="BI147" s="8">
        <f t="shared" si="315"/>
        <v>0.01</v>
      </c>
      <c r="BJ147" s="5">
        <f t="shared" si="301"/>
        <v>10</v>
      </c>
      <c r="BK147" s="2">
        <f t="shared" si="302"/>
        <v>999</v>
      </c>
      <c r="BL147" s="2">
        <f t="shared" si="303"/>
        <v>1000</v>
      </c>
      <c r="BM147" s="2">
        <f t="shared" ref="BM147:BM162" si="340">BL147</f>
        <v>1000</v>
      </c>
      <c r="BN147" s="8">
        <f t="shared" ref="BN147:BN162" si="341">IF(AND(MOD($W147,zapadalnosc_COI)&lt;=zmiana_oprocentowania_co_ile_mc_COI,MOD($W147,zapadalnosc_COI)&lt;&gt;0),proc_I_okres_COI,(marza_COI+$BI147))</f>
        <v>0.02</v>
      </c>
      <c r="BO147" s="2">
        <f t="shared" ref="BO147:BO162" si="342">BM147*(1+BN147*IF(MOD($W147,12)&lt;&gt;0,MOD($W147,12),12)/12)</f>
        <v>1014.9999999999999</v>
      </c>
      <c r="BP147" s="2" t="str">
        <f t="shared" ref="BP147:BP162" si="343">IF(MOD($W147,zapadalnosc_COI)=0,"tak","nie")</f>
        <v>nie</v>
      </c>
      <c r="BQ147" s="2">
        <f t="shared" ref="BQ147:BQ162" si="344">IF(MOD($W147,zapadalnosc_COI)=0,0,
IF(AND(MOD($W147,zapadalnosc_COI)&lt;zapadalnosc_COI,MOD($W147,zapadalnosc_COI)&lt;=koszt_wczesniejszy_wykup_ochrona_COI),
MIN(BO147-BL147,BJ147*koszt_wczesniejszy_wykup_COI),BJ147*koszt_wczesniejszy_wykup_COI))</f>
        <v>7</v>
      </c>
      <c r="BR147" s="1">
        <f t="shared" si="316"/>
        <v>1</v>
      </c>
      <c r="BS147" s="1">
        <f t="shared" si="327"/>
        <v>2</v>
      </c>
      <c r="BT147" s="1">
        <f t="shared" si="309"/>
        <v>0</v>
      </c>
      <c r="BU147" s="1">
        <f t="shared" si="320"/>
        <v>1</v>
      </c>
      <c r="BV147" s="2">
        <f t="shared" si="247"/>
        <v>100</v>
      </c>
      <c r="BW147" s="8">
        <f t="shared" si="317"/>
        <v>7.0000000000000007E-2</v>
      </c>
      <c r="BX147" s="2">
        <f t="shared" si="248"/>
        <v>105.25</v>
      </c>
      <c r="BY147" s="2">
        <f t="shared" si="318"/>
        <v>0.7</v>
      </c>
      <c r="BZ147" s="2">
        <f t="shared" si="273"/>
        <v>300</v>
      </c>
      <c r="CA147" s="8">
        <f t="shared" si="328"/>
        <v>0.02</v>
      </c>
      <c r="CB147" s="2">
        <f t="shared" si="249"/>
        <v>304.49999999999994</v>
      </c>
      <c r="CC147" s="2">
        <f t="shared" si="329"/>
        <v>2.0999999999999996</v>
      </c>
      <c r="CD147" s="2">
        <f t="shared" ref="CD147:CD161" si="345">IF(MOD($W147,wyplata_odsetek_COI)=0, (BO147-BL147),0)
-IF(AND(BP147="tak",BK148&lt;&gt;""),BK148-BL147,0)</f>
        <v>0</v>
      </c>
      <c r="CE147" s="2">
        <f t="shared" si="250"/>
        <v>0</v>
      </c>
      <c r="CF147" s="2">
        <f t="shared" si="251"/>
        <v>3.2000000000000171</v>
      </c>
      <c r="CG147" s="1">
        <f t="shared" si="312"/>
        <v>0</v>
      </c>
      <c r="CH147" s="2">
        <f t="shared" ref="CH147:CH162" si="346">CF147-CG147*zamiana_COI</f>
        <v>3.2000000000000171</v>
      </c>
      <c r="CI147" s="1">
        <f t="shared" si="242"/>
        <v>0</v>
      </c>
      <c r="CJ147" s="2">
        <f t="shared" si="252"/>
        <v>3.2000000000000171</v>
      </c>
      <c r="CK147" s="2">
        <f t="shared" si="253"/>
        <v>1427.95</v>
      </c>
      <c r="CL147" s="2">
        <f t="shared" ref="CL147:CL162" si="347">MIN(IF(MOD($W147,12)=0,INDEX(IKE_oplata_wskaznik,MATCH(ROUNDUP($W147/12,0),IKE_oplata_rok,0)),0)*CK147,200)</f>
        <v>0</v>
      </c>
      <c r="CM147" s="2">
        <f t="shared" si="216"/>
        <v>13.512300000000002</v>
      </c>
      <c r="CN147" s="2">
        <f t="shared" ref="CN147:CN162" si="348">CK147-CM147</f>
        <v>1414.4376999999999</v>
      </c>
      <c r="CO147" s="2">
        <f t="shared" si="217"/>
        <v>9.8000000000000007</v>
      </c>
      <c r="CP147" s="2">
        <f t="shared" ref="CP147:CP162" si="349">(CK147-CO147-zakup_domyslny_wartosc)*podatek_Belki</f>
        <v>79.448500000000024</v>
      </c>
      <c r="CQ147" s="2">
        <f t="shared" ref="CQ147:CQ162" si="350">CK147-CM147-CO147-CP147</f>
        <v>1325.1892</v>
      </c>
      <c r="CS147" s="5">
        <f t="shared" si="304"/>
        <v>13</v>
      </c>
      <c r="CT147" s="2">
        <f t="shared" si="305"/>
        <v>1298.7</v>
      </c>
      <c r="CU147" s="2">
        <f t="shared" si="306"/>
        <v>1300</v>
      </c>
      <c r="CV147" s="2">
        <f t="shared" si="307"/>
        <v>1300</v>
      </c>
      <c r="CW147" s="8">
        <f t="shared" ref="CW147:CW162" si="351">IF(AND(MOD($W147,zapadalnosc_EDO)&lt;=12,MOD($W147,zapadalnosc_EDO)&lt;&gt;0),proc_I_okres_EDO,(marza_EDO+$BI147))</f>
        <v>7.2499999999999995E-2</v>
      </c>
      <c r="CX147" s="2">
        <f t="shared" ref="CX147:CX162" si="352">CV147*(1+CW147*IF(MOD($W147,12)&lt;&gt;0,MOD($W147,12),12)/12)</f>
        <v>1370.6875</v>
      </c>
      <c r="CY147" s="2" t="str">
        <f t="shared" ref="CY147:CY162" si="353">IF(MOD($W147,zapadalnosc_EDO)=0,"tak","nie")</f>
        <v>nie</v>
      </c>
      <c r="CZ147" s="2">
        <f t="shared" si="222"/>
        <v>0</v>
      </c>
      <c r="DA147" s="2">
        <f t="shared" si="223"/>
        <v>11.589168587412814</v>
      </c>
      <c r="DB147" s="2">
        <f t="shared" si="224"/>
        <v>1382.2766685874128</v>
      </c>
      <c r="DC147" s="2">
        <f t="shared" ref="DC147:DC162" si="354">MIN(IF(MOD(W147,12)=0,INDEX(IKE_oplata_wskaznik,MATCH(ROUNDUP(W147/12,0),IKE_oplata_rok,0)),0)*DB147,200)</f>
        <v>0</v>
      </c>
      <c r="DD147" s="2">
        <f t="shared" si="225"/>
        <v>13.197451519927718</v>
      </c>
      <c r="DE147" s="2">
        <f t="shared" si="226"/>
        <v>1369.0792170674852</v>
      </c>
      <c r="DF147" s="2">
        <f t="shared" ref="DF147:DF162" si="355">IF(AND(MOD($W147,zapadalnosc_EDO)&lt;zapadalnosc_EDO,MOD($W147,zapadalnosc_EDO)&lt;&gt;0),MIN(CX147-CU147,CS147*koszt_wczesniejszy_wykup_EDO),0)</f>
        <v>26</v>
      </c>
      <c r="DG147" s="2">
        <f t="shared" ref="DG147:DG162" si="356">(CX147-DF147-zakup_domyslny_wartosc)*podatek_Belki</f>
        <v>65.490624999999994</v>
      </c>
      <c r="DH147" s="2">
        <f t="shared" si="227"/>
        <v>1277.5885920674853</v>
      </c>
    </row>
    <row r="148" spans="2:112">
      <c r="B148" s="217"/>
      <c r="C148" s="1">
        <f t="shared" si="321"/>
        <v>111</v>
      </c>
      <c r="D148" s="2">
        <f t="shared" si="259"/>
        <v>1654.6727536292999</v>
      </c>
      <c r="E148" s="2">
        <f t="shared" si="260"/>
        <v>1518.6192323892999</v>
      </c>
      <c r="F148" s="2">
        <f t="shared" si="261"/>
        <v>1364.0909000000001</v>
      </c>
      <c r="G148" s="2">
        <f t="shared" si="262"/>
        <v>1285.2419000000002</v>
      </c>
      <c r="H148" s="2">
        <f t="shared" si="263"/>
        <v>1276.7774294928818</v>
      </c>
      <c r="I148" s="2">
        <f t="shared" si="264"/>
        <v>1205.7311570424795</v>
      </c>
      <c r="J148" s="2">
        <f t="shared" si="322"/>
        <v>1348.9090191882137</v>
      </c>
      <c r="K148" s="2">
        <f t="shared" si="323"/>
        <v>1096.4194858660717</v>
      </c>
      <c r="W148" s="1">
        <f t="shared" ref="W148:W162" si="357">W147+1</f>
        <v>130</v>
      </c>
      <c r="X148" s="2">
        <f t="shared" si="330"/>
        <v>1113.827309789631</v>
      </c>
      <c r="Y148" s="8">
        <f t="shared" si="310"/>
        <v>0.04</v>
      </c>
      <c r="Z148" s="5">
        <f t="shared" ref="Z148:Z162" si="358">IF(AF147="tak",
ROUNDDOWN(AE147/zamiana_TOS,0),
Z147)</f>
        <v>15</v>
      </c>
      <c r="AA148" s="2">
        <f t="shared" ref="AA148:AA162" si="359">IF(AF147="tak",
Z148*zamiana_TOS,
AA147)</f>
        <v>1498.5</v>
      </c>
      <c r="AB148" s="2">
        <f t="shared" ref="AB148:AB162" si="360">IF(AF147="tak",
Z148*100,
AB147)</f>
        <v>1500</v>
      </c>
      <c r="AC148" s="2">
        <f t="shared" ref="AC148:AC162" si="361">IF(AF147="tak",
 AB148,
IF(MOD($W148,kapitalizacja_odsetek_mc_TOS)&lt;&gt;1,AC147,AE147))</f>
        <v>1602.75</v>
      </c>
      <c r="AD148" s="8">
        <f t="shared" si="331"/>
        <v>6.8500000000000005E-2</v>
      </c>
      <c r="AE148" s="2">
        <f t="shared" si="332"/>
        <v>1694.2403125000001</v>
      </c>
      <c r="AF148" s="2" t="str">
        <f t="shared" si="333"/>
        <v>nie</v>
      </c>
      <c r="AG148" s="2">
        <f t="shared" si="334"/>
        <v>10.5</v>
      </c>
      <c r="AH148" s="1">
        <f t="shared" si="233"/>
        <v>1</v>
      </c>
      <c r="AI148" s="1">
        <f t="shared" si="324"/>
        <v>1</v>
      </c>
      <c r="AJ148" s="1">
        <f t="shared" si="308"/>
        <v>0</v>
      </c>
      <c r="AK148" s="1">
        <f t="shared" si="319"/>
        <v>0</v>
      </c>
      <c r="AL148" s="2">
        <f t="shared" si="243"/>
        <v>100</v>
      </c>
      <c r="AM148" s="8">
        <f t="shared" si="313"/>
        <v>6.8500000000000005E-2</v>
      </c>
      <c r="AN148" s="2">
        <f t="shared" si="244"/>
        <v>105.70833333333334</v>
      </c>
      <c r="AO148" s="2">
        <f t="shared" si="314"/>
        <v>0.7</v>
      </c>
      <c r="AP148" s="2">
        <f t="shared" si="272"/>
        <v>100</v>
      </c>
      <c r="AQ148" s="8">
        <f t="shared" si="325"/>
        <v>0.04</v>
      </c>
      <c r="AR148" s="2">
        <f t="shared" si="267"/>
        <v>103.33333333333334</v>
      </c>
      <c r="AS148" s="2">
        <f t="shared" si="326"/>
        <v>0.7</v>
      </c>
      <c r="AT148" s="2">
        <f t="shared" ref="AT148:AT161" si="362">IF(AND(AF148="tak",AA149&lt;&gt;""),
 AE148-AA149,
0)</f>
        <v>0</v>
      </c>
      <c r="AU148" s="2">
        <f t="shared" si="245"/>
        <v>0</v>
      </c>
      <c r="AV148" s="2">
        <f t="shared" si="236"/>
        <v>47.773795999999805</v>
      </c>
      <c r="AW148" s="1">
        <f t="shared" si="311"/>
        <v>0</v>
      </c>
      <c r="AX148" s="2">
        <f t="shared" si="335"/>
        <v>47.773795999999805</v>
      </c>
      <c r="AY148" s="1">
        <f t="shared" si="237"/>
        <v>0</v>
      </c>
      <c r="AZ148" s="2">
        <f t="shared" ref="AZ148:AZ162" si="363">AX148-AY148*100</f>
        <v>47.773795999999805</v>
      </c>
      <c r="BA148" s="2">
        <f t="shared" si="246"/>
        <v>1951.0557751666663</v>
      </c>
      <c r="BB148" s="2">
        <f t="shared" si="336"/>
        <v>0</v>
      </c>
      <c r="BC148" s="2">
        <f t="shared" ref="BC148:BC162" si="364">BB148+BC147</f>
        <v>15.401566166699999</v>
      </c>
      <c r="BD148" s="2">
        <f t="shared" si="337"/>
        <v>1935.6542089999664</v>
      </c>
      <c r="BE148" s="2">
        <f t="shared" ref="BE148:BE162" si="365">AG148+AO148+AS148</f>
        <v>11.899999999999999</v>
      </c>
      <c r="BF148" s="2">
        <f t="shared" si="338"/>
        <v>178.43959728166658</v>
      </c>
      <c r="BG148" s="2">
        <f t="shared" si="339"/>
        <v>1745.3146117182996</v>
      </c>
      <c r="BI148" s="8">
        <f t="shared" si="315"/>
        <v>0.01</v>
      </c>
      <c r="BJ148" s="5">
        <f t="shared" ref="BJ148:BJ162" si="366">IF(BP147="tak",
ROUNDDOWN(BO147/zamiana_COI,0),
BJ147)</f>
        <v>10</v>
      </c>
      <c r="BK148" s="2">
        <f t="shared" ref="BK148:BK162" si="367">IF(BP147="tak",
BJ148*zamiana_COI,
BK147)</f>
        <v>999</v>
      </c>
      <c r="BL148" s="2">
        <f t="shared" ref="BL148:BL162" si="368">IF(BP147="tak",
BJ148*100,
BL147)</f>
        <v>1000</v>
      </c>
      <c r="BM148" s="2">
        <f t="shared" si="340"/>
        <v>1000</v>
      </c>
      <c r="BN148" s="8">
        <f t="shared" si="341"/>
        <v>0.02</v>
      </c>
      <c r="BO148" s="2">
        <f t="shared" si="342"/>
        <v>1016.6666666666666</v>
      </c>
      <c r="BP148" s="2" t="str">
        <f t="shared" si="343"/>
        <v>nie</v>
      </c>
      <c r="BQ148" s="2">
        <f t="shared" si="344"/>
        <v>7</v>
      </c>
      <c r="BR148" s="1">
        <f t="shared" si="316"/>
        <v>1</v>
      </c>
      <c r="BS148" s="1">
        <f t="shared" si="327"/>
        <v>2</v>
      </c>
      <c r="BT148" s="1">
        <f t="shared" si="309"/>
        <v>0</v>
      </c>
      <c r="BU148" s="1">
        <f t="shared" si="320"/>
        <v>1</v>
      </c>
      <c r="BV148" s="2">
        <f t="shared" si="247"/>
        <v>100</v>
      </c>
      <c r="BW148" s="8">
        <f t="shared" si="317"/>
        <v>7.0000000000000007E-2</v>
      </c>
      <c r="BX148" s="2">
        <f t="shared" si="248"/>
        <v>105.83333333333333</v>
      </c>
      <c r="BY148" s="2">
        <f t="shared" si="318"/>
        <v>0.7</v>
      </c>
      <c r="BZ148" s="2">
        <f t="shared" si="273"/>
        <v>300</v>
      </c>
      <c r="CA148" s="8">
        <f t="shared" si="328"/>
        <v>0.02</v>
      </c>
      <c r="CB148" s="2">
        <f t="shared" si="249"/>
        <v>305</v>
      </c>
      <c r="CC148" s="2">
        <f t="shared" si="329"/>
        <v>2.0999999999999996</v>
      </c>
      <c r="CD148" s="2">
        <f t="shared" si="345"/>
        <v>0</v>
      </c>
      <c r="CE148" s="2">
        <f t="shared" si="250"/>
        <v>0</v>
      </c>
      <c r="CF148" s="2">
        <f t="shared" si="251"/>
        <v>3.2000000000000171</v>
      </c>
      <c r="CG148" s="1">
        <f t="shared" si="312"/>
        <v>0</v>
      </c>
      <c r="CH148" s="2">
        <f t="shared" si="346"/>
        <v>3.2000000000000171</v>
      </c>
      <c r="CI148" s="1">
        <f t="shared" si="242"/>
        <v>0</v>
      </c>
      <c r="CJ148" s="2">
        <f t="shared" si="252"/>
        <v>3.2000000000000171</v>
      </c>
      <c r="CK148" s="2">
        <f t="shared" si="253"/>
        <v>1430.7</v>
      </c>
      <c r="CL148" s="2">
        <f t="shared" si="347"/>
        <v>0</v>
      </c>
      <c r="CM148" s="2">
        <f t="shared" ref="CM148:CM162" si="369">CL148+CM147</f>
        <v>13.512300000000002</v>
      </c>
      <c r="CN148" s="2">
        <f t="shared" si="348"/>
        <v>1417.1876999999999</v>
      </c>
      <c r="CO148" s="2">
        <f t="shared" ref="CO148:CO162" si="370">BQ148+BY148+CC148</f>
        <v>9.8000000000000007</v>
      </c>
      <c r="CP148" s="2">
        <f t="shared" si="349"/>
        <v>79.971000000000018</v>
      </c>
      <c r="CQ148" s="2">
        <f t="shared" si="350"/>
        <v>1327.4167</v>
      </c>
      <c r="CS148" s="5">
        <f t="shared" ref="CS148:CS162" si="371">IF(CY147="tak",
ROUNDDOWN(CX147/zamiana_EDO,0),
CS147)</f>
        <v>13</v>
      </c>
      <c r="CT148" s="2">
        <f t="shared" ref="CT148:CT162" si="372">IF(CY147="tak",
CS148*zamiana_EDO,
CT147)</f>
        <v>1298.7</v>
      </c>
      <c r="CU148" s="2">
        <f t="shared" ref="CU148:CU162" si="373">IF(CY147="tak",
CS148*100,
CU147)</f>
        <v>1300</v>
      </c>
      <c r="CV148" s="2">
        <f t="shared" ref="CV148:CV162" si="374">IF(CY147="tak",
 CU148,
IF(MOD($W148,kapitalizacja_odsetek_mc_EDO)&lt;&gt;1,CV147,CX147))</f>
        <v>1300</v>
      </c>
      <c r="CW148" s="8">
        <f t="shared" si="351"/>
        <v>7.2499999999999995E-2</v>
      </c>
      <c r="CX148" s="2">
        <f t="shared" si="352"/>
        <v>1378.5416666666665</v>
      </c>
      <c r="CY148" s="2" t="str">
        <f t="shared" si="353"/>
        <v>nie</v>
      </c>
      <c r="CZ148" s="2">
        <f t="shared" ref="CZ148:CZ162" si="375">IF(AND(CY148="tak",CT149&lt;&gt;""),
 CX148-CT149,
0)</f>
        <v>0</v>
      </c>
      <c r="DA148" s="2">
        <f t="shared" ref="DA148:DA162" si="376">DA147+CZ148</f>
        <v>11.589168587412814</v>
      </c>
      <c r="DB148" s="2">
        <f t="shared" ref="DB148:DB162" si="377">DA147+CX148</f>
        <v>1390.1308352540793</v>
      </c>
      <c r="DC148" s="2">
        <f t="shared" si="354"/>
        <v>0</v>
      </c>
      <c r="DD148" s="2">
        <f t="shared" ref="DD148:DD162" si="378">DC148+DD147</f>
        <v>13.197451519927718</v>
      </c>
      <c r="DE148" s="2">
        <f t="shared" ref="DE148:DE162" si="379">DB148-DD148</f>
        <v>1376.9333837341517</v>
      </c>
      <c r="DF148" s="2">
        <f t="shared" si="355"/>
        <v>26</v>
      </c>
      <c r="DG148" s="2">
        <f t="shared" si="356"/>
        <v>66.98291666666664</v>
      </c>
      <c r="DH148" s="2">
        <f t="shared" ref="DH148:DH162" si="380">DB148-DD148-DF148-DG148</f>
        <v>1283.9504670674851</v>
      </c>
    </row>
    <row r="149" spans="2:112">
      <c r="B149" s="217"/>
      <c r="C149" s="1">
        <f t="shared" si="321"/>
        <v>112</v>
      </c>
      <c r="D149" s="2">
        <f t="shared" si="259"/>
        <v>1663.8060869626331</v>
      </c>
      <c r="E149" s="2">
        <f t="shared" si="260"/>
        <v>1526.0172323892998</v>
      </c>
      <c r="F149" s="2">
        <f t="shared" si="261"/>
        <v>1367.0909000000001</v>
      </c>
      <c r="G149" s="2">
        <f t="shared" si="262"/>
        <v>1287.6719000000003</v>
      </c>
      <c r="H149" s="2">
        <f t="shared" si="263"/>
        <v>1279.1801602421253</v>
      </c>
      <c r="I149" s="2">
        <f t="shared" si="264"/>
        <v>1207.6773689493668</v>
      </c>
      <c r="J149" s="2">
        <f t="shared" si="322"/>
        <v>1352.5510735400219</v>
      </c>
      <c r="K149" s="2">
        <f t="shared" si="323"/>
        <v>1097.3308902599754</v>
      </c>
      <c r="W149" s="1">
        <f t="shared" si="357"/>
        <v>131</v>
      </c>
      <c r="X149" s="2">
        <f t="shared" si="330"/>
        <v>1114.747828227474</v>
      </c>
      <c r="Y149" s="8">
        <f t="shared" si="310"/>
        <v>0.04</v>
      </c>
      <c r="Z149" s="5">
        <f t="shared" si="358"/>
        <v>15</v>
      </c>
      <c r="AA149" s="2">
        <f t="shared" si="359"/>
        <v>1498.5</v>
      </c>
      <c r="AB149" s="2">
        <f t="shared" si="360"/>
        <v>1500</v>
      </c>
      <c r="AC149" s="2">
        <f t="shared" si="361"/>
        <v>1602.75</v>
      </c>
      <c r="AD149" s="8">
        <f t="shared" si="331"/>
        <v>6.8500000000000005E-2</v>
      </c>
      <c r="AE149" s="2">
        <f t="shared" si="332"/>
        <v>1703.3893437499999</v>
      </c>
      <c r="AF149" s="2" t="str">
        <f t="shared" si="333"/>
        <v>nie</v>
      </c>
      <c r="AG149" s="2">
        <f t="shared" si="334"/>
        <v>10.5</v>
      </c>
      <c r="AH149" s="1">
        <f t="shared" si="233"/>
        <v>1</v>
      </c>
      <c r="AI149" s="1">
        <f t="shared" si="324"/>
        <v>1</v>
      </c>
      <c r="AJ149" s="1">
        <f t="shared" si="308"/>
        <v>0</v>
      </c>
      <c r="AK149" s="1">
        <f t="shared" si="319"/>
        <v>0</v>
      </c>
      <c r="AL149" s="2">
        <f t="shared" si="243"/>
        <v>100</v>
      </c>
      <c r="AM149" s="8">
        <f t="shared" si="313"/>
        <v>6.8500000000000005E-2</v>
      </c>
      <c r="AN149" s="2">
        <f t="shared" si="244"/>
        <v>106.27916666666665</v>
      </c>
      <c r="AO149" s="2">
        <f t="shared" si="314"/>
        <v>0.7</v>
      </c>
      <c r="AP149" s="2">
        <f t="shared" si="272"/>
        <v>100</v>
      </c>
      <c r="AQ149" s="8">
        <f t="shared" si="325"/>
        <v>0.04</v>
      </c>
      <c r="AR149" s="2">
        <f t="shared" si="267"/>
        <v>103.66666666666666</v>
      </c>
      <c r="AS149" s="2">
        <f t="shared" si="326"/>
        <v>0.7</v>
      </c>
      <c r="AT149" s="2">
        <f t="shared" si="362"/>
        <v>0</v>
      </c>
      <c r="AU149" s="2">
        <f t="shared" si="245"/>
        <v>0</v>
      </c>
      <c r="AV149" s="2">
        <f t="shared" si="236"/>
        <v>47.773795999999805</v>
      </c>
      <c r="AW149" s="1">
        <f t="shared" si="311"/>
        <v>0</v>
      </c>
      <c r="AX149" s="2">
        <f t="shared" si="335"/>
        <v>47.773795999999805</v>
      </c>
      <c r="AY149" s="1">
        <f t="shared" si="237"/>
        <v>0</v>
      </c>
      <c r="AZ149" s="2">
        <f t="shared" si="363"/>
        <v>47.773795999999805</v>
      </c>
      <c r="BA149" s="2">
        <f t="shared" si="246"/>
        <v>1961.108973083333</v>
      </c>
      <c r="BB149" s="2">
        <f t="shared" si="336"/>
        <v>0</v>
      </c>
      <c r="BC149" s="2">
        <f t="shared" si="364"/>
        <v>15.401566166699999</v>
      </c>
      <c r="BD149" s="2">
        <f t="shared" si="337"/>
        <v>1945.7074069166331</v>
      </c>
      <c r="BE149" s="2">
        <f t="shared" si="365"/>
        <v>11.899999999999999</v>
      </c>
      <c r="BF149" s="2">
        <f t="shared" si="338"/>
        <v>180.34970488583326</v>
      </c>
      <c r="BG149" s="2">
        <f t="shared" si="339"/>
        <v>1753.4577020307997</v>
      </c>
      <c r="BI149" s="8">
        <f t="shared" si="315"/>
        <v>0.01</v>
      </c>
      <c r="BJ149" s="5">
        <f t="shared" si="366"/>
        <v>10</v>
      </c>
      <c r="BK149" s="2">
        <f t="shared" si="367"/>
        <v>999</v>
      </c>
      <c r="BL149" s="2">
        <f t="shared" si="368"/>
        <v>1000</v>
      </c>
      <c r="BM149" s="2">
        <f t="shared" si="340"/>
        <v>1000</v>
      </c>
      <c r="BN149" s="8">
        <f t="shared" si="341"/>
        <v>0.02</v>
      </c>
      <c r="BO149" s="2">
        <f t="shared" si="342"/>
        <v>1018.3333333333333</v>
      </c>
      <c r="BP149" s="2" t="str">
        <f t="shared" si="343"/>
        <v>nie</v>
      </c>
      <c r="BQ149" s="2">
        <f t="shared" si="344"/>
        <v>7</v>
      </c>
      <c r="BR149" s="1">
        <f t="shared" si="316"/>
        <v>1</v>
      </c>
      <c r="BS149" s="1">
        <f t="shared" si="327"/>
        <v>2</v>
      </c>
      <c r="BT149" s="1">
        <f t="shared" si="309"/>
        <v>0</v>
      </c>
      <c r="BU149" s="1">
        <f t="shared" si="320"/>
        <v>1</v>
      </c>
      <c r="BV149" s="2">
        <f t="shared" si="247"/>
        <v>100</v>
      </c>
      <c r="BW149" s="8">
        <f t="shared" si="317"/>
        <v>7.0000000000000007E-2</v>
      </c>
      <c r="BX149" s="2">
        <f t="shared" si="248"/>
        <v>106.41666666666667</v>
      </c>
      <c r="BY149" s="2">
        <f t="shared" si="318"/>
        <v>0.7</v>
      </c>
      <c r="BZ149" s="2">
        <f t="shared" si="273"/>
        <v>300</v>
      </c>
      <c r="CA149" s="8">
        <f t="shared" si="328"/>
        <v>0.02</v>
      </c>
      <c r="CB149" s="2">
        <f t="shared" si="249"/>
        <v>305.5</v>
      </c>
      <c r="CC149" s="2">
        <f t="shared" si="329"/>
        <v>2.0999999999999996</v>
      </c>
      <c r="CD149" s="2">
        <f t="shared" si="345"/>
        <v>0</v>
      </c>
      <c r="CE149" s="2">
        <f t="shared" si="250"/>
        <v>0</v>
      </c>
      <c r="CF149" s="2">
        <f t="shared" si="251"/>
        <v>3.2000000000000171</v>
      </c>
      <c r="CG149" s="1">
        <f t="shared" si="312"/>
        <v>0</v>
      </c>
      <c r="CH149" s="2">
        <f t="shared" si="346"/>
        <v>3.2000000000000171</v>
      </c>
      <c r="CI149" s="1">
        <f t="shared" si="242"/>
        <v>0</v>
      </c>
      <c r="CJ149" s="2">
        <f t="shared" si="252"/>
        <v>3.2000000000000171</v>
      </c>
      <c r="CK149" s="2">
        <f t="shared" si="253"/>
        <v>1433.45</v>
      </c>
      <c r="CL149" s="2">
        <f t="shared" si="347"/>
        <v>0</v>
      </c>
      <c r="CM149" s="2">
        <f t="shared" si="369"/>
        <v>13.512300000000002</v>
      </c>
      <c r="CN149" s="2">
        <f t="shared" si="348"/>
        <v>1419.9376999999999</v>
      </c>
      <c r="CO149" s="2">
        <f t="shared" si="370"/>
        <v>9.8000000000000007</v>
      </c>
      <c r="CP149" s="2">
        <f t="shared" si="349"/>
        <v>80.493500000000012</v>
      </c>
      <c r="CQ149" s="2">
        <f t="shared" si="350"/>
        <v>1329.6442</v>
      </c>
      <c r="CS149" s="5">
        <f t="shared" si="371"/>
        <v>13</v>
      </c>
      <c r="CT149" s="2">
        <f t="shared" si="372"/>
        <v>1298.7</v>
      </c>
      <c r="CU149" s="2">
        <f t="shared" si="373"/>
        <v>1300</v>
      </c>
      <c r="CV149" s="2">
        <f t="shared" si="374"/>
        <v>1300</v>
      </c>
      <c r="CW149" s="8">
        <f t="shared" si="351"/>
        <v>7.2499999999999995E-2</v>
      </c>
      <c r="CX149" s="2">
        <f t="shared" si="352"/>
        <v>1386.3958333333333</v>
      </c>
      <c r="CY149" s="2" t="str">
        <f t="shared" si="353"/>
        <v>nie</v>
      </c>
      <c r="CZ149" s="2">
        <f t="shared" si="375"/>
        <v>0</v>
      </c>
      <c r="DA149" s="2">
        <f t="shared" si="376"/>
        <v>11.589168587412814</v>
      </c>
      <c r="DB149" s="2">
        <f t="shared" si="377"/>
        <v>1397.9850019207461</v>
      </c>
      <c r="DC149" s="2">
        <f t="shared" si="354"/>
        <v>0</v>
      </c>
      <c r="DD149" s="2">
        <f t="shared" si="378"/>
        <v>13.197451519927718</v>
      </c>
      <c r="DE149" s="2">
        <f t="shared" si="379"/>
        <v>1384.7875504008184</v>
      </c>
      <c r="DF149" s="2">
        <f t="shared" si="355"/>
        <v>26</v>
      </c>
      <c r="DG149" s="2">
        <f t="shared" si="356"/>
        <v>68.475208333333313</v>
      </c>
      <c r="DH149" s="2">
        <f t="shared" si="380"/>
        <v>1290.3123420674851</v>
      </c>
    </row>
    <row r="150" spans="2:112">
      <c r="B150" s="217"/>
      <c r="C150" s="1">
        <f t="shared" si="321"/>
        <v>113</v>
      </c>
      <c r="D150" s="2">
        <f t="shared" si="259"/>
        <v>1672.9394202959666</v>
      </c>
      <c r="E150" s="2">
        <f t="shared" si="260"/>
        <v>1533.4152323892999</v>
      </c>
      <c r="F150" s="2">
        <f t="shared" si="261"/>
        <v>1370.0908999999999</v>
      </c>
      <c r="G150" s="2">
        <f t="shared" si="262"/>
        <v>1290.1019000000001</v>
      </c>
      <c r="H150" s="2">
        <f t="shared" si="263"/>
        <v>1281.5828909913685</v>
      </c>
      <c r="I150" s="2">
        <f t="shared" si="264"/>
        <v>1209.6235808562537</v>
      </c>
      <c r="J150" s="2">
        <f t="shared" si="322"/>
        <v>1356.2029614385799</v>
      </c>
      <c r="K150" s="2">
        <f t="shared" si="323"/>
        <v>1098.2422946538791</v>
      </c>
      <c r="W150" s="1">
        <f t="shared" si="357"/>
        <v>132</v>
      </c>
      <c r="X150" s="2">
        <f t="shared" si="330"/>
        <v>1115.6683466653164</v>
      </c>
      <c r="Y150" s="8">
        <f t="shared" si="310"/>
        <v>0.04</v>
      </c>
      <c r="Z150" s="5">
        <f t="shared" si="358"/>
        <v>15</v>
      </c>
      <c r="AA150" s="2">
        <f t="shared" si="359"/>
        <v>1498.5</v>
      </c>
      <c r="AB150" s="2">
        <f t="shared" si="360"/>
        <v>1500</v>
      </c>
      <c r="AC150" s="2">
        <f t="shared" si="361"/>
        <v>1602.75</v>
      </c>
      <c r="AD150" s="8">
        <f t="shared" si="331"/>
        <v>6.8500000000000005E-2</v>
      </c>
      <c r="AE150" s="2">
        <f t="shared" si="332"/>
        <v>1712.5383750000001</v>
      </c>
      <c r="AF150" s="2" t="str">
        <f t="shared" si="333"/>
        <v>nie</v>
      </c>
      <c r="AG150" s="2">
        <f t="shared" si="334"/>
        <v>10.5</v>
      </c>
      <c r="AH150" s="1">
        <f t="shared" si="233"/>
        <v>1</v>
      </c>
      <c r="AI150" s="1">
        <f t="shared" si="324"/>
        <v>1</v>
      </c>
      <c r="AJ150" s="1">
        <f t="shared" si="308"/>
        <v>0</v>
      </c>
      <c r="AK150" s="1">
        <f t="shared" si="319"/>
        <v>0</v>
      </c>
      <c r="AL150" s="2">
        <f t="shared" si="243"/>
        <v>100</v>
      </c>
      <c r="AM150" s="8">
        <f t="shared" si="313"/>
        <v>6.8500000000000005E-2</v>
      </c>
      <c r="AN150" s="2">
        <f t="shared" si="244"/>
        <v>106.85</v>
      </c>
      <c r="AO150" s="2">
        <f t="shared" si="314"/>
        <v>0.7</v>
      </c>
      <c r="AP150" s="2">
        <f t="shared" si="272"/>
        <v>100</v>
      </c>
      <c r="AQ150" s="8">
        <f t="shared" si="325"/>
        <v>0.04</v>
      </c>
      <c r="AR150" s="2">
        <f t="shared" si="267"/>
        <v>104</v>
      </c>
      <c r="AS150" s="2">
        <f t="shared" si="326"/>
        <v>0.7</v>
      </c>
      <c r="AT150" s="2">
        <f t="shared" si="362"/>
        <v>0</v>
      </c>
      <c r="AU150" s="2">
        <f t="shared" si="245"/>
        <v>10.849999999999994</v>
      </c>
      <c r="AV150" s="2">
        <f t="shared" si="236"/>
        <v>58.6237959999998</v>
      </c>
      <c r="AW150" s="1">
        <f t="shared" si="311"/>
        <v>0</v>
      </c>
      <c r="AX150" s="2">
        <f t="shared" si="335"/>
        <v>58.6237959999998</v>
      </c>
      <c r="AY150" s="1">
        <f t="shared" si="237"/>
        <v>0</v>
      </c>
      <c r="AZ150" s="2">
        <f t="shared" si="363"/>
        <v>58.6237959999998</v>
      </c>
      <c r="BA150" s="2">
        <f t="shared" si="246"/>
        <v>1971.1621709999997</v>
      </c>
      <c r="BB150" s="2">
        <f t="shared" si="336"/>
        <v>1.9711621709999998</v>
      </c>
      <c r="BC150" s="2">
        <f t="shared" si="364"/>
        <v>17.3727283377</v>
      </c>
      <c r="BD150" s="2">
        <f t="shared" si="337"/>
        <v>1953.7894426622997</v>
      </c>
      <c r="BE150" s="2">
        <f t="shared" si="365"/>
        <v>11.899999999999999</v>
      </c>
      <c r="BF150" s="2">
        <f t="shared" si="338"/>
        <v>182.25981248999994</v>
      </c>
      <c r="BG150" s="2">
        <f t="shared" si="339"/>
        <v>1759.6296301722996</v>
      </c>
      <c r="BI150" s="8">
        <f t="shared" si="315"/>
        <v>0.01</v>
      </c>
      <c r="BJ150" s="5">
        <f t="shared" si="366"/>
        <v>10</v>
      </c>
      <c r="BK150" s="2">
        <f t="shared" si="367"/>
        <v>999</v>
      </c>
      <c r="BL150" s="2">
        <f t="shared" si="368"/>
        <v>1000</v>
      </c>
      <c r="BM150" s="2">
        <f t="shared" si="340"/>
        <v>1000</v>
      </c>
      <c r="BN150" s="8">
        <f t="shared" si="341"/>
        <v>0.02</v>
      </c>
      <c r="BO150" s="2">
        <f t="shared" si="342"/>
        <v>1020</v>
      </c>
      <c r="BP150" s="2" t="str">
        <f t="shared" si="343"/>
        <v>nie</v>
      </c>
      <c r="BQ150" s="2">
        <f t="shared" si="344"/>
        <v>7</v>
      </c>
      <c r="BR150" s="1">
        <f t="shared" si="316"/>
        <v>1</v>
      </c>
      <c r="BS150" s="1">
        <f t="shared" si="327"/>
        <v>2</v>
      </c>
      <c r="BT150" s="1">
        <f t="shared" si="309"/>
        <v>0</v>
      </c>
      <c r="BU150" s="1">
        <f t="shared" si="320"/>
        <v>1</v>
      </c>
      <c r="BV150" s="2">
        <f t="shared" si="247"/>
        <v>100</v>
      </c>
      <c r="BW150" s="8">
        <f t="shared" si="317"/>
        <v>7.0000000000000007E-2</v>
      </c>
      <c r="BX150" s="2">
        <f t="shared" si="248"/>
        <v>107</v>
      </c>
      <c r="BY150" s="2">
        <f t="shared" si="318"/>
        <v>0.7</v>
      </c>
      <c r="BZ150" s="2">
        <f t="shared" si="273"/>
        <v>300</v>
      </c>
      <c r="CA150" s="8">
        <f t="shared" si="328"/>
        <v>0.02</v>
      </c>
      <c r="CB150" s="2">
        <f t="shared" si="249"/>
        <v>306</v>
      </c>
      <c r="CC150" s="2">
        <f t="shared" si="329"/>
        <v>2.0999999999999996</v>
      </c>
      <c r="CD150" s="2">
        <f t="shared" si="345"/>
        <v>20</v>
      </c>
      <c r="CE150" s="2">
        <f t="shared" si="250"/>
        <v>113</v>
      </c>
      <c r="CF150" s="2">
        <f t="shared" si="251"/>
        <v>136.20000000000002</v>
      </c>
      <c r="CG150" s="1">
        <f t="shared" si="312"/>
        <v>1</v>
      </c>
      <c r="CH150" s="2">
        <f t="shared" si="346"/>
        <v>36.300000000000011</v>
      </c>
      <c r="CI150" s="1">
        <f t="shared" si="242"/>
        <v>0</v>
      </c>
      <c r="CJ150" s="2">
        <f t="shared" si="252"/>
        <v>36.300000000000011</v>
      </c>
      <c r="CK150" s="2">
        <f t="shared" si="253"/>
        <v>1436.2</v>
      </c>
      <c r="CL150" s="2">
        <f t="shared" si="347"/>
        <v>1.4362000000000001</v>
      </c>
      <c r="CM150" s="2">
        <f t="shared" si="369"/>
        <v>14.948500000000001</v>
      </c>
      <c r="CN150" s="2">
        <f t="shared" si="348"/>
        <v>1421.2515000000001</v>
      </c>
      <c r="CO150" s="2">
        <f t="shared" si="370"/>
        <v>9.8000000000000007</v>
      </c>
      <c r="CP150" s="2">
        <f t="shared" si="349"/>
        <v>81.01600000000002</v>
      </c>
      <c r="CQ150" s="2">
        <f t="shared" si="350"/>
        <v>1330.4355</v>
      </c>
      <c r="CS150" s="5">
        <f t="shared" si="371"/>
        <v>13</v>
      </c>
      <c r="CT150" s="2">
        <f t="shared" si="372"/>
        <v>1298.7</v>
      </c>
      <c r="CU150" s="2">
        <f t="shared" si="373"/>
        <v>1300</v>
      </c>
      <c r="CV150" s="2">
        <f t="shared" si="374"/>
        <v>1300</v>
      </c>
      <c r="CW150" s="8">
        <f t="shared" si="351"/>
        <v>7.2499999999999995E-2</v>
      </c>
      <c r="CX150" s="2">
        <f t="shared" si="352"/>
        <v>1394.25</v>
      </c>
      <c r="CY150" s="2" t="str">
        <f t="shared" si="353"/>
        <v>nie</v>
      </c>
      <c r="CZ150" s="2">
        <f t="shared" si="375"/>
        <v>0</v>
      </c>
      <c r="DA150" s="2">
        <f t="shared" si="376"/>
        <v>11.589168587412814</v>
      </c>
      <c r="DB150" s="2">
        <f t="shared" si="377"/>
        <v>1405.8391685874128</v>
      </c>
      <c r="DC150" s="2">
        <f t="shared" si="354"/>
        <v>1.4058391685874128</v>
      </c>
      <c r="DD150" s="2">
        <f t="shared" si="378"/>
        <v>14.603290688515131</v>
      </c>
      <c r="DE150" s="2">
        <f t="shared" si="379"/>
        <v>1391.2358778988978</v>
      </c>
      <c r="DF150" s="2">
        <f t="shared" si="355"/>
        <v>26</v>
      </c>
      <c r="DG150" s="2">
        <f t="shared" si="356"/>
        <v>69.967500000000001</v>
      </c>
      <c r="DH150" s="2">
        <f t="shared" si="380"/>
        <v>1295.2683778988978</v>
      </c>
    </row>
    <row r="151" spans="2:112">
      <c r="B151" s="217"/>
      <c r="C151" s="1">
        <f t="shared" si="321"/>
        <v>114</v>
      </c>
      <c r="D151" s="2">
        <f t="shared" si="259"/>
        <v>1682.0727536293</v>
      </c>
      <c r="E151" s="2">
        <f t="shared" si="260"/>
        <v>1540.8132323893001</v>
      </c>
      <c r="F151" s="2">
        <f t="shared" si="261"/>
        <v>1373.0909000000001</v>
      </c>
      <c r="G151" s="2">
        <f t="shared" si="262"/>
        <v>1292.5319000000002</v>
      </c>
      <c r="H151" s="2">
        <f t="shared" si="263"/>
        <v>1283.985621740612</v>
      </c>
      <c r="I151" s="2">
        <f t="shared" si="264"/>
        <v>1211.5697927631411</v>
      </c>
      <c r="J151" s="2">
        <f t="shared" si="322"/>
        <v>1359.864709434464</v>
      </c>
      <c r="K151" s="2">
        <f t="shared" si="323"/>
        <v>1099.1536990477825</v>
      </c>
      <c r="W151" s="1">
        <f t="shared" si="357"/>
        <v>133</v>
      </c>
      <c r="X151" s="2">
        <f t="shared" si="330"/>
        <v>1116.5980702875374</v>
      </c>
      <c r="Y151" s="8">
        <f t="shared" si="310"/>
        <v>0.04</v>
      </c>
      <c r="Z151" s="5">
        <f t="shared" si="358"/>
        <v>15</v>
      </c>
      <c r="AA151" s="2">
        <f t="shared" si="359"/>
        <v>1498.5</v>
      </c>
      <c r="AB151" s="2">
        <f t="shared" si="360"/>
        <v>1500</v>
      </c>
      <c r="AC151" s="2">
        <f t="shared" si="361"/>
        <v>1712.5383750000001</v>
      </c>
      <c r="AD151" s="8">
        <f t="shared" si="331"/>
        <v>6.8500000000000005E-2</v>
      </c>
      <c r="AE151" s="2">
        <f t="shared" si="332"/>
        <v>1722.3141148906252</v>
      </c>
      <c r="AF151" s="2" t="str">
        <f t="shared" si="333"/>
        <v>nie</v>
      </c>
      <c r="AG151" s="2">
        <f t="shared" si="334"/>
        <v>10.5</v>
      </c>
      <c r="AH151" s="1">
        <f t="shared" si="233"/>
        <v>1</v>
      </c>
      <c r="AI151" s="1">
        <f t="shared" si="324"/>
        <v>1</v>
      </c>
      <c r="AJ151" s="1">
        <f t="shared" ref="AJ151:AJ162" si="381">IF(zapadalnosc_TOS/12&gt;=AJ$18,AI139,0)</f>
        <v>1</v>
      </c>
      <c r="AK151" s="1">
        <f t="shared" si="319"/>
        <v>0</v>
      </c>
      <c r="AL151" s="2">
        <f t="shared" si="243"/>
        <v>100</v>
      </c>
      <c r="AM151" s="8">
        <f t="shared" si="313"/>
        <v>6.8500000000000005E-2</v>
      </c>
      <c r="AN151" s="2">
        <f t="shared" si="244"/>
        <v>100.57083333333334</v>
      </c>
      <c r="AO151" s="2">
        <f t="shared" si="314"/>
        <v>0.57083333333333997</v>
      </c>
      <c r="AP151" s="2">
        <f t="shared" si="272"/>
        <v>200</v>
      </c>
      <c r="AQ151" s="8">
        <f t="shared" si="325"/>
        <v>0.04</v>
      </c>
      <c r="AR151" s="2">
        <f t="shared" si="267"/>
        <v>200.66666666666669</v>
      </c>
      <c r="AS151" s="2">
        <f t="shared" si="326"/>
        <v>1.4</v>
      </c>
      <c r="AT151" s="2">
        <f t="shared" si="362"/>
        <v>0</v>
      </c>
      <c r="AU151" s="2">
        <f t="shared" si="245"/>
        <v>0</v>
      </c>
      <c r="AV151" s="2">
        <f t="shared" si="236"/>
        <v>58.6237959999998</v>
      </c>
      <c r="AW151" s="1">
        <f t="shared" si="311"/>
        <v>0</v>
      </c>
      <c r="AX151" s="2">
        <f t="shared" si="335"/>
        <v>58.6237959999998</v>
      </c>
      <c r="AY151" s="1">
        <f t="shared" si="237"/>
        <v>0</v>
      </c>
      <c r="AZ151" s="2">
        <f t="shared" si="363"/>
        <v>58.6237959999998</v>
      </c>
      <c r="BA151" s="2">
        <f t="shared" si="246"/>
        <v>2082.1754108906252</v>
      </c>
      <c r="BB151" s="2">
        <f t="shared" si="336"/>
        <v>0</v>
      </c>
      <c r="BC151" s="2">
        <f t="shared" si="364"/>
        <v>17.3727283377</v>
      </c>
      <c r="BD151" s="2">
        <f t="shared" si="337"/>
        <v>2064.802682552925</v>
      </c>
      <c r="BE151" s="2">
        <f t="shared" si="365"/>
        <v>12.47083333333334</v>
      </c>
      <c r="BF151" s="2">
        <f t="shared" si="338"/>
        <v>203.24386973588548</v>
      </c>
      <c r="BG151" s="2">
        <f t="shared" si="339"/>
        <v>1849.0879794837062</v>
      </c>
      <c r="BI151" s="8">
        <f t="shared" si="315"/>
        <v>0.01</v>
      </c>
      <c r="BJ151" s="5">
        <f t="shared" si="366"/>
        <v>10</v>
      </c>
      <c r="BK151" s="2">
        <f t="shared" si="367"/>
        <v>999</v>
      </c>
      <c r="BL151" s="2">
        <f t="shared" si="368"/>
        <v>1000</v>
      </c>
      <c r="BM151" s="2">
        <f t="shared" si="340"/>
        <v>1000</v>
      </c>
      <c r="BN151" s="8">
        <f t="shared" si="341"/>
        <v>0.02</v>
      </c>
      <c r="BO151" s="2">
        <f t="shared" si="342"/>
        <v>1001.6666666666667</v>
      </c>
      <c r="BP151" s="2" t="str">
        <f t="shared" si="343"/>
        <v>nie</v>
      </c>
      <c r="BQ151" s="2">
        <f t="shared" si="344"/>
        <v>7</v>
      </c>
      <c r="BR151" s="1">
        <f t="shared" si="316"/>
        <v>1</v>
      </c>
      <c r="BS151" s="1">
        <f t="shared" si="327"/>
        <v>1</v>
      </c>
      <c r="BT151" s="1">
        <f t="shared" ref="BT151:BT162" si="382">IF(zapadalnosc_COI/12&gt;=BT$18,BS139,0)</f>
        <v>2</v>
      </c>
      <c r="BU151" s="1">
        <f t="shared" si="320"/>
        <v>0</v>
      </c>
      <c r="BV151" s="2">
        <f t="shared" si="247"/>
        <v>100</v>
      </c>
      <c r="BW151" s="8">
        <f t="shared" si="317"/>
        <v>7.0000000000000007E-2</v>
      </c>
      <c r="BX151" s="2">
        <f t="shared" si="248"/>
        <v>100.58333333333334</v>
      </c>
      <c r="BY151" s="2">
        <f t="shared" si="318"/>
        <v>0.58333333333334281</v>
      </c>
      <c r="BZ151" s="2">
        <f t="shared" si="273"/>
        <v>300</v>
      </c>
      <c r="CA151" s="8">
        <f t="shared" si="328"/>
        <v>0.02</v>
      </c>
      <c r="CB151" s="2">
        <f t="shared" si="249"/>
        <v>300.5</v>
      </c>
      <c r="CC151" s="2">
        <f t="shared" si="329"/>
        <v>2.0999999999999996</v>
      </c>
      <c r="CD151" s="2">
        <f t="shared" si="345"/>
        <v>0</v>
      </c>
      <c r="CE151" s="2">
        <f t="shared" si="250"/>
        <v>0</v>
      </c>
      <c r="CF151" s="2">
        <f t="shared" si="251"/>
        <v>36.300000000000011</v>
      </c>
      <c r="CG151" s="1">
        <f t="shared" si="312"/>
        <v>0</v>
      </c>
      <c r="CH151" s="2">
        <f t="shared" si="346"/>
        <v>36.300000000000011</v>
      </c>
      <c r="CI151" s="1">
        <f t="shared" si="242"/>
        <v>0</v>
      </c>
      <c r="CJ151" s="2">
        <f t="shared" si="252"/>
        <v>36.300000000000011</v>
      </c>
      <c r="CK151" s="2">
        <f t="shared" si="253"/>
        <v>1439.05</v>
      </c>
      <c r="CL151" s="2">
        <f t="shared" si="347"/>
        <v>0</v>
      </c>
      <c r="CM151" s="2">
        <f t="shared" si="369"/>
        <v>14.948500000000001</v>
      </c>
      <c r="CN151" s="2">
        <f t="shared" si="348"/>
        <v>1424.1015</v>
      </c>
      <c r="CO151" s="2">
        <f t="shared" si="370"/>
        <v>9.6833333333333425</v>
      </c>
      <c r="CP151" s="2">
        <f t="shared" si="349"/>
        <v>81.579666666666654</v>
      </c>
      <c r="CQ151" s="2">
        <f t="shared" si="350"/>
        <v>1332.8384999999998</v>
      </c>
      <c r="CS151" s="5">
        <f t="shared" si="371"/>
        <v>13</v>
      </c>
      <c r="CT151" s="2">
        <f t="shared" si="372"/>
        <v>1298.7</v>
      </c>
      <c r="CU151" s="2">
        <f t="shared" si="373"/>
        <v>1300</v>
      </c>
      <c r="CV151" s="2">
        <f t="shared" si="374"/>
        <v>1394.25</v>
      </c>
      <c r="CW151" s="8">
        <f t="shared" si="351"/>
        <v>2.2499999999999999E-2</v>
      </c>
      <c r="CX151" s="2">
        <f t="shared" si="352"/>
        <v>1396.8642187500002</v>
      </c>
      <c r="CY151" s="2" t="str">
        <f t="shared" si="353"/>
        <v>nie</v>
      </c>
      <c r="CZ151" s="2">
        <f t="shared" si="375"/>
        <v>0</v>
      </c>
      <c r="DA151" s="2">
        <f t="shared" si="376"/>
        <v>11.589168587412814</v>
      </c>
      <c r="DB151" s="2">
        <f t="shared" si="377"/>
        <v>1408.453387337413</v>
      </c>
      <c r="DC151" s="2">
        <f t="shared" si="354"/>
        <v>0</v>
      </c>
      <c r="DD151" s="2">
        <f t="shared" si="378"/>
        <v>14.603290688515131</v>
      </c>
      <c r="DE151" s="2">
        <f t="shared" si="379"/>
        <v>1393.8500966488978</v>
      </c>
      <c r="DF151" s="2">
        <f t="shared" si="355"/>
        <v>26</v>
      </c>
      <c r="DG151" s="2">
        <f t="shared" si="356"/>
        <v>70.464201562500037</v>
      </c>
      <c r="DH151" s="2">
        <f t="shared" si="380"/>
        <v>1297.3858950863978</v>
      </c>
    </row>
    <row r="152" spans="2:112">
      <c r="B152" s="217"/>
      <c r="C152" s="1">
        <f t="shared" si="321"/>
        <v>115</v>
      </c>
      <c r="D152" s="2">
        <f t="shared" si="259"/>
        <v>1691.2060869626332</v>
      </c>
      <c r="E152" s="2">
        <f t="shared" si="260"/>
        <v>1548.2112323892998</v>
      </c>
      <c r="F152" s="2">
        <f t="shared" si="261"/>
        <v>1376.0909000000004</v>
      </c>
      <c r="G152" s="2">
        <f t="shared" si="262"/>
        <v>1294.9619000000005</v>
      </c>
      <c r="H152" s="2">
        <f t="shared" si="263"/>
        <v>1286.3883524898556</v>
      </c>
      <c r="I152" s="2">
        <f t="shared" si="264"/>
        <v>1213.5160046700285</v>
      </c>
      <c r="J152" s="2">
        <f t="shared" si="322"/>
        <v>1363.5363441499369</v>
      </c>
      <c r="K152" s="2">
        <f t="shared" si="323"/>
        <v>1100.0651034416862</v>
      </c>
      <c r="W152" s="1">
        <f t="shared" si="357"/>
        <v>134</v>
      </c>
      <c r="X152" s="2">
        <f t="shared" si="330"/>
        <v>1117.5277939097587</v>
      </c>
      <c r="Y152" s="8">
        <f t="shared" si="310"/>
        <v>0.04</v>
      </c>
      <c r="Z152" s="5">
        <f t="shared" si="358"/>
        <v>15</v>
      </c>
      <c r="AA152" s="2">
        <f t="shared" si="359"/>
        <v>1498.5</v>
      </c>
      <c r="AB152" s="2">
        <f t="shared" si="360"/>
        <v>1500</v>
      </c>
      <c r="AC152" s="2">
        <f t="shared" si="361"/>
        <v>1712.5383750000001</v>
      </c>
      <c r="AD152" s="8">
        <f t="shared" si="331"/>
        <v>6.8500000000000005E-2</v>
      </c>
      <c r="AE152" s="2">
        <f t="shared" si="332"/>
        <v>1732.0898547812501</v>
      </c>
      <c r="AF152" s="2" t="str">
        <f t="shared" si="333"/>
        <v>nie</v>
      </c>
      <c r="AG152" s="2">
        <f t="shared" si="334"/>
        <v>10.5</v>
      </c>
      <c r="AH152" s="1">
        <f t="shared" si="233"/>
        <v>1</v>
      </c>
      <c r="AI152" s="1">
        <f t="shared" si="324"/>
        <v>1</v>
      </c>
      <c r="AJ152" s="1">
        <f t="shared" si="381"/>
        <v>1</v>
      </c>
      <c r="AK152" s="1">
        <f t="shared" si="319"/>
        <v>0</v>
      </c>
      <c r="AL152" s="2">
        <f t="shared" si="243"/>
        <v>100</v>
      </c>
      <c r="AM152" s="8">
        <f t="shared" si="313"/>
        <v>6.8500000000000005E-2</v>
      </c>
      <c r="AN152" s="2">
        <f t="shared" si="244"/>
        <v>101.14166666666667</v>
      </c>
      <c r="AO152" s="2">
        <f t="shared" si="314"/>
        <v>0.7</v>
      </c>
      <c r="AP152" s="2">
        <f t="shared" si="272"/>
        <v>200</v>
      </c>
      <c r="AQ152" s="8">
        <f t="shared" si="325"/>
        <v>0.04</v>
      </c>
      <c r="AR152" s="2">
        <f t="shared" si="267"/>
        <v>201.33333333333331</v>
      </c>
      <c r="AS152" s="2">
        <f t="shared" si="326"/>
        <v>1.4</v>
      </c>
      <c r="AT152" s="2">
        <f t="shared" si="362"/>
        <v>0</v>
      </c>
      <c r="AU152" s="2">
        <f t="shared" si="245"/>
        <v>0</v>
      </c>
      <c r="AV152" s="2">
        <f t="shared" si="236"/>
        <v>58.6237959999998</v>
      </c>
      <c r="AW152" s="1">
        <f t="shared" si="311"/>
        <v>0</v>
      </c>
      <c r="AX152" s="2">
        <f t="shared" si="335"/>
        <v>58.6237959999998</v>
      </c>
      <c r="AY152" s="1">
        <f t="shared" si="237"/>
        <v>0</v>
      </c>
      <c r="AZ152" s="2">
        <f t="shared" si="363"/>
        <v>58.6237959999998</v>
      </c>
      <c r="BA152" s="2">
        <f t="shared" si="246"/>
        <v>2093.1886507812496</v>
      </c>
      <c r="BB152" s="2">
        <f t="shared" si="336"/>
        <v>0</v>
      </c>
      <c r="BC152" s="2">
        <f t="shared" si="364"/>
        <v>17.3727283377</v>
      </c>
      <c r="BD152" s="2">
        <f t="shared" si="337"/>
        <v>2075.8159224435494</v>
      </c>
      <c r="BE152" s="2">
        <f t="shared" si="365"/>
        <v>12.6</v>
      </c>
      <c r="BF152" s="2">
        <f t="shared" si="338"/>
        <v>205.31184364843745</v>
      </c>
      <c r="BG152" s="2">
        <f t="shared" si="339"/>
        <v>1857.9040787951121</v>
      </c>
      <c r="BI152" s="8">
        <f t="shared" si="315"/>
        <v>0.01</v>
      </c>
      <c r="BJ152" s="5">
        <f t="shared" si="366"/>
        <v>10</v>
      </c>
      <c r="BK152" s="2">
        <f t="shared" si="367"/>
        <v>999</v>
      </c>
      <c r="BL152" s="2">
        <f t="shared" si="368"/>
        <v>1000</v>
      </c>
      <c r="BM152" s="2">
        <f t="shared" si="340"/>
        <v>1000</v>
      </c>
      <c r="BN152" s="8">
        <f t="shared" si="341"/>
        <v>0.02</v>
      </c>
      <c r="BO152" s="2">
        <f t="shared" si="342"/>
        <v>1003.3333333333334</v>
      </c>
      <c r="BP152" s="2" t="str">
        <f t="shared" si="343"/>
        <v>nie</v>
      </c>
      <c r="BQ152" s="2">
        <f t="shared" si="344"/>
        <v>7</v>
      </c>
      <c r="BR152" s="1">
        <f t="shared" si="316"/>
        <v>1</v>
      </c>
      <c r="BS152" s="1">
        <f t="shared" si="327"/>
        <v>1</v>
      </c>
      <c r="BT152" s="1">
        <f t="shared" si="382"/>
        <v>2</v>
      </c>
      <c r="BU152" s="1">
        <f t="shared" si="320"/>
        <v>0</v>
      </c>
      <c r="BV152" s="2">
        <f t="shared" si="247"/>
        <v>100</v>
      </c>
      <c r="BW152" s="8">
        <f t="shared" si="317"/>
        <v>7.0000000000000007E-2</v>
      </c>
      <c r="BX152" s="2">
        <f t="shared" si="248"/>
        <v>101.16666666666667</v>
      </c>
      <c r="BY152" s="2">
        <f t="shared" si="318"/>
        <v>0.7</v>
      </c>
      <c r="BZ152" s="2">
        <f t="shared" si="273"/>
        <v>300</v>
      </c>
      <c r="CA152" s="8">
        <f t="shared" si="328"/>
        <v>0.02</v>
      </c>
      <c r="CB152" s="2">
        <f t="shared" si="249"/>
        <v>301</v>
      </c>
      <c r="CC152" s="2">
        <f t="shared" si="329"/>
        <v>2.0999999999999996</v>
      </c>
      <c r="CD152" s="2">
        <f t="shared" si="345"/>
        <v>0</v>
      </c>
      <c r="CE152" s="2">
        <f t="shared" si="250"/>
        <v>0</v>
      </c>
      <c r="CF152" s="2">
        <f t="shared" si="251"/>
        <v>36.300000000000011</v>
      </c>
      <c r="CG152" s="1">
        <f t="shared" si="312"/>
        <v>0</v>
      </c>
      <c r="CH152" s="2">
        <f t="shared" si="346"/>
        <v>36.300000000000011</v>
      </c>
      <c r="CI152" s="1">
        <f t="shared" si="242"/>
        <v>0</v>
      </c>
      <c r="CJ152" s="2">
        <f t="shared" si="252"/>
        <v>36.300000000000011</v>
      </c>
      <c r="CK152" s="2">
        <f t="shared" si="253"/>
        <v>1441.8</v>
      </c>
      <c r="CL152" s="2">
        <f t="shared" si="347"/>
        <v>0</v>
      </c>
      <c r="CM152" s="2">
        <f t="shared" si="369"/>
        <v>14.948500000000001</v>
      </c>
      <c r="CN152" s="2">
        <f t="shared" si="348"/>
        <v>1426.8515</v>
      </c>
      <c r="CO152" s="2">
        <f t="shared" si="370"/>
        <v>9.8000000000000007</v>
      </c>
      <c r="CP152" s="2">
        <f t="shared" si="349"/>
        <v>82.08</v>
      </c>
      <c r="CQ152" s="2">
        <f t="shared" si="350"/>
        <v>1334.9715000000001</v>
      </c>
      <c r="CS152" s="5">
        <f t="shared" si="371"/>
        <v>13</v>
      </c>
      <c r="CT152" s="2">
        <f t="shared" si="372"/>
        <v>1298.7</v>
      </c>
      <c r="CU152" s="2">
        <f t="shared" si="373"/>
        <v>1300</v>
      </c>
      <c r="CV152" s="2">
        <f t="shared" si="374"/>
        <v>1394.25</v>
      </c>
      <c r="CW152" s="8">
        <f t="shared" si="351"/>
        <v>2.2499999999999999E-2</v>
      </c>
      <c r="CX152" s="2">
        <f t="shared" si="352"/>
        <v>1399.4784374999999</v>
      </c>
      <c r="CY152" s="2" t="str">
        <f t="shared" si="353"/>
        <v>nie</v>
      </c>
      <c r="CZ152" s="2">
        <f t="shared" si="375"/>
        <v>0</v>
      </c>
      <c r="DA152" s="2">
        <f t="shared" si="376"/>
        <v>11.589168587412814</v>
      </c>
      <c r="DB152" s="2">
        <f t="shared" si="377"/>
        <v>1411.0676060874127</v>
      </c>
      <c r="DC152" s="2">
        <f t="shared" si="354"/>
        <v>0</v>
      </c>
      <c r="DD152" s="2">
        <f t="shared" si="378"/>
        <v>14.603290688515131</v>
      </c>
      <c r="DE152" s="2">
        <f t="shared" si="379"/>
        <v>1396.4643153988977</v>
      </c>
      <c r="DF152" s="2">
        <f t="shared" si="355"/>
        <v>26</v>
      </c>
      <c r="DG152" s="2">
        <f t="shared" si="356"/>
        <v>70.960903124999987</v>
      </c>
      <c r="DH152" s="2">
        <f t="shared" si="380"/>
        <v>1299.5034122738978</v>
      </c>
    </row>
    <row r="153" spans="2:112">
      <c r="B153" s="217"/>
      <c r="C153" s="1">
        <f t="shared" si="321"/>
        <v>116</v>
      </c>
      <c r="D153" s="2">
        <f t="shared" si="259"/>
        <v>1700.3394202959666</v>
      </c>
      <c r="E153" s="2">
        <f t="shared" si="260"/>
        <v>1555.6092323892999</v>
      </c>
      <c r="F153" s="2">
        <f t="shared" si="261"/>
        <v>1379.0909000000001</v>
      </c>
      <c r="G153" s="2">
        <f t="shared" si="262"/>
        <v>1297.3919000000003</v>
      </c>
      <c r="H153" s="2">
        <f t="shared" si="263"/>
        <v>1288.7910832390987</v>
      </c>
      <c r="I153" s="2">
        <f t="shared" si="264"/>
        <v>1215.4622165769154</v>
      </c>
      <c r="J153" s="2">
        <f t="shared" si="322"/>
        <v>1367.2178922791416</v>
      </c>
      <c r="K153" s="2">
        <f t="shared" si="323"/>
        <v>1100.9765078355899</v>
      </c>
      <c r="W153" s="1">
        <f t="shared" si="357"/>
        <v>135</v>
      </c>
      <c r="X153" s="2">
        <f t="shared" si="330"/>
        <v>1118.4575175319796</v>
      </c>
      <c r="Y153" s="8">
        <f t="shared" ref="Y153:Y162" si="383">MAX(INDEX(scenariusz_I_WIBOR6M,MATCH(ROUNDUP(W153/12,0),scenariusz_I_rok,0)),0)</f>
        <v>0.04</v>
      </c>
      <c r="Z153" s="5">
        <f t="shared" si="358"/>
        <v>15</v>
      </c>
      <c r="AA153" s="2">
        <f t="shared" si="359"/>
        <v>1498.5</v>
      </c>
      <c r="AB153" s="2">
        <f t="shared" si="360"/>
        <v>1500</v>
      </c>
      <c r="AC153" s="2">
        <f t="shared" si="361"/>
        <v>1712.5383750000001</v>
      </c>
      <c r="AD153" s="8">
        <f t="shared" si="331"/>
        <v>6.8500000000000005E-2</v>
      </c>
      <c r="AE153" s="2">
        <f t="shared" si="332"/>
        <v>1741.8655946718752</v>
      </c>
      <c r="AF153" s="2" t="str">
        <f t="shared" si="333"/>
        <v>nie</v>
      </c>
      <c r="AG153" s="2">
        <f t="shared" si="334"/>
        <v>10.5</v>
      </c>
      <c r="AH153" s="1">
        <f t="shared" si="233"/>
        <v>1</v>
      </c>
      <c r="AI153" s="1">
        <f t="shared" si="324"/>
        <v>1</v>
      </c>
      <c r="AJ153" s="1">
        <f t="shared" si="381"/>
        <v>1</v>
      </c>
      <c r="AK153" s="1">
        <f t="shared" si="319"/>
        <v>0</v>
      </c>
      <c r="AL153" s="2">
        <f t="shared" si="243"/>
        <v>100</v>
      </c>
      <c r="AM153" s="8">
        <f t="shared" si="313"/>
        <v>6.8500000000000005E-2</v>
      </c>
      <c r="AN153" s="2">
        <f t="shared" si="244"/>
        <v>101.71250000000001</v>
      </c>
      <c r="AO153" s="2">
        <f t="shared" si="314"/>
        <v>0.7</v>
      </c>
      <c r="AP153" s="2">
        <f t="shared" si="272"/>
        <v>200</v>
      </c>
      <c r="AQ153" s="8">
        <f t="shared" si="325"/>
        <v>0.04</v>
      </c>
      <c r="AR153" s="2">
        <f t="shared" si="267"/>
        <v>202</v>
      </c>
      <c r="AS153" s="2">
        <f t="shared" si="326"/>
        <v>1.4</v>
      </c>
      <c r="AT153" s="2">
        <f t="shared" si="362"/>
        <v>0</v>
      </c>
      <c r="AU153" s="2">
        <f t="shared" si="245"/>
        <v>0</v>
      </c>
      <c r="AV153" s="2">
        <f t="shared" si="236"/>
        <v>58.6237959999998</v>
      </c>
      <c r="AW153" s="1">
        <f t="shared" si="311"/>
        <v>0</v>
      </c>
      <c r="AX153" s="2">
        <f t="shared" si="335"/>
        <v>58.6237959999998</v>
      </c>
      <c r="AY153" s="1">
        <f t="shared" si="237"/>
        <v>0</v>
      </c>
      <c r="AZ153" s="2">
        <f t="shared" si="363"/>
        <v>58.6237959999998</v>
      </c>
      <c r="BA153" s="2">
        <f t="shared" si="246"/>
        <v>2104.2018906718749</v>
      </c>
      <c r="BB153" s="2">
        <f t="shared" si="336"/>
        <v>0</v>
      </c>
      <c r="BC153" s="2">
        <f t="shared" si="364"/>
        <v>17.3727283377</v>
      </c>
      <c r="BD153" s="2">
        <f t="shared" si="337"/>
        <v>2086.8291623341747</v>
      </c>
      <c r="BE153" s="2">
        <f t="shared" si="365"/>
        <v>12.6</v>
      </c>
      <c r="BF153" s="2">
        <f t="shared" si="338"/>
        <v>207.40435922765624</v>
      </c>
      <c r="BG153" s="2">
        <f t="shared" si="339"/>
        <v>1866.8248031065186</v>
      </c>
      <c r="BI153" s="8">
        <f t="shared" si="315"/>
        <v>0.01</v>
      </c>
      <c r="BJ153" s="5">
        <f t="shared" si="366"/>
        <v>10</v>
      </c>
      <c r="BK153" s="2">
        <f t="shared" si="367"/>
        <v>999</v>
      </c>
      <c r="BL153" s="2">
        <f t="shared" si="368"/>
        <v>1000</v>
      </c>
      <c r="BM153" s="2">
        <f t="shared" si="340"/>
        <v>1000</v>
      </c>
      <c r="BN153" s="8">
        <f t="shared" si="341"/>
        <v>0.02</v>
      </c>
      <c r="BO153" s="2">
        <f t="shared" si="342"/>
        <v>1004.9999999999999</v>
      </c>
      <c r="BP153" s="2" t="str">
        <f t="shared" si="343"/>
        <v>nie</v>
      </c>
      <c r="BQ153" s="2">
        <f t="shared" si="344"/>
        <v>7</v>
      </c>
      <c r="BR153" s="1">
        <f t="shared" si="316"/>
        <v>1</v>
      </c>
      <c r="BS153" s="1">
        <f t="shared" si="327"/>
        <v>1</v>
      </c>
      <c r="BT153" s="1">
        <f t="shared" si="382"/>
        <v>2</v>
      </c>
      <c r="BU153" s="1">
        <f t="shared" si="320"/>
        <v>0</v>
      </c>
      <c r="BV153" s="2">
        <f t="shared" si="247"/>
        <v>100</v>
      </c>
      <c r="BW153" s="8">
        <f t="shared" si="317"/>
        <v>7.0000000000000007E-2</v>
      </c>
      <c r="BX153" s="2">
        <f t="shared" si="248"/>
        <v>101.75</v>
      </c>
      <c r="BY153" s="2">
        <f t="shared" si="318"/>
        <v>0.7</v>
      </c>
      <c r="BZ153" s="2">
        <f t="shared" si="273"/>
        <v>300</v>
      </c>
      <c r="CA153" s="8">
        <f t="shared" si="328"/>
        <v>0.02</v>
      </c>
      <c r="CB153" s="2">
        <f t="shared" si="249"/>
        <v>301.49999999999994</v>
      </c>
      <c r="CC153" s="2">
        <f t="shared" si="329"/>
        <v>2.0999999999999996</v>
      </c>
      <c r="CD153" s="2">
        <f t="shared" si="345"/>
        <v>0</v>
      </c>
      <c r="CE153" s="2">
        <f t="shared" si="250"/>
        <v>0</v>
      </c>
      <c r="CF153" s="2">
        <f t="shared" si="251"/>
        <v>36.300000000000011</v>
      </c>
      <c r="CG153" s="1">
        <f t="shared" si="312"/>
        <v>0</v>
      </c>
      <c r="CH153" s="2">
        <f t="shared" si="346"/>
        <v>36.300000000000011</v>
      </c>
      <c r="CI153" s="1">
        <f t="shared" si="242"/>
        <v>0</v>
      </c>
      <c r="CJ153" s="2">
        <f t="shared" si="252"/>
        <v>36.300000000000011</v>
      </c>
      <c r="CK153" s="2">
        <f t="shared" si="253"/>
        <v>1444.55</v>
      </c>
      <c r="CL153" s="2">
        <f t="shared" si="347"/>
        <v>0</v>
      </c>
      <c r="CM153" s="2">
        <f t="shared" si="369"/>
        <v>14.948500000000001</v>
      </c>
      <c r="CN153" s="2">
        <f t="shared" si="348"/>
        <v>1429.6015</v>
      </c>
      <c r="CO153" s="2">
        <f t="shared" si="370"/>
        <v>9.8000000000000007</v>
      </c>
      <c r="CP153" s="2">
        <f t="shared" si="349"/>
        <v>82.602500000000006</v>
      </c>
      <c r="CQ153" s="2">
        <f t="shared" si="350"/>
        <v>1337.1990000000001</v>
      </c>
      <c r="CS153" s="5">
        <f t="shared" si="371"/>
        <v>13</v>
      </c>
      <c r="CT153" s="2">
        <f t="shared" si="372"/>
        <v>1298.7</v>
      </c>
      <c r="CU153" s="2">
        <f t="shared" si="373"/>
        <v>1300</v>
      </c>
      <c r="CV153" s="2">
        <f t="shared" si="374"/>
        <v>1394.25</v>
      </c>
      <c r="CW153" s="8">
        <f t="shared" si="351"/>
        <v>2.2499999999999999E-2</v>
      </c>
      <c r="CX153" s="2">
        <f t="shared" si="352"/>
        <v>1402.0926562499999</v>
      </c>
      <c r="CY153" s="2" t="str">
        <f t="shared" si="353"/>
        <v>nie</v>
      </c>
      <c r="CZ153" s="2">
        <f t="shared" si="375"/>
        <v>0</v>
      </c>
      <c r="DA153" s="2">
        <f t="shared" si="376"/>
        <v>11.589168587412814</v>
      </c>
      <c r="DB153" s="2">
        <f t="shared" si="377"/>
        <v>1413.6818248374127</v>
      </c>
      <c r="DC153" s="2">
        <f t="shared" si="354"/>
        <v>0</v>
      </c>
      <c r="DD153" s="2">
        <f t="shared" si="378"/>
        <v>14.603290688515131</v>
      </c>
      <c r="DE153" s="2">
        <f t="shared" si="379"/>
        <v>1399.0785341488977</v>
      </c>
      <c r="DF153" s="2">
        <f t="shared" si="355"/>
        <v>26</v>
      </c>
      <c r="DG153" s="2">
        <f t="shared" si="356"/>
        <v>71.45760468749998</v>
      </c>
      <c r="DH153" s="2">
        <f t="shared" si="380"/>
        <v>1301.6209294613977</v>
      </c>
    </row>
    <row r="154" spans="2:112">
      <c r="B154" s="217"/>
      <c r="C154" s="1">
        <f t="shared" si="321"/>
        <v>117</v>
      </c>
      <c r="D154" s="2">
        <f t="shared" si="259"/>
        <v>1709.4727536292999</v>
      </c>
      <c r="E154" s="2">
        <f t="shared" si="260"/>
        <v>1563.0072323892998</v>
      </c>
      <c r="F154" s="2">
        <f t="shared" si="261"/>
        <v>1382.0909000000001</v>
      </c>
      <c r="G154" s="2">
        <f t="shared" si="262"/>
        <v>1299.8219000000001</v>
      </c>
      <c r="H154" s="2">
        <f t="shared" si="263"/>
        <v>1291.1938139883423</v>
      </c>
      <c r="I154" s="2">
        <f t="shared" si="264"/>
        <v>1217.4084284838027</v>
      </c>
      <c r="J154" s="2">
        <f t="shared" si="322"/>
        <v>1370.9093805882951</v>
      </c>
      <c r="K154" s="2">
        <f t="shared" si="323"/>
        <v>1101.8879122294936</v>
      </c>
      <c r="W154" s="1">
        <f t="shared" si="357"/>
        <v>136</v>
      </c>
      <c r="X154" s="2">
        <f t="shared" si="330"/>
        <v>1119.3872411542009</v>
      </c>
      <c r="Y154" s="8">
        <f t="shared" si="383"/>
        <v>0.04</v>
      </c>
      <c r="Z154" s="5">
        <f t="shared" si="358"/>
        <v>15</v>
      </c>
      <c r="AA154" s="2">
        <f t="shared" si="359"/>
        <v>1498.5</v>
      </c>
      <c r="AB154" s="2">
        <f t="shared" si="360"/>
        <v>1500</v>
      </c>
      <c r="AC154" s="2">
        <f t="shared" si="361"/>
        <v>1712.5383750000001</v>
      </c>
      <c r="AD154" s="8">
        <f t="shared" si="331"/>
        <v>6.8500000000000005E-2</v>
      </c>
      <c r="AE154" s="2">
        <f t="shared" si="332"/>
        <v>1751.6413345624999</v>
      </c>
      <c r="AF154" s="2" t="str">
        <f t="shared" si="333"/>
        <v>nie</v>
      </c>
      <c r="AG154" s="2">
        <f t="shared" si="334"/>
        <v>10.5</v>
      </c>
      <c r="AH154" s="1">
        <f t="shared" si="233"/>
        <v>1</v>
      </c>
      <c r="AI154" s="1">
        <f t="shared" si="324"/>
        <v>1</v>
      </c>
      <c r="AJ154" s="1">
        <f t="shared" si="381"/>
        <v>1</v>
      </c>
      <c r="AK154" s="1">
        <f t="shared" si="319"/>
        <v>0</v>
      </c>
      <c r="AL154" s="2">
        <f t="shared" si="243"/>
        <v>100</v>
      </c>
      <c r="AM154" s="8">
        <f t="shared" si="313"/>
        <v>6.8500000000000005E-2</v>
      </c>
      <c r="AN154" s="2">
        <f t="shared" si="244"/>
        <v>102.28333333333333</v>
      </c>
      <c r="AO154" s="2">
        <f t="shared" si="314"/>
        <v>0.7</v>
      </c>
      <c r="AP154" s="2">
        <f t="shared" si="272"/>
        <v>200</v>
      </c>
      <c r="AQ154" s="8">
        <f t="shared" si="325"/>
        <v>0.04</v>
      </c>
      <c r="AR154" s="2">
        <f t="shared" si="267"/>
        <v>202.66666666666669</v>
      </c>
      <c r="AS154" s="2">
        <f t="shared" si="326"/>
        <v>1.4</v>
      </c>
      <c r="AT154" s="2">
        <f t="shared" si="362"/>
        <v>0</v>
      </c>
      <c r="AU154" s="2">
        <f t="shared" si="245"/>
        <v>0</v>
      </c>
      <c r="AV154" s="2">
        <f t="shared" si="236"/>
        <v>58.6237959999998</v>
      </c>
      <c r="AW154" s="1">
        <f t="shared" si="311"/>
        <v>0</v>
      </c>
      <c r="AX154" s="2">
        <f t="shared" si="335"/>
        <v>58.6237959999998</v>
      </c>
      <c r="AY154" s="1">
        <f t="shared" si="237"/>
        <v>0</v>
      </c>
      <c r="AZ154" s="2">
        <f t="shared" si="363"/>
        <v>58.6237959999998</v>
      </c>
      <c r="BA154" s="2">
        <f t="shared" si="246"/>
        <v>2115.2151305624998</v>
      </c>
      <c r="BB154" s="2">
        <f t="shared" si="336"/>
        <v>0</v>
      </c>
      <c r="BC154" s="2">
        <f t="shared" si="364"/>
        <v>17.3727283377</v>
      </c>
      <c r="BD154" s="2">
        <f t="shared" si="337"/>
        <v>2097.8424022247996</v>
      </c>
      <c r="BE154" s="2">
        <f t="shared" si="365"/>
        <v>12.6</v>
      </c>
      <c r="BF154" s="2">
        <f t="shared" si="338"/>
        <v>209.49687480687498</v>
      </c>
      <c r="BG154" s="2">
        <f t="shared" si="339"/>
        <v>1875.7455274179247</v>
      </c>
      <c r="BI154" s="8">
        <f t="shared" si="315"/>
        <v>0.01</v>
      </c>
      <c r="BJ154" s="5">
        <f t="shared" si="366"/>
        <v>10</v>
      </c>
      <c r="BK154" s="2">
        <f t="shared" si="367"/>
        <v>999</v>
      </c>
      <c r="BL154" s="2">
        <f t="shared" si="368"/>
        <v>1000</v>
      </c>
      <c r="BM154" s="2">
        <f t="shared" si="340"/>
        <v>1000</v>
      </c>
      <c r="BN154" s="8">
        <f t="shared" si="341"/>
        <v>0.02</v>
      </c>
      <c r="BO154" s="2">
        <f t="shared" si="342"/>
        <v>1006.6666666666666</v>
      </c>
      <c r="BP154" s="2" t="str">
        <f t="shared" si="343"/>
        <v>nie</v>
      </c>
      <c r="BQ154" s="2">
        <f t="shared" si="344"/>
        <v>7</v>
      </c>
      <c r="BR154" s="1">
        <f t="shared" si="316"/>
        <v>1</v>
      </c>
      <c r="BS154" s="1">
        <f t="shared" si="327"/>
        <v>1</v>
      </c>
      <c r="BT154" s="1">
        <f t="shared" si="382"/>
        <v>2</v>
      </c>
      <c r="BU154" s="1">
        <f t="shared" si="320"/>
        <v>0</v>
      </c>
      <c r="BV154" s="2">
        <f t="shared" si="247"/>
        <v>100</v>
      </c>
      <c r="BW154" s="8">
        <f t="shared" si="317"/>
        <v>7.0000000000000007E-2</v>
      </c>
      <c r="BX154" s="2">
        <f t="shared" si="248"/>
        <v>102.33333333333334</v>
      </c>
      <c r="BY154" s="2">
        <f t="shared" si="318"/>
        <v>0.7</v>
      </c>
      <c r="BZ154" s="2">
        <f t="shared" si="273"/>
        <v>300</v>
      </c>
      <c r="CA154" s="8">
        <f t="shared" si="328"/>
        <v>0.02</v>
      </c>
      <c r="CB154" s="2">
        <f t="shared" si="249"/>
        <v>302</v>
      </c>
      <c r="CC154" s="2">
        <f t="shared" si="329"/>
        <v>2.0999999999999996</v>
      </c>
      <c r="CD154" s="2">
        <f t="shared" si="345"/>
        <v>0</v>
      </c>
      <c r="CE154" s="2">
        <f t="shared" si="250"/>
        <v>0</v>
      </c>
      <c r="CF154" s="2">
        <f t="shared" si="251"/>
        <v>36.300000000000011</v>
      </c>
      <c r="CG154" s="1">
        <f t="shared" si="312"/>
        <v>0</v>
      </c>
      <c r="CH154" s="2">
        <f t="shared" si="346"/>
        <v>36.300000000000011</v>
      </c>
      <c r="CI154" s="1">
        <f t="shared" si="242"/>
        <v>0</v>
      </c>
      <c r="CJ154" s="2">
        <f t="shared" si="252"/>
        <v>36.300000000000011</v>
      </c>
      <c r="CK154" s="2">
        <f t="shared" si="253"/>
        <v>1447.3</v>
      </c>
      <c r="CL154" s="2">
        <f t="shared" si="347"/>
        <v>0</v>
      </c>
      <c r="CM154" s="2">
        <f t="shared" si="369"/>
        <v>14.948500000000001</v>
      </c>
      <c r="CN154" s="2">
        <f t="shared" si="348"/>
        <v>1432.3515</v>
      </c>
      <c r="CO154" s="2">
        <f t="shared" si="370"/>
        <v>9.8000000000000007</v>
      </c>
      <c r="CP154" s="2">
        <f t="shared" si="349"/>
        <v>83.125</v>
      </c>
      <c r="CQ154" s="2">
        <f t="shared" si="350"/>
        <v>1339.4265</v>
      </c>
      <c r="CS154" s="5">
        <f t="shared" si="371"/>
        <v>13</v>
      </c>
      <c r="CT154" s="2">
        <f t="shared" si="372"/>
        <v>1298.7</v>
      </c>
      <c r="CU154" s="2">
        <f t="shared" si="373"/>
        <v>1300</v>
      </c>
      <c r="CV154" s="2">
        <f t="shared" si="374"/>
        <v>1394.25</v>
      </c>
      <c r="CW154" s="8">
        <f t="shared" si="351"/>
        <v>2.2499999999999999E-2</v>
      </c>
      <c r="CX154" s="2">
        <f t="shared" si="352"/>
        <v>1404.7068750000001</v>
      </c>
      <c r="CY154" s="2" t="str">
        <f t="shared" si="353"/>
        <v>nie</v>
      </c>
      <c r="CZ154" s="2">
        <f t="shared" si="375"/>
        <v>0</v>
      </c>
      <c r="DA154" s="2">
        <f t="shared" si="376"/>
        <v>11.589168587412814</v>
      </c>
      <c r="DB154" s="2">
        <f t="shared" si="377"/>
        <v>1416.2960435874129</v>
      </c>
      <c r="DC154" s="2">
        <f t="shared" si="354"/>
        <v>0</v>
      </c>
      <c r="DD154" s="2">
        <f t="shared" si="378"/>
        <v>14.603290688515131</v>
      </c>
      <c r="DE154" s="2">
        <f t="shared" si="379"/>
        <v>1401.6927528988977</v>
      </c>
      <c r="DF154" s="2">
        <f t="shared" si="355"/>
        <v>26</v>
      </c>
      <c r="DG154" s="2">
        <f t="shared" si="356"/>
        <v>71.954306250000016</v>
      </c>
      <c r="DH154" s="2">
        <f t="shared" si="380"/>
        <v>1303.7384466488977</v>
      </c>
    </row>
    <row r="155" spans="2:112">
      <c r="B155" s="217"/>
      <c r="C155" s="1">
        <f t="shared" si="321"/>
        <v>118</v>
      </c>
      <c r="D155" s="2">
        <f t="shared" si="259"/>
        <v>1718.6060869626331</v>
      </c>
      <c r="E155" s="2">
        <f t="shared" si="260"/>
        <v>1570.4052323892997</v>
      </c>
      <c r="F155" s="2">
        <f t="shared" si="261"/>
        <v>1385.0909000000001</v>
      </c>
      <c r="G155" s="2">
        <f t="shared" si="262"/>
        <v>1302.2519000000002</v>
      </c>
      <c r="H155" s="2">
        <f t="shared" si="263"/>
        <v>1293.5965447375859</v>
      </c>
      <c r="I155" s="2">
        <f t="shared" si="264"/>
        <v>1219.3546403906898</v>
      </c>
      <c r="J155" s="2">
        <f t="shared" si="322"/>
        <v>1374.6108359158834</v>
      </c>
      <c r="K155" s="2">
        <f t="shared" si="323"/>
        <v>1102.7993166233971</v>
      </c>
      <c r="W155" s="1">
        <f t="shared" si="357"/>
        <v>137</v>
      </c>
      <c r="X155" s="2">
        <f t="shared" si="330"/>
        <v>1120.3169647764219</v>
      </c>
      <c r="Y155" s="8">
        <f t="shared" si="383"/>
        <v>0.04</v>
      </c>
      <c r="Z155" s="5">
        <f t="shared" si="358"/>
        <v>15</v>
      </c>
      <c r="AA155" s="2">
        <f t="shared" si="359"/>
        <v>1498.5</v>
      </c>
      <c r="AB155" s="2">
        <f t="shared" si="360"/>
        <v>1500</v>
      </c>
      <c r="AC155" s="2">
        <f t="shared" si="361"/>
        <v>1712.5383750000001</v>
      </c>
      <c r="AD155" s="8">
        <f t="shared" si="331"/>
        <v>6.8500000000000005E-2</v>
      </c>
      <c r="AE155" s="2">
        <f t="shared" si="332"/>
        <v>1761.4170744531252</v>
      </c>
      <c r="AF155" s="2" t="str">
        <f t="shared" si="333"/>
        <v>nie</v>
      </c>
      <c r="AG155" s="2">
        <f t="shared" si="334"/>
        <v>10.5</v>
      </c>
      <c r="AH155" s="1">
        <f t="shared" si="233"/>
        <v>1</v>
      </c>
      <c r="AI155" s="1">
        <f t="shared" si="324"/>
        <v>1</v>
      </c>
      <c r="AJ155" s="1">
        <f t="shared" si="381"/>
        <v>1</v>
      </c>
      <c r="AK155" s="1">
        <f t="shared" si="319"/>
        <v>0</v>
      </c>
      <c r="AL155" s="2">
        <f t="shared" si="243"/>
        <v>100</v>
      </c>
      <c r="AM155" s="8">
        <f t="shared" si="313"/>
        <v>6.8500000000000005E-2</v>
      </c>
      <c r="AN155" s="2">
        <f t="shared" si="244"/>
        <v>102.85416666666667</v>
      </c>
      <c r="AO155" s="2">
        <f t="shared" si="314"/>
        <v>0.7</v>
      </c>
      <c r="AP155" s="2">
        <f t="shared" si="272"/>
        <v>200</v>
      </c>
      <c r="AQ155" s="8">
        <f t="shared" si="325"/>
        <v>0.04</v>
      </c>
      <c r="AR155" s="2">
        <f t="shared" si="267"/>
        <v>203.33333333333331</v>
      </c>
      <c r="AS155" s="2">
        <f t="shared" si="326"/>
        <v>1.4</v>
      </c>
      <c r="AT155" s="2">
        <f t="shared" si="362"/>
        <v>0</v>
      </c>
      <c r="AU155" s="2">
        <f t="shared" si="245"/>
        <v>0</v>
      </c>
      <c r="AV155" s="2">
        <f t="shared" si="236"/>
        <v>58.6237959999998</v>
      </c>
      <c r="AW155" s="1">
        <f t="shared" si="311"/>
        <v>0</v>
      </c>
      <c r="AX155" s="2">
        <f t="shared" si="335"/>
        <v>58.6237959999998</v>
      </c>
      <c r="AY155" s="1">
        <f t="shared" si="237"/>
        <v>0</v>
      </c>
      <c r="AZ155" s="2">
        <f t="shared" si="363"/>
        <v>58.6237959999998</v>
      </c>
      <c r="BA155" s="2">
        <f t="shared" si="246"/>
        <v>2126.2283704531251</v>
      </c>
      <c r="BB155" s="2">
        <f t="shared" si="336"/>
        <v>0</v>
      </c>
      <c r="BC155" s="2">
        <f t="shared" si="364"/>
        <v>17.3727283377</v>
      </c>
      <c r="BD155" s="2">
        <f t="shared" si="337"/>
        <v>2108.8556421154249</v>
      </c>
      <c r="BE155" s="2">
        <f t="shared" si="365"/>
        <v>12.6</v>
      </c>
      <c r="BF155" s="2">
        <f t="shared" si="338"/>
        <v>211.58939038609378</v>
      </c>
      <c r="BG155" s="2">
        <f t="shared" si="339"/>
        <v>1884.6662517293312</v>
      </c>
      <c r="BI155" s="8">
        <f t="shared" si="315"/>
        <v>0.01</v>
      </c>
      <c r="BJ155" s="5">
        <f t="shared" si="366"/>
        <v>10</v>
      </c>
      <c r="BK155" s="2">
        <f t="shared" si="367"/>
        <v>999</v>
      </c>
      <c r="BL155" s="2">
        <f t="shared" si="368"/>
        <v>1000</v>
      </c>
      <c r="BM155" s="2">
        <f t="shared" si="340"/>
        <v>1000</v>
      </c>
      <c r="BN155" s="8">
        <f t="shared" si="341"/>
        <v>0.02</v>
      </c>
      <c r="BO155" s="2">
        <f t="shared" si="342"/>
        <v>1008.3333333333333</v>
      </c>
      <c r="BP155" s="2" t="str">
        <f t="shared" si="343"/>
        <v>nie</v>
      </c>
      <c r="BQ155" s="2">
        <f t="shared" si="344"/>
        <v>7</v>
      </c>
      <c r="BR155" s="1">
        <f t="shared" si="316"/>
        <v>1</v>
      </c>
      <c r="BS155" s="1">
        <f t="shared" si="327"/>
        <v>1</v>
      </c>
      <c r="BT155" s="1">
        <f t="shared" si="382"/>
        <v>2</v>
      </c>
      <c r="BU155" s="1">
        <f t="shared" si="320"/>
        <v>0</v>
      </c>
      <c r="BV155" s="2">
        <f t="shared" si="247"/>
        <v>100</v>
      </c>
      <c r="BW155" s="8">
        <f t="shared" si="317"/>
        <v>7.0000000000000007E-2</v>
      </c>
      <c r="BX155" s="2">
        <f t="shared" si="248"/>
        <v>102.91666666666666</v>
      </c>
      <c r="BY155" s="2">
        <f t="shared" si="318"/>
        <v>0.7</v>
      </c>
      <c r="BZ155" s="2">
        <f t="shared" si="273"/>
        <v>300</v>
      </c>
      <c r="CA155" s="8">
        <f t="shared" si="328"/>
        <v>0.02</v>
      </c>
      <c r="CB155" s="2">
        <f t="shared" si="249"/>
        <v>302.5</v>
      </c>
      <c r="CC155" s="2">
        <f t="shared" si="329"/>
        <v>2.0999999999999996</v>
      </c>
      <c r="CD155" s="2">
        <f t="shared" si="345"/>
        <v>0</v>
      </c>
      <c r="CE155" s="2">
        <f t="shared" si="250"/>
        <v>0</v>
      </c>
      <c r="CF155" s="2">
        <f t="shared" si="251"/>
        <v>36.300000000000011</v>
      </c>
      <c r="CG155" s="1">
        <f t="shared" si="312"/>
        <v>0</v>
      </c>
      <c r="CH155" s="2">
        <f t="shared" si="346"/>
        <v>36.300000000000011</v>
      </c>
      <c r="CI155" s="1">
        <f t="shared" si="242"/>
        <v>0</v>
      </c>
      <c r="CJ155" s="2">
        <f t="shared" si="252"/>
        <v>36.300000000000011</v>
      </c>
      <c r="CK155" s="2">
        <f t="shared" si="253"/>
        <v>1450.05</v>
      </c>
      <c r="CL155" s="2">
        <f t="shared" si="347"/>
        <v>0</v>
      </c>
      <c r="CM155" s="2">
        <f t="shared" si="369"/>
        <v>14.948500000000001</v>
      </c>
      <c r="CN155" s="2">
        <f t="shared" si="348"/>
        <v>1435.1015</v>
      </c>
      <c r="CO155" s="2">
        <f t="shared" si="370"/>
        <v>9.8000000000000007</v>
      </c>
      <c r="CP155" s="2">
        <f t="shared" si="349"/>
        <v>83.647500000000008</v>
      </c>
      <c r="CQ155" s="2">
        <f t="shared" si="350"/>
        <v>1341.654</v>
      </c>
      <c r="CS155" s="5">
        <f t="shared" si="371"/>
        <v>13</v>
      </c>
      <c r="CT155" s="2">
        <f t="shared" si="372"/>
        <v>1298.7</v>
      </c>
      <c r="CU155" s="2">
        <f t="shared" si="373"/>
        <v>1300</v>
      </c>
      <c r="CV155" s="2">
        <f t="shared" si="374"/>
        <v>1394.25</v>
      </c>
      <c r="CW155" s="8">
        <f t="shared" si="351"/>
        <v>2.2499999999999999E-2</v>
      </c>
      <c r="CX155" s="2">
        <f t="shared" si="352"/>
        <v>1407.3210937499998</v>
      </c>
      <c r="CY155" s="2" t="str">
        <f t="shared" si="353"/>
        <v>nie</v>
      </c>
      <c r="CZ155" s="2">
        <f t="shared" si="375"/>
        <v>0</v>
      </c>
      <c r="DA155" s="2">
        <f t="shared" si="376"/>
        <v>11.589168587412814</v>
      </c>
      <c r="DB155" s="2">
        <f t="shared" si="377"/>
        <v>1418.9102623374126</v>
      </c>
      <c r="DC155" s="2">
        <f t="shared" si="354"/>
        <v>0</v>
      </c>
      <c r="DD155" s="2">
        <f t="shared" si="378"/>
        <v>14.603290688515131</v>
      </c>
      <c r="DE155" s="2">
        <f t="shared" si="379"/>
        <v>1404.3069716488976</v>
      </c>
      <c r="DF155" s="2">
        <f t="shared" si="355"/>
        <v>26</v>
      </c>
      <c r="DG155" s="2">
        <f t="shared" si="356"/>
        <v>72.451007812499967</v>
      </c>
      <c r="DH155" s="2">
        <f t="shared" si="380"/>
        <v>1305.8559638363977</v>
      </c>
    </row>
    <row r="156" spans="2:112">
      <c r="B156" s="218"/>
      <c r="C156" s="1">
        <f t="shared" si="321"/>
        <v>119</v>
      </c>
      <c r="D156" s="2">
        <f t="shared" si="259"/>
        <v>1727.7394202959663</v>
      </c>
      <c r="E156" s="2">
        <f t="shared" si="260"/>
        <v>1577.8032323892996</v>
      </c>
      <c r="F156" s="2">
        <f t="shared" si="261"/>
        <v>1388.0908999999999</v>
      </c>
      <c r="G156" s="2">
        <f t="shared" si="262"/>
        <v>1304.6819</v>
      </c>
      <c r="H156" s="2">
        <f t="shared" si="263"/>
        <v>1295.999275486829</v>
      </c>
      <c r="I156" s="2">
        <f t="shared" si="264"/>
        <v>1221.3008522975767</v>
      </c>
      <c r="J156" s="2">
        <f t="shared" si="322"/>
        <v>1378.3222851728563</v>
      </c>
      <c r="K156" s="2">
        <f t="shared" si="323"/>
        <v>1103.710721017301</v>
      </c>
      <c r="W156" s="1">
        <f t="shared" si="357"/>
        <v>138</v>
      </c>
      <c r="X156" s="2">
        <f t="shared" si="330"/>
        <v>1121.2466883986428</v>
      </c>
      <c r="Y156" s="8">
        <f t="shared" si="383"/>
        <v>0.04</v>
      </c>
      <c r="Z156" s="5">
        <f t="shared" si="358"/>
        <v>15</v>
      </c>
      <c r="AA156" s="2">
        <f t="shared" si="359"/>
        <v>1498.5</v>
      </c>
      <c r="AB156" s="2">
        <f t="shared" si="360"/>
        <v>1500</v>
      </c>
      <c r="AC156" s="2">
        <f t="shared" si="361"/>
        <v>1712.5383750000001</v>
      </c>
      <c r="AD156" s="8">
        <f t="shared" si="331"/>
        <v>6.8500000000000005E-2</v>
      </c>
      <c r="AE156" s="2">
        <f t="shared" si="332"/>
        <v>1771.1928143437503</v>
      </c>
      <c r="AF156" s="2" t="str">
        <f t="shared" si="333"/>
        <v>nie</v>
      </c>
      <c r="AG156" s="2">
        <f t="shared" si="334"/>
        <v>10.5</v>
      </c>
      <c r="AH156" s="1">
        <f t="shared" si="233"/>
        <v>1</v>
      </c>
      <c r="AI156" s="1">
        <f t="shared" si="324"/>
        <v>1</v>
      </c>
      <c r="AJ156" s="1">
        <f t="shared" si="381"/>
        <v>1</v>
      </c>
      <c r="AK156" s="1">
        <f t="shared" si="319"/>
        <v>0</v>
      </c>
      <c r="AL156" s="2">
        <f t="shared" si="243"/>
        <v>100</v>
      </c>
      <c r="AM156" s="8">
        <f t="shared" si="313"/>
        <v>6.8500000000000005E-2</v>
      </c>
      <c r="AN156" s="2">
        <f t="shared" si="244"/>
        <v>103.42500000000001</v>
      </c>
      <c r="AO156" s="2">
        <f t="shared" si="314"/>
        <v>0.7</v>
      </c>
      <c r="AP156" s="2">
        <f t="shared" si="272"/>
        <v>200</v>
      </c>
      <c r="AQ156" s="8">
        <f t="shared" si="325"/>
        <v>0.04</v>
      </c>
      <c r="AR156" s="2">
        <f t="shared" si="267"/>
        <v>204</v>
      </c>
      <c r="AS156" s="2">
        <f t="shared" si="326"/>
        <v>1.4</v>
      </c>
      <c r="AT156" s="2">
        <f t="shared" si="362"/>
        <v>0</v>
      </c>
      <c r="AU156" s="2">
        <f t="shared" si="245"/>
        <v>0</v>
      </c>
      <c r="AV156" s="2">
        <f t="shared" si="236"/>
        <v>58.6237959999998</v>
      </c>
      <c r="AW156" s="1">
        <f t="shared" si="311"/>
        <v>0</v>
      </c>
      <c r="AX156" s="2">
        <f t="shared" si="335"/>
        <v>58.6237959999998</v>
      </c>
      <c r="AY156" s="1">
        <f t="shared" si="237"/>
        <v>0</v>
      </c>
      <c r="AZ156" s="2">
        <f t="shared" si="363"/>
        <v>58.6237959999998</v>
      </c>
      <c r="BA156" s="2">
        <f t="shared" si="246"/>
        <v>2137.2416103437499</v>
      </c>
      <c r="BB156" s="2">
        <f t="shared" si="336"/>
        <v>0</v>
      </c>
      <c r="BC156" s="2">
        <f t="shared" si="364"/>
        <v>17.3727283377</v>
      </c>
      <c r="BD156" s="2">
        <f t="shared" si="337"/>
        <v>2119.8688820060497</v>
      </c>
      <c r="BE156" s="2">
        <f t="shared" si="365"/>
        <v>12.6</v>
      </c>
      <c r="BF156" s="2">
        <f t="shared" si="338"/>
        <v>213.6819059653125</v>
      </c>
      <c r="BG156" s="2">
        <f t="shared" si="339"/>
        <v>1893.5869760407372</v>
      </c>
      <c r="BI156" s="8">
        <f t="shared" si="315"/>
        <v>0.01</v>
      </c>
      <c r="BJ156" s="5">
        <f t="shared" si="366"/>
        <v>10</v>
      </c>
      <c r="BK156" s="2">
        <f t="shared" si="367"/>
        <v>999</v>
      </c>
      <c r="BL156" s="2">
        <f t="shared" si="368"/>
        <v>1000</v>
      </c>
      <c r="BM156" s="2">
        <f t="shared" si="340"/>
        <v>1000</v>
      </c>
      <c r="BN156" s="8">
        <f t="shared" si="341"/>
        <v>0.02</v>
      </c>
      <c r="BO156" s="2">
        <f t="shared" si="342"/>
        <v>1010</v>
      </c>
      <c r="BP156" s="2" t="str">
        <f t="shared" si="343"/>
        <v>nie</v>
      </c>
      <c r="BQ156" s="2">
        <f t="shared" si="344"/>
        <v>7</v>
      </c>
      <c r="BR156" s="1">
        <f t="shared" si="316"/>
        <v>1</v>
      </c>
      <c r="BS156" s="1">
        <f t="shared" si="327"/>
        <v>1</v>
      </c>
      <c r="BT156" s="1">
        <f t="shared" si="382"/>
        <v>2</v>
      </c>
      <c r="BU156" s="1">
        <f t="shared" si="320"/>
        <v>0</v>
      </c>
      <c r="BV156" s="2">
        <f t="shared" si="247"/>
        <v>100</v>
      </c>
      <c r="BW156" s="8">
        <f t="shared" si="317"/>
        <v>7.0000000000000007E-2</v>
      </c>
      <c r="BX156" s="2">
        <f t="shared" si="248"/>
        <v>103.49999999999999</v>
      </c>
      <c r="BY156" s="2">
        <f t="shared" si="318"/>
        <v>0.7</v>
      </c>
      <c r="BZ156" s="2">
        <f t="shared" si="273"/>
        <v>300</v>
      </c>
      <c r="CA156" s="8">
        <f t="shared" si="328"/>
        <v>0.02</v>
      </c>
      <c r="CB156" s="2">
        <f t="shared" si="249"/>
        <v>303</v>
      </c>
      <c r="CC156" s="2">
        <f t="shared" si="329"/>
        <v>2.0999999999999996</v>
      </c>
      <c r="CD156" s="2">
        <f t="shared" si="345"/>
        <v>0</v>
      </c>
      <c r="CE156" s="2">
        <f t="shared" si="250"/>
        <v>0</v>
      </c>
      <c r="CF156" s="2">
        <f t="shared" si="251"/>
        <v>36.300000000000011</v>
      </c>
      <c r="CG156" s="1">
        <f t="shared" si="312"/>
        <v>0</v>
      </c>
      <c r="CH156" s="2">
        <f t="shared" si="346"/>
        <v>36.300000000000011</v>
      </c>
      <c r="CI156" s="1">
        <f t="shared" si="242"/>
        <v>0</v>
      </c>
      <c r="CJ156" s="2">
        <f t="shared" si="252"/>
        <v>36.300000000000011</v>
      </c>
      <c r="CK156" s="2">
        <f t="shared" si="253"/>
        <v>1452.8</v>
      </c>
      <c r="CL156" s="2">
        <f t="shared" si="347"/>
        <v>0</v>
      </c>
      <c r="CM156" s="2">
        <f t="shared" si="369"/>
        <v>14.948500000000001</v>
      </c>
      <c r="CN156" s="2">
        <f t="shared" si="348"/>
        <v>1437.8515</v>
      </c>
      <c r="CO156" s="2">
        <f t="shared" si="370"/>
        <v>9.8000000000000007</v>
      </c>
      <c r="CP156" s="2">
        <f t="shared" si="349"/>
        <v>84.17</v>
      </c>
      <c r="CQ156" s="2">
        <f t="shared" si="350"/>
        <v>1343.8815</v>
      </c>
      <c r="CS156" s="5">
        <f t="shared" si="371"/>
        <v>13</v>
      </c>
      <c r="CT156" s="2">
        <f t="shared" si="372"/>
        <v>1298.7</v>
      </c>
      <c r="CU156" s="2">
        <f t="shared" si="373"/>
        <v>1300</v>
      </c>
      <c r="CV156" s="2">
        <f t="shared" si="374"/>
        <v>1394.25</v>
      </c>
      <c r="CW156" s="8">
        <f t="shared" si="351"/>
        <v>2.2499999999999999E-2</v>
      </c>
      <c r="CX156" s="2">
        <f t="shared" si="352"/>
        <v>1409.9353125</v>
      </c>
      <c r="CY156" s="2" t="str">
        <f t="shared" si="353"/>
        <v>nie</v>
      </c>
      <c r="CZ156" s="2">
        <f t="shared" si="375"/>
        <v>0</v>
      </c>
      <c r="DA156" s="2">
        <f t="shared" si="376"/>
        <v>11.589168587412814</v>
      </c>
      <c r="DB156" s="2">
        <f t="shared" si="377"/>
        <v>1421.5244810874128</v>
      </c>
      <c r="DC156" s="2">
        <f t="shared" si="354"/>
        <v>0</v>
      </c>
      <c r="DD156" s="2">
        <f t="shared" si="378"/>
        <v>14.603290688515131</v>
      </c>
      <c r="DE156" s="2">
        <f t="shared" si="379"/>
        <v>1406.9211903988976</v>
      </c>
      <c r="DF156" s="2">
        <f t="shared" si="355"/>
        <v>26</v>
      </c>
      <c r="DG156" s="2">
        <f t="shared" si="356"/>
        <v>72.947709375000002</v>
      </c>
      <c r="DH156" s="2">
        <f t="shared" si="380"/>
        <v>1307.9734810238976</v>
      </c>
    </row>
    <row r="157" spans="2:112">
      <c r="B157" s="216">
        <f>ROUNDUP(C158/12,0)</f>
        <v>11</v>
      </c>
      <c r="C157" s="3">
        <f t="shared" si="321"/>
        <v>120</v>
      </c>
      <c r="D157" s="11">
        <f t="shared" si="259"/>
        <v>1735.1222298332998</v>
      </c>
      <c r="E157" s="11">
        <f t="shared" si="260"/>
        <v>1583.4507085932999</v>
      </c>
      <c r="F157" s="11">
        <f t="shared" si="261"/>
        <v>1389.6876999999999</v>
      </c>
      <c r="G157" s="11">
        <f t="shared" si="262"/>
        <v>1305.7086999999999</v>
      </c>
      <c r="H157" s="11">
        <f t="shared" si="263"/>
        <v>1297.0917170674852</v>
      </c>
      <c r="I157" s="11">
        <f t="shared" si="264"/>
        <v>1238.1367750358768</v>
      </c>
      <c r="J157" s="11">
        <f t="shared" si="322"/>
        <v>1382.0437553428228</v>
      </c>
      <c r="K157" s="11">
        <f t="shared" si="323"/>
        <v>1104.6221254112045</v>
      </c>
      <c r="W157" s="1">
        <f t="shared" si="357"/>
        <v>139</v>
      </c>
      <c r="X157" s="2">
        <f t="shared" si="330"/>
        <v>1122.1764120208641</v>
      </c>
      <c r="Y157" s="8">
        <f t="shared" si="383"/>
        <v>0.04</v>
      </c>
      <c r="Z157" s="5">
        <f t="shared" si="358"/>
        <v>15</v>
      </c>
      <c r="AA157" s="2">
        <f t="shared" si="359"/>
        <v>1498.5</v>
      </c>
      <c r="AB157" s="2">
        <f t="shared" si="360"/>
        <v>1500</v>
      </c>
      <c r="AC157" s="2">
        <f t="shared" si="361"/>
        <v>1712.5383750000001</v>
      </c>
      <c r="AD157" s="8">
        <f t="shared" si="331"/>
        <v>6.8500000000000005E-2</v>
      </c>
      <c r="AE157" s="2">
        <f t="shared" si="332"/>
        <v>1780.968554234375</v>
      </c>
      <c r="AF157" s="2" t="str">
        <f t="shared" si="333"/>
        <v>nie</v>
      </c>
      <c r="AG157" s="2">
        <f t="shared" si="334"/>
        <v>10.5</v>
      </c>
      <c r="AH157" s="1">
        <f t="shared" si="233"/>
        <v>1</v>
      </c>
      <c r="AI157" s="1">
        <f t="shared" si="324"/>
        <v>1</v>
      </c>
      <c r="AJ157" s="1">
        <f t="shared" si="381"/>
        <v>1</v>
      </c>
      <c r="AK157" s="1">
        <f t="shared" si="319"/>
        <v>0</v>
      </c>
      <c r="AL157" s="2">
        <f t="shared" si="243"/>
        <v>100</v>
      </c>
      <c r="AM157" s="8">
        <f t="shared" si="313"/>
        <v>6.8500000000000005E-2</v>
      </c>
      <c r="AN157" s="2">
        <f t="shared" si="244"/>
        <v>103.99583333333334</v>
      </c>
      <c r="AO157" s="2">
        <f t="shared" si="314"/>
        <v>0.7</v>
      </c>
      <c r="AP157" s="2">
        <f t="shared" si="272"/>
        <v>200</v>
      </c>
      <c r="AQ157" s="8">
        <f t="shared" si="325"/>
        <v>0.04</v>
      </c>
      <c r="AR157" s="2">
        <f t="shared" si="267"/>
        <v>204.66666666666669</v>
      </c>
      <c r="AS157" s="2">
        <f t="shared" si="326"/>
        <v>1.4</v>
      </c>
      <c r="AT157" s="2">
        <f t="shared" si="362"/>
        <v>0</v>
      </c>
      <c r="AU157" s="2">
        <f t="shared" si="245"/>
        <v>0</v>
      </c>
      <c r="AV157" s="2">
        <f t="shared" si="236"/>
        <v>58.6237959999998</v>
      </c>
      <c r="AW157" s="1">
        <f t="shared" si="311"/>
        <v>0</v>
      </c>
      <c r="AX157" s="2">
        <f t="shared" si="335"/>
        <v>58.6237959999998</v>
      </c>
      <c r="AY157" s="1">
        <f t="shared" si="237"/>
        <v>0</v>
      </c>
      <c r="AZ157" s="2">
        <f t="shared" si="363"/>
        <v>58.6237959999998</v>
      </c>
      <c r="BA157" s="2">
        <f t="shared" si="246"/>
        <v>2148.2548502343748</v>
      </c>
      <c r="BB157" s="2">
        <f t="shared" si="336"/>
        <v>0</v>
      </c>
      <c r="BC157" s="2">
        <f t="shared" si="364"/>
        <v>17.3727283377</v>
      </c>
      <c r="BD157" s="2">
        <f t="shared" si="337"/>
        <v>2130.8821218966746</v>
      </c>
      <c r="BE157" s="2">
        <f t="shared" si="365"/>
        <v>12.6</v>
      </c>
      <c r="BF157" s="2">
        <f t="shared" si="338"/>
        <v>215.77442154453124</v>
      </c>
      <c r="BG157" s="2">
        <f t="shared" si="339"/>
        <v>1902.5077003521435</v>
      </c>
      <c r="BI157" s="8">
        <f t="shared" si="315"/>
        <v>0.01</v>
      </c>
      <c r="BJ157" s="5">
        <f t="shared" si="366"/>
        <v>10</v>
      </c>
      <c r="BK157" s="2">
        <f t="shared" si="367"/>
        <v>999</v>
      </c>
      <c r="BL157" s="2">
        <f t="shared" si="368"/>
        <v>1000</v>
      </c>
      <c r="BM157" s="2">
        <f t="shared" si="340"/>
        <v>1000</v>
      </c>
      <c r="BN157" s="8">
        <f t="shared" si="341"/>
        <v>0.02</v>
      </c>
      <c r="BO157" s="2">
        <f t="shared" si="342"/>
        <v>1011.6666666666667</v>
      </c>
      <c r="BP157" s="2" t="str">
        <f t="shared" si="343"/>
        <v>nie</v>
      </c>
      <c r="BQ157" s="2">
        <f t="shared" si="344"/>
        <v>7</v>
      </c>
      <c r="BR157" s="1">
        <f t="shared" si="316"/>
        <v>1</v>
      </c>
      <c r="BS157" s="1">
        <f t="shared" si="327"/>
        <v>1</v>
      </c>
      <c r="BT157" s="1">
        <f t="shared" si="382"/>
        <v>2</v>
      </c>
      <c r="BU157" s="1">
        <f t="shared" si="320"/>
        <v>0</v>
      </c>
      <c r="BV157" s="2">
        <f t="shared" si="247"/>
        <v>100</v>
      </c>
      <c r="BW157" s="8">
        <f t="shared" si="317"/>
        <v>7.0000000000000007E-2</v>
      </c>
      <c r="BX157" s="2">
        <f t="shared" si="248"/>
        <v>104.08333333333333</v>
      </c>
      <c r="BY157" s="2">
        <f t="shared" si="318"/>
        <v>0.7</v>
      </c>
      <c r="BZ157" s="2">
        <f t="shared" si="273"/>
        <v>300</v>
      </c>
      <c r="CA157" s="8">
        <f t="shared" si="328"/>
        <v>0.02</v>
      </c>
      <c r="CB157" s="2">
        <f t="shared" si="249"/>
        <v>303.5</v>
      </c>
      <c r="CC157" s="2">
        <f t="shared" si="329"/>
        <v>2.0999999999999996</v>
      </c>
      <c r="CD157" s="2">
        <f t="shared" si="345"/>
        <v>0</v>
      </c>
      <c r="CE157" s="2">
        <f t="shared" si="250"/>
        <v>0</v>
      </c>
      <c r="CF157" s="2">
        <f t="shared" si="251"/>
        <v>36.300000000000011</v>
      </c>
      <c r="CG157" s="1">
        <f t="shared" si="312"/>
        <v>0</v>
      </c>
      <c r="CH157" s="2">
        <f t="shared" si="346"/>
        <v>36.300000000000011</v>
      </c>
      <c r="CI157" s="1">
        <f t="shared" si="242"/>
        <v>0</v>
      </c>
      <c r="CJ157" s="2">
        <f t="shared" si="252"/>
        <v>36.300000000000011</v>
      </c>
      <c r="CK157" s="2">
        <f t="shared" si="253"/>
        <v>1455.55</v>
      </c>
      <c r="CL157" s="2">
        <f t="shared" si="347"/>
        <v>0</v>
      </c>
      <c r="CM157" s="2">
        <f t="shared" si="369"/>
        <v>14.948500000000001</v>
      </c>
      <c r="CN157" s="2">
        <f t="shared" si="348"/>
        <v>1440.6015</v>
      </c>
      <c r="CO157" s="2">
        <f t="shared" si="370"/>
        <v>9.8000000000000007</v>
      </c>
      <c r="CP157" s="2">
        <f t="shared" si="349"/>
        <v>84.692499999999995</v>
      </c>
      <c r="CQ157" s="2">
        <f t="shared" si="350"/>
        <v>1346.1089999999999</v>
      </c>
      <c r="CS157" s="5">
        <f t="shared" si="371"/>
        <v>13</v>
      </c>
      <c r="CT157" s="2">
        <f t="shared" si="372"/>
        <v>1298.7</v>
      </c>
      <c r="CU157" s="2">
        <f t="shared" si="373"/>
        <v>1300</v>
      </c>
      <c r="CV157" s="2">
        <f t="shared" si="374"/>
        <v>1394.25</v>
      </c>
      <c r="CW157" s="8">
        <f t="shared" si="351"/>
        <v>2.2499999999999999E-2</v>
      </c>
      <c r="CX157" s="2">
        <f t="shared" si="352"/>
        <v>1412.54953125</v>
      </c>
      <c r="CY157" s="2" t="str">
        <f t="shared" si="353"/>
        <v>nie</v>
      </c>
      <c r="CZ157" s="2">
        <f t="shared" si="375"/>
        <v>0</v>
      </c>
      <c r="DA157" s="2">
        <f t="shared" si="376"/>
        <v>11.589168587412814</v>
      </c>
      <c r="DB157" s="2">
        <f t="shared" si="377"/>
        <v>1424.1386998374128</v>
      </c>
      <c r="DC157" s="2">
        <f t="shared" si="354"/>
        <v>0</v>
      </c>
      <c r="DD157" s="2">
        <f t="shared" si="378"/>
        <v>14.603290688515131</v>
      </c>
      <c r="DE157" s="2">
        <f t="shared" si="379"/>
        <v>1409.5354091488975</v>
      </c>
      <c r="DF157" s="2">
        <f t="shared" si="355"/>
        <v>26</v>
      </c>
      <c r="DG157" s="2">
        <f t="shared" si="356"/>
        <v>73.444410937499995</v>
      </c>
      <c r="DH157" s="2">
        <f t="shared" si="380"/>
        <v>1310.0909982113976</v>
      </c>
    </row>
    <row r="158" spans="2:112">
      <c r="B158" s="217"/>
      <c r="C158" s="1">
        <f t="shared" si="321"/>
        <v>121</v>
      </c>
      <c r="D158" s="2">
        <f t="shared" si="259"/>
        <v>1845.1754277499667</v>
      </c>
      <c r="E158" s="2">
        <f t="shared" si="260"/>
        <v>1672.1314239058001</v>
      </c>
      <c r="F158" s="2">
        <f t="shared" si="261"/>
        <v>1392.4376999999999</v>
      </c>
      <c r="G158" s="2">
        <f t="shared" si="262"/>
        <v>1307.4636999999998</v>
      </c>
      <c r="H158" s="2">
        <f t="shared" si="263"/>
        <v>1306.2458837341519</v>
      </c>
      <c r="I158" s="2">
        <f t="shared" si="264"/>
        <v>1241.3917170674852</v>
      </c>
      <c r="J158" s="2">
        <f t="shared" si="322"/>
        <v>1385.7752734822484</v>
      </c>
      <c r="K158" s="2">
        <f t="shared" si="323"/>
        <v>1105.542643849047</v>
      </c>
      <c r="W158" s="1">
        <f t="shared" si="357"/>
        <v>140</v>
      </c>
      <c r="X158" s="2">
        <f t="shared" si="330"/>
        <v>1123.1061356430851</v>
      </c>
      <c r="Y158" s="8">
        <f t="shared" si="383"/>
        <v>0.04</v>
      </c>
      <c r="Z158" s="5">
        <f t="shared" si="358"/>
        <v>15</v>
      </c>
      <c r="AA158" s="2">
        <f t="shared" si="359"/>
        <v>1498.5</v>
      </c>
      <c r="AB158" s="2">
        <f t="shared" si="360"/>
        <v>1500</v>
      </c>
      <c r="AC158" s="2">
        <f t="shared" si="361"/>
        <v>1712.5383750000001</v>
      </c>
      <c r="AD158" s="8">
        <f t="shared" si="331"/>
        <v>6.8500000000000005E-2</v>
      </c>
      <c r="AE158" s="2">
        <f t="shared" si="332"/>
        <v>1790.7442941250001</v>
      </c>
      <c r="AF158" s="2" t="str">
        <f t="shared" si="333"/>
        <v>nie</v>
      </c>
      <c r="AG158" s="2">
        <f t="shared" si="334"/>
        <v>10.5</v>
      </c>
      <c r="AH158" s="1">
        <f t="shared" si="233"/>
        <v>1</v>
      </c>
      <c r="AI158" s="1">
        <f t="shared" si="324"/>
        <v>1</v>
      </c>
      <c r="AJ158" s="1">
        <f t="shared" si="381"/>
        <v>1</v>
      </c>
      <c r="AK158" s="1">
        <f t="shared" si="319"/>
        <v>0</v>
      </c>
      <c r="AL158" s="2">
        <f t="shared" si="243"/>
        <v>100</v>
      </c>
      <c r="AM158" s="8">
        <f t="shared" si="313"/>
        <v>6.8500000000000005E-2</v>
      </c>
      <c r="AN158" s="2">
        <f t="shared" si="244"/>
        <v>104.56666666666668</v>
      </c>
      <c r="AO158" s="2">
        <f t="shared" si="314"/>
        <v>0.7</v>
      </c>
      <c r="AP158" s="2">
        <f t="shared" si="272"/>
        <v>200</v>
      </c>
      <c r="AQ158" s="8">
        <f t="shared" si="325"/>
        <v>0.04</v>
      </c>
      <c r="AR158" s="2">
        <f t="shared" si="267"/>
        <v>205.33333333333331</v>
      </c>
      <c r="AS158" s="2">
        <f t="shared" si="326"/>
        <v>1.4</v>
      </c>
      <c r="AT158" s="2">
        <f t="shared" si="362"/>
        <v>0</v>
      </c>
      <c r="AU158" s="2">
        <f t="shared" si="245"/>
        <v>0</v>
      </c>
      <c r="AV158" s="2">
        <f t="shared" si="236"/>
        <v>58.6237959999998</v>
      </c>
      <c r="AW158" s="1">
        <f t="shared" ref="AW158:AW162" si="384">IF(AT158&lt;&gt;0,MIN(IF(AK158&lt;&gt;"",AK158,0),ROUNDDOWN(AV158/zamiana_TOS,0)),0)</f>
        <v>0</v>
      </c>
      <c r="AX158" s="2">
        <f t="shared" si="335"/>
        <v>58.6237959999998</v>
      </c>
      <c r="AY158" s="1">
        <f t="shared" si="237"/>
        <v>0</v>
      </c>
      <c r="AZ158" s="2">
        <f t="shared" si="363"/>
        <v>58.6237959999998</v>
      </c>
      <c r="BA158" s="2">
        <f t="shared" si="246"/>
        <v>2159.2680901250001</v>
      </c>
      <c r="BB158" s="2">
        <f t="shared" si="336"/>
        <v>0</v>
      </c>
      <c r="BC158" s="2">
        <f t="shared" si="364"/>
        <v>17.3727283377</v>
      </c>
      <c r="BD158" s="2">
        <f t="shared" si="337"/>
        <v>2141.8953617872999</v>
      </c>
      <c r="BE158" s="2">
        <f t="shared" si="365"/>
        <v>12.6</v>
      </c>
      <c r="BF158" s="2">
        <f t="shared" si="338"/>
        <v>217.86693712375003</v>
      </c>
      <c r="BG158" s="2">
        <f t="shared" si="339"/>
        <v>1911.42842466355</v>
      </c>
      <c r="BI158" s="8">
        <f t="shared" si="315"/>
        <v>0.01</v>
      </c>
      <c r="BJ158" s="5">
        <f t="shared" si="366"/>
        <v>10</v>
      </c>
      <c r="BK158" s="2">
        <f t="shared" si="367"/>
        <v>999</v>
      </c>
      <c r="BL158" s="2">
        <f t="shared" si="368"/>
        <v>1000</v>
      </c>
      <c r="BM158" s="2">
        <f t="shared" si="340"/>
        <v>1000</v>
      </c>
      <c r="BN158" s="8">
        <f t="shared" si="341"/>
        <v>0.02</v>
      </c>
      <c r="BO158" s="2">
        <f t="shared" si="342"/>
        <v>1013.3333333333334</v>
      </c>
      <c r="BP158" s="2" t="str">
        <f t="shared" si="343"/>
        <v>nie</v>
      </c>
      <c r="BQ158" s="2">
        <f t="shared" si="344"/>
        <v>7</v>
      </c>
      <c r="BR158" s="1">
        <f t="shared" si="316"/>
        <v>1</v>
      </c>
      <c r="BS158" s="1">
        <f t="shared" si="327"/>
        <v>1</v>
      </c>
      <c r="BT158" s="1">
        <f t="shared" si="382"/>
        <v>2</v>
      </c>
      <c r="BU158" s="1">
        <f t="shared" si="320"/>
        <v>0</v>
      </c>
      <c r="BV158" s="2">
        <f t="shared" si="247"/>
        <v>100</v>
      </c>
      <c r="BW158" s="8">
        <f t="shared" si="317"/>
        <v>7.0000000000000007E-2</v>
      </c>
      <c r="BX158" s="2">
        <f t="shared" si="248"/>
        <v>104.66666666666666</v>
      </c>
      <c r="BY158" s="2">
        <f t="shared" si="318"/>
        <v>0.7</v>
      </c>
      <c r="BZ158" s="2">
        <f t="shared" si="273"/>
        <v>300</v>
      </c>
      <c r="CA158" s="8">
        <f t="shared" si="328"/>
        <v>0.02</v>
      </c>
      <c r="CB158" s="2">
        <f t="shared" si="249"/>
        <v>304</v>
      </c>
      <c r="CC158" s="2">
        <f t="shared" si="329"/>
        <v>2.0999999999999996</v>
      </c>
      <c r="CD158" s="2">
        <f t="shared" si="345"/>
        <v>0</v>
      </c>
      <c r="CE158" s="2">
        <f t="shared" si="250"/>
        <v>0</v>
      </c>
      <c r="CF158" s="2">
        <f t="shared" si="251"/>
        <v>36.300000000000011</v>
      </c>
      <c r="CG158" s="1">
        <f t="shared" ref="CG158:CG162" si="385">IF(CD158&lt;&gt;0,MIN(IF(BU158&lt;&gt;"",BU158,0),ROUNDDOWN(CF158/zamiana_COI,0)),0)</f>
        <v>0</v>
      </c>
      <c r="CH158" s="2">
        <f t="shared" si="346"/>
        <v>36.300000000000011</v>
      </c>
      <c r="CI158" s="1">
        <f t="shared" si="242"/>
        <v>0</v>
      </c>
      <c r="CJ158" s="2">
        <f t="shared" si="252"/>
        <v>36.300000000000011</v>
      </c>
      <c r="CK158" s="2">
        <f t="shared" si="253"/>
        <v>1458.3</v>
      </c>
      <c r="CL158" s="2">
        <f t="shared" si="347"/>
        <v>0</v>
      </c>
      <c r="CM158" s="2">
        <f t="shared" si="369"/>
        <v>14.948500000000001</v>
      </c>
      <c r="CN158" s="2">
        <f t="shared" si="348"/>
        <v>1443.3515</v>
      </c>
      <c r="CO158" s="2">
        <f t="shared" si="370"/>
        <v>9.8000000000000007</v>
      </c>
      <c r="CP158" s="2">
        <f t="shared" si="349"/>
        <v>85.215000000000003</v>
      </c>
      <c r="CQ158" s="2">
        <f t="shared" si="350"/>
        <v>1348.3365000000001</v>
      </c>
      <c r="CS158" s="5">
        <f t="shared" si="371"/>
        <v>13</v>
      </c>
      <c r="CT158" s="2">
        <f t="shared" si="372"/>
        <v>1298.7</v>
      </c>
      <c r="CU158" s="2">
        <f t="shared" si="373"/>
        <v>1300</v>
      </c>
      <c r="CV158" s="2">
        <f t="shared" si="374"/>
        <v>1394.25</v>
      </c>
      <c r="CW158" s="8">
        <f t="shared" si="351"/>
        <v>2.2499999999999999E-2</v>
      </c>
      <c r="CX158" s="2">
        <f t="shared" si="352"/>
        <v>1415.1637499999999</v>
      </c>
      <c r="CY158" s="2" t="str">
        <f t="shared" si="353"/>
        <v>nie</v>
      </c>
      <c r="CZ158" s="2">
        <f t="shared" si="375"/>
        <v>0</v>
      </c>
      <c r="DA158" s="2">
        <f t="shared" si="376"/>
        <v>11.589168587412814</v>
      </c>
      <c r="DB158" s="2">
        <f t="shared" si="377"/>
        <v>1426.7529185874128</v>
      </c>
      <c r="DC158" s="2">
        <f t="shared" si="354"/>
        <v>0</v>
      </c>
      <c r="DD158" s="2">
        <f t="shared" si="378"/>
        <v>14.603290688515131</v>
      </c>
      <c r="DE158" s="2">
        <f t="shared" si="379"/>
        <v>1412.1496278988975</v>
      </c>
      <c r="DF158" s="2">
        <f t="shared" si="355"/>
        <v>26</v>
      </c>
      <c r="DG158" s="2">
        <f t="shared" si="356"/>
        <v>73.941112499999988</v>
      </c>
      <c r="DH158" s="2">
        <f t="shared" si="380"/>
        <v>1312.2085153988976</v>
      </c>
    </row>
    <row r="159" spans="2:112">
      <c r="B159" s="217"/>
      <c r="C159" s="1">
        <f t="shared" si="321"/>
        <v>122</v>
      </c>
      <c r="D159" s="2">
        <f t="shared" si="259"/>
        <v>1855.2286256666332</v>
      </c>
      <c r="E159" s="2">
        <f t="shared" si="260"/>
        <v>1680.1698892182999</v>
      </c>
      <c r="F159" s="2">
        <f t="shared" si="261"/>
        <v>1395.1876999999999</v>
      </c>
      <c r="G159" s="2">
        <f t="shared" si="262"/>
        <v>1309.5967000000001</v>
      </c>
      <c r="H159" s="2">
        <f t="shared" si="263"/>
        <v>1314.1000504008184</v>
      </c>
      <c r="I159" s="2">
        <f t="shared" si="264"/>
        <v>1241.3917170674852</v>
      </c>
      <c r="J159" s="2">
        <f t="shared" si="322"/>
        <v>1389.5168667206503</v>
      </c>
      <c r="K159" s="2">
        <f t="shared" si="323"/>
        <v>1106.4631622868899</v>
      </c>
      <c r="W159" s="1">
        <f t="shared" si="357"/>
        <v>141</v>
      </c>
      <c r="X159" s="2">
        <f t="shared" si="330"/>
        <v>1124.0358592653065</v>
      </c>
      <c r="Y159" s="8">
        <f t="shared" si="383"/>
        <v>0.04</v>
      </c>
      <c r="Z159" s="5">
        <f t="shared" si="358"/>
        <v>15</v>
      </c>
      <c r="AA159" s="2">
        <f t="shared" si="359"/>
        <v>1498.5</v>
      </c>
      <c r="AB159" s="2">
        <f t="shared" si="360"/>
        <v>1500</v>
      </c>
      <c r="AC159" s="2">
        <f t="shared" si="361"/>
        <v>1712.5383750000001</v>
      </c>
      <c r="AD159" s="8">
        <f t="shared" si="331"/>
        <v>6.8500000000000005E-2</v>
      </c>
      <c r="AE159" s="2">
        <f t="shared" si="332"/>
        <v>1800.520034015625</v>
      </c>
      <c r="AF159" s="2" t="str">
        <f t="shared" si="333"/>
        <v>nie</v>
      </c>
      <c r="AG159" s="2">
        <f t="shared" si="334"/>
        <v>10.5</v>
      </c>
      <c r="AH159" s="1">
        <f t="shared" ref="AH159:AH162" si="386">IF(AT158&lt;&gt;0,AW158+AY158,AH158)</f>
        <v>1</v>
      </c>
      <c r="AI159" s="1">
        <f t="shared" si="324"/>
        <v>1</v>
      </c>
      <c r="AJ159" s="1">
        <f t="shared" si="381"/>
        <v>1</v>
      </c>
      <c r="AK159" s="1">
        <f t="shared" si="319"/>
        <v>0</v>
      </c>
      <c r="AL159" s="2">
        <f t="shared" si="243"/>
        <v>100</v>
      </c>
      <c r="AM159" s="8">
        <f t="shared" si="313"/>
        <v>6.8500000000000005E-2</v>
      </c>
      <c r="AN159" s="2">
        <f t="shared" si="244"/>
        <v>105.13749999999999</v>
      </c>
      <c r="AO159" s="2">
        <f t="shared" ref="AO159:AO162" si="387">MIN(AH159*koszt_wczesniejszy_wykup_TOS,AN159-AL159)</f>
        <v>0.7</v>
      </c>
      <c r="AP159" s="2">
        <f t="shared" si="272"/>
        <v>200</v>
      </c>
      <c r="AQ159" s="8">
        <f t="shared" si="325"/>
        <v>0.04</v>
      </c>
      <c r="AR159" s="2">
        <f t="shared" si="267"/>
        <v>206</v>
      </c>
      <c r="AS159" s="2">
        <f t="shared" si="326"/>
        <v>1.4</v>
      </c>
      <c r="AT159" s="2">
        <f t="shared" si="362"/>
        <v>0</v>
      </c>
      <c r="AU159" s="2">
        <f t="shared" si="245"/>
        <v>0</v>
      </c>
      <c r="AV159" s="2">
        <f t="shared" ref="AV159:AV161" si="388">AZ158+AT159+AU159</f>
        <v>58.6237959999998</v>
      </c>
      <c r="AW159" s="1">
        <f t="shared" si="384"/>
        <v>0</v>
      </c>
      <c r="AX159" s="2">
        <f t="shared" si="335"/>
        <v>58.6237959999998</v>
      </c>
      <c r="AY159" s="1">
        <f t="shared" ref="AY159:AY162" si="389">ROUNDDOWN(AX159/100,0)</f>
        <v>0</v>
      </c>
      <c r="AZ159" s="2">
        <f t="shared" si="363"/>
        <v>58.6237959999998</v>
      </c>
      <c r="BA159" s="2">
        <f t="shared" si="246"/>
        <v>2170.2813300156249</v>
      </c>
      <c r="BB159" s="2">
        <f t="shared" si="336"/>
        <v>0</v>
      </c>
      <c r="BC159" s="2">
        <f t="shared" si="364"/>
        <v>17.3727283377</v>
      </c>
      <c r="BD159" s="2">
        <f t="shared" si="337"/>
        <v>2152.9086016779247</v>
      </c>
      <c r="BE159" s="2">
        <f t="shared" si="365"/>
        <v>12.6</v>
      </c>
      <c r="BF159" s="2">
        <f t="shared" si="338"/>
        <v>219.95945270296875</v>
      </c>
      <c r="BG159" s="2">
        <f t="shared" si="339"/>
        <v>1920.3491489749561</v>
      </c>
      <c r="BI159" s="8">
        <f t="shared" si="315"/>
        <v>0.01</v>
      </c>
      <c r="BJ159" s="5">
        <f t="shared" si="366"/>
        <v>10</v>
      </c>
      <c r="BK159" s="2">
        <f t="shared" si="367"/>
        <v>999</v>
      </c>
      <c r="BL159" s="2">
        <f t="shared" si="368"/>
        <v>1000</v>
      </c>
      <c r="BM159" s="2">
        <f t="shared" si="340"/>
        <v>1000</v>
      </c>
      <c r="BN159" s="8">
        <f t="shared" si="341"/>
        <v>0.02</v>
      </c>
      <c r="BO159" s="2">
        <f t="shared" si="342"/>
        <v>1014.9999999999999</v>
      </c>
      <c r="BP159" s="2" t="str">
        <f t="shared" si="343"/>
        <v>nie</v>
      </c>
      <c r="BQ159" s="2">
        <f t="shared" si="344"/>
        <v>7</v>
      </c>
      <c r="BR159" s="1">
        <f t="shared" si="316"/>
        <v>1</v>
      </c>
      <c r="BS159" s="1">
        <f t="shared" si="327"/>
        <v>1</v>
      </c>
      <c r="BT159" s="1">
        <f t="shared" si="382"/>
        <v>2</v>
      </c>
      <c r="BU159" s="1">
        <f t="shared" si="320"/>
        <v>0</v>
      </c>
      <c r="BV159" s="2">
        <f t="shared" si="247"/>
        <v>100</v>
      </c>
      <c r="BW159" s="8">
        <f t="shared" si="317"/>
        <v>7.0000000000000007E-2</v>
      </c>
      <c r="BX159" s="2">
        <f t="shared" si="248"/>
        <v>105.25</v>
      </c>
      <c r="BY159" s="2">
        <f t="shared" ref="BY159:BY162" si="390">MIN(BR159*koszt_wczesniejszy_wykup_COI,BX159-BV159)</f>
        <v>0.7</v>
      </c>
      <c r="BZ159" s="2">
        <f t="shared" si="273"/>
        <v>300</v>
      </c>
      <c r="CA159" s="8">
        <f t="shared" si="328"/>
        <v>0.02</v>
      </c>
      <c r="CB159" s="2">
        <f t="shared" si="249"/>
        <v>304.49999999999994</v>
      </c>
      <c r="CC159" s="2">
        <f t="shared" si="329"/>
        <v>2.0999999999999996</v>
      </c>
      <c r="CD159" s="2">
        <f t="shared" si="345"/>
        <v>0</v>
      </c>
      <c r="CE159" s="2">
        <f t="shared" si="250"/>
        <v>0</v>
      </c>
      <c r="CF159" s="2">
        <f t="shared" si="251"/>
        <v>36.300000000000011</v>
      </c>
      <c r="CG159" s="1">
        <f t="shared" si="385"/>
        <v>0</v>
      </c>
      <c r="CH159" s="2">
        <f t="shared" si="346"/>
        <v>36.300000000000011</v>
      </c>
      <c r="CI159" s="1">
        <f t="shared" ref="CI159:CI162" si="391">ROUNDDOWN(CH159/100,0)</f>
        <v>0</v>
      </c>
      <c r="CJ159" s="2">
        <f t="shared" si="252"/>
        <v>36.300000000000011</v>
      </c>
      <c r="CK159" s="2">
        <f t="shared" si="253"/>
        <v>1461.05</v>
      </c>
      <c r="CL159" s="2">
        <f t="shared" si="347"/>
        <v>0</v>
      </c>
      <c r="CM159" s="2">
        <f t="shared" si="369"/>
        <v>14.948500000000001</v>
      </c>
      <c r="CN159" s="2">
        <f t="shared" si="348"/>
        <v>1446.1015</v>
      </c>
      <c r="CO159" s="2">
        <f t="shared" si="370"/>
        <v>9.8000000000000007</v>
      </c>
      <c r="CP159" s="2">
        <f t="shared" si="349"/>
        <v>85.737499999999997</v>
      </c>
      <c r="CQ159" s="2">
        <f t="shared" si="350"/>
        <v>1350.5640000000001</v>
      </c>
      <c r="CS159" s="5">
        <f t="shared" si="371"/>
        <v>13</v>
      </c>
      <c r="CT159" s="2">
        <f t="shared" si="372"/>
        <v>1298.7</v>
      </c>
      <c r="CU159" s="2">
        <f t="shared" si="373"/>
        <v>1300</v>
      </c>
      <c r="CV159" s="2">
        <f t="shared" si="374"/>
        <v>1394.25</v>
      </c>
      <c r="CW159" s="8">
        <f t="shared" si="351"/>
        <v>2.2499999999999999E-2</v>
      </c>
      <c r="CX159" s="2">
        <f t="shared" si="352"/>
        <v>1417.7779687499999</v>
      </c>
      <c r="CY159" s="2" t="str">
        <f t="shared" si="353"/>
        <v>nie</v>
      </c>
      <c r="CZ159" s="2">
        <f t="shared" si="375"/>
        <v>0</v>
      </c>
      <c r="DA159" s="2">
        <f t="shared" si="376"/>
        <v>11.589168587412814</v>
      </c>
      <c r="DB159" s="2">
        <f t="shared" si="377"/>
        <v>1429.3671373374127</v>
      </c>
      <c r="DC159" s="2">
        <f t="shared" si="354"/>
        <v>0</v>
      </c>
      <c r="DD159" s="2">
        <f t="shared" si="378"/>
        <v>14.603290688515131</v>
      </c>
      <c r="DE159" s="2">
        <f t="shared" si="379"/>
        <v>1414.7638466488975</v>
      </c>
      <c r="DF159" s="2">
        <f t="shared" si="355"/>
        <v>26</v>
      </c>
      <c r="DG159" s="2">
        <f t="shared" si="356"/>
        <v>74.437814062499982</v>
      </c>
      <c r="DH159" s="2">
        <f t="shared" si="380"/>
        <v>1314.3260325863976</v>
      </c>
    </row>
    <row r="160" spans="2:112">
      <c r="B160" s="217"/>
      <c r="C160" s="1">
        <f t="shared" si="321"/>
        <v>123</v>
      </c>
      <c r="D160" s="2">
        <f t="shared" si="259"/>
        <v>1865.2818235832999</v>
      </c>
      <c r="E160" s="2">
        <f t="shared" si="260"/>
        <v>1688.3129795307998</v>
      </c>
      <c r="F160" s="2">
        <f t="shared" si="261"/>
        <v>1397.9376999999999</v>
      </c>
      <c r="G160" s="2">
        <f t="shared" si="262"/>
        <v>1311.8242</v>
      </c>
      <c r="H160" s="2">
        <f t="shared" si="263"/>
        <v>1321.9542170674852</v>
      </c>
      <c r="I160" s="2">
        <f t="shared" si="264"/>
        <v>1241.3917170674852</v>
      </c>
      <c r="J160" s="2">
        <f t="shared" si="322"/>
        <v>1393.268562260796</v>
      </c>
      <c r="K160" s="2">
        <f t="shared" si="323"/>
        <v>1107.3836807247324</v>
      </c>
      <c r="W160" s="1">
        <f t="shared" si="357"/>
        <v>142</v>
      </c>
      <c r="X160" s="2">
        <f t="shared" si="330"/>
        <v>1124.9655828875275</v>
      </c>
      <c r="Y160" s="8">
        <f t="shared" si="383"/>
        <v>0.04</v>
      </c>
      <c r="Z160" s="5">
        <f t="shared" si="358"/>
        <v>15</v>
      </c>
      <c r="AA160" s="2">
        <f t="shared" si="359"/>
        <v>1498.5</v>
      </c>
      <c r="AB160" s="2">
        <f t="shared" si="360"/>
        <v>1500</v>
      </c>
      <c r="AC160" s="2">
        <f t="shared" si="361"/>
        <v>1712.5383750000001</v>
      </c>
      <c r="AD160" s="8">
        <f t="shared" si="331"/>
        <v>6.8500000000000005E-2</v>
      </c>
      <c r="AE160" s="2">
        <f t="shared" si="332"/>
        <v>1810.2957739062501</v>
      </c>
      <c r="AF160" s="2" t="str">
        <f t="shared" si="333"/>
        <v>nie</v>
      </c>
      <c r="AG160" s="2">
        <f t="shared" si="334"/>
        <v>10.5</v>
      </c>
      <c r="AH160" s="1">
        <f t="shared" si="386"/>
        <v>1</v>
      </c>
      <c r="AI160" s="1">
        <f t="shared" si="324"/>
        <v>1</v>
      </c>
      <c r="AJ160" s="1">
        <f t="shared" si="381"/>
        <v>1</v>
      </c>
      <c r="AK160" s="1">
        <f t="shared" si="319"/>
        <v>0</v>
      </c>
      <c r="AL160" s="2">
        <f t="shared" ref="AL160:AL162" si="392">AH160*100</f>
        <v>100</v>
      </c>
      <c r="AM160" s="8">
        <f t="shared" si="313"/>
        <v>6.8500000000000005E-2</v>
      </c>
      <c r="AN160" s="2">
        <f t="shared" ref="AN160:AN162" si="393">AL160*(1+AM160*IF(MOD($W160,12)&lt;&gt;0,MOD($W160,12),12)/12)</f>
        <v>105.70833333333334</v>
      </c>
      <c r="AO160" s="2">
        <f t="shared" si="387"/>
        <v>0.7</v>
      </c>
      <c r="AP160" s="2">
        <f t="shared" si="272"/>
        <v>200</v>
      </c>
      <c r="AQ160" s="8">
        <f t="shared" si="325"/>
        <v>0.04</v>
      </c>
      <c r="AR160" s="2">
        <f t="shared" si="267"/>
        <v>206.66666666666669</v>
      </c>
      <c r="AS160" s="2">
        <f t="shared" si="326"/>
        <v>1.4</v>
      </c>
      <c r="AT160" s="2">
        <f t="shared" si="362"/>
        <v>0</v>
      </c>
      <c r="AU160" s="2">
        <f t="shared" ref="AU160:AU161" si="394">IF(MOD($W160,12)=0,AN160-AL160+AR160-AP160+AK160*100,0)</f>
        <v>0</v>
      </c>
      <c r="AV160" s="2">
        <f t="shared" si="388"/>
        <v>58.6237959999998</v>
      </c>
      <c r="AW160" s="1">
        <f t="shared" si="384"/>
        <v>0</v>
      </c>
      <c r="AX160" s="2">
        <f t="shared" si="335"/>
        <v>58.6237959999998</v>
      </c>
      <c r="AY160" s="1">
        <f t="shared" si="389"/>
        <v>0</v>
      </c>
      <c r="AZ160" s="2">
        <f t="shared" si="363"/>
        <v>58.6237959999998</v>
      </c>
      <c r="BA160" s="2">
        <f t="shared" ref="BA160:BA162" si="395">AE160+AN160+AR160+AZ159</f>
        <v>2181.2945699062498</v>
      </c>
      <c r="BB160" s="2">
        <f t="shared" si="336"/>
        <v>0</v>
      </c>
      <c r="BC160" s="2">
        <f t="shared" si="364"/>
        <v>17.3727283377</v>
      </c>
      <c r="BD160" s="2">
        <f t="shared" si="337"/>
        <v>2163.9218415685496</v>
      </c>
      <c r="BE160" s="2">
        <f t="shared" si="365"/>
        <v>12.6</v>
      </c>
      <c r="BF160" s="2">
        <f t="shared" si="338"/>
        <v>222.05196828218749</v>
      </c>
      <c r="BG160" s="2">
        <f t="shared" si="339"/>
        <v>1929.2698732863621</v>
      </c>
      <c r="BI160" s="8">
        <f t="shared" si="315"/>
        <v>0.01</v>
      </c>
      <c r="BJ160" s="5">
        <f t="shared" si="366"/>
        <v>10</v>
      </c>
      <c r="BK160" s="2">
        <f t="shared" si="367"/>
        <v>999</v>
      </c>
      <c r="BL160" s="2">
        <f t="shared" si="368"/>
        <v>1000</v>
      </c>
      <c r="BM160" s="2">
        <f t="shared" si="340"/>
        <v>1000</v>
      </c>
      <c r="BN160" s="8">
        <f t="shared" si="341"/>
        <v>0.02</v>
      </c>
      <c r="BO160" s="2">
        <f t="shared" si="342"/>
        <v>1016.6666666666666</v>
      </c>
      <c r="BP160" s="2" t="str">
        <f t="shared" si="343"/>
        <v>nie</v>
      </c>
      <c r="BQ160" s="2">
        <f t="shared" si="344"/>
        <v>7</v>
      </c>
      <c r="BR160" s="1">
        <f t="shared" si="316"/>
        <v>1</v>
      </c>
      <c r="BS160" s="1">
        <f t="shared" si="327"/>
        <v>1</v>
      </c>
      <c r="BT160" s="1">
        <f t="shared" si="382"/>
        <v>2</v>
      </c>
      <c r="BU160" s="1">
        <f t="shared" si="320"/>
        <v>0</v>
      </c>
      <c r="BV160" s="2">
        <f t="shared" ref="BV160:BV162" si="396">BR160*100</f>
        <v>100</v>
      </c>
      <c r="BW160" s="8">
        <f t="shared" si="317"/>
        <v>7.0000000000000007E-2</v>
      </c>
      <c r="BX160" s="2">
        <f t="shared" ref="BX160:BX162" si="397">BV160*(1+BW160*IF(MOD($W160,12)&lt;&gt;0,MOD($W160,12),12)/12)</f>
        <v>105.83333333333333</v>
      </c>
      <c r="BY160" s="2">
        <f t="shared" si="390"/>
        <v>0.7</v>
      </c>
      <c r="BZ160" s="2">
        <f t="shared" si="273"/>
        <v>300</v>
      </c>
      <c r="CA160" s="8">
        <f t="shared" si="328"/>
        <v>0.02</v>
      </c>
      <c r="CB160" s="2">
        <f t="shared" ref="CB160:CB162" si="398">BZ160*(1+CA160*IF(MOD($W160,12)&lt;&gt;0,MOD($W160,12),12)/12)</f>
        <v>305</v>
      </c>
      <c r="CC160" s="2">
        <f t="shared" si="329"/>
        <v>2.0999999999999996</v>
      </c>
      <c r="CD160" s="2">
        <f t="shared" si="345"/>
        <v>0</v>
      </c>
      <c r="CE160" s="2">
        <f t="shared" ref="CE160:CE161" si="399">IF(MOD($W160,12)=0,BX160-BV160+CB160-BZ160+BU160*100,0)</f>
        <v>0</v>
      </c>
      <c r="CF160" s="2">
        <f t="shared" ref="CF160:CF161" si="400">CJ159+CD160+CE160</f>
        <v>36.300000000000011</v>
      </c>
      <c r="CG160" s="1">
        <f t="shared" si="385"/>
        <v>0</v>
      </c>
      <c r="CH160" s="2">
        <f t="shared" si="346"/>
        <v>36.300000000000011</v>
      </c>
      <c r="CI160" s="1">
        <f t="shared" si="391"/>
        <v>0</v>
      </c>
      <c r="CJ160" s="2">
        <f t="shared" ref="CJ160:CJ162" si="401">CH160-CI160*100</f>
        <v>36.300000000000011</v>
      </c>
      <c r="CK160" s="2">
        <f t="shared" ref="CK160:CK162" si="402">BO160+BX160+CB160+CJ159</f>
        <v>1463.8</v>
      </c>
      <c r="CL160" s="2">
        <f t="shared" si="347"/>
        <v>0</v>
      </c>
      <c r="CM160" s="2">
        <f t="shared" si="369"/>
        <v>14.948500000000001</v>
      </c>
      <c r="CN160" s="2">
        <f t="shared" si="348"/>
        <v>1448.8515</v>
      </c>
      <c r="CO160" s="2">
        <f t="shared" si="370"/>
        <v>9.8000000000000007</v>
      </c>
      <c r="CP160" s="2">
        <f t="shared" si="349"/>
        <v>86.26</v>
      </c>
      <c r="CQ160" s="2">
        <f t="shared" si="350"/>
        <v>1352.7915</v>
      </c>
      <c r="CS160" s="5">
        <f t="shared" si="371"/>
        <v>13</v>
      </c>
      <c r="CT160" s="2">
        <f t="shared" si="372"/>
        <v>1298.7</v>
      </c>
      <c r="CU160" s="2">
        <f t="shared" si="373"/>
        <v>1300</v>
      </c>
      <c r="CV160" s="2">
        <f t="shared" si="374"/>
        <v>1394.25</v>
      </c>
      <c r="CW160" s="8">
        <f t="shared" si="351"/>
        <v>2.2499999999999999E-2</v>
      </c>
      <c r="CX160" s="2">
        <f t="shared" si="352"/>
        <v>1420.3921875000001</v>
      </c>
      <c r="CY160" s="2" t="str">
        <f t="shared" si="353"/>
        <v>nie</v>
      </c>
      <c r="CZ160" s="2">
        <f t="shared" si="375"/>
        <v>0</v>
      </c>
      <c r="DA160" s="2">
        <f t="shared" si="376"/>
        <v>11.589168587412814</v>
      </c>
      <c r="DB160" s="2">
        <f t="shared" si="377"/>
        <v>1431.9813560874129</v>
      </c>
      <c r="DC160" s="2">
        <f t="shared" si="354"/>
        <v>0</v>
      </c>
      <c r="DD160" s="2">
        <f t="shared" si="378"/>
        <v>14.603290688515131</v>
      </c>
      <c r="DE160" s="2">
        <f t="shared" si="379"/>
        <v>1417.3780653988979</v>
      </c>
      <c r="DF160" s="2">
        <f t="shared" si="355"/>
        <v>26</v>
      </c>
      <c r="DG160" s="2">
        <f t="shared" si="356"/>
        <v>74.934515625000017</v>
      </c>
      <c r="DH160" s="2">
        <f t="shared" si="380"/>
        <v>1316.4435497738978</v>
      </c>
    </row>
    <row r="161" spans="2:112">
      <c r="B161" s="217"/>
      <c r="C161" s="1">
        <f t="shared" si="321"/>
        <v>124</v>
      </c>
      <c r="D161" s="2">
        <f t="shared" si="259"/>
        <v>1875.3350214999662</v>
      </c>
      <c r="E161" s="2">
        <f t="shared" si="260"/>
        <v>1696.4560698432995</v>
      </c>
      <c r="F161" s="2">
        <f t="shared" si="261"/>
        <v>1400.6876999999999</v>
      </c>
      <c r="G161" s="2">
        <f t="shared" si="262"/>
        <v>1314.0517</v>
      </c>
      <c r="H161" s="2">
        <f t="shared" si="263"/>
        <v>1329.8083837341519</v>
      </c>
      <c r="I161" s="2">
        <f t="shared" si="264"/>
        <v>1245.7792170674852</v>
      </c>
      <c r="J161" s="2">
        <f t="shared" si="322"/>
        <v>1397.0303873789001</v>
      </c>
      <c r="K161" s="2">
        <f t="shared" si="323"/>
        <v>1108.3041991625753</v>
      </c>
      <c r="W161" s="1">
        <f t="shared" si="357"/>
        <v>143</v>
      </c>
      <c r="X161" s="2">
        <f t="shared" si="330"/>
        <v>1125.8953065097487</v>
      </c>
      <c r="Y161" s="8">
        <f t="shared" si="383"/>
        <v>0.04</v>
      </c>
      <c r="Z161" s="5">
        <f t="shared" si="358"/>
        <v>15</v>
      </c>
      <c r="AA161" s="2">
        <f t="shared" si="359"/>
        <v>1498.5</v>
      </c>
      <c r="AB161" s="2">
        <f t="shared" si="360"/>
        <v>1500</v>
      </c>
      <c r="AC161" s="2">
        <f t="shared" si="361"/>
        <v>1712.5383750000001</v>
      </c>
      <c r="AD161" s="8">
        <f t="shared" si="331"/>
        <v>6.8500000000000005E-2</v>
      </c>
      <c r="AE161" s="2">
        <f t="shared" si="332"/>
        <v>1820.071513796875</v>
      </c>
      <c r="AF161" s="2" t="str">
        <f t="shared" si="333"/>
        <v>nie</v>
      </c>
      <c r="AG161" s="2">
        <f t="shared" si="334"/>
        <v>10.5</v>
      </c>
      <c r="AH161" s="1">
        <f t="shared" si="386"/>
        <v>1</v>
      </c>
      <c r="AI161" s="1">
        <f t="shared" si="324"/>
        <v>1</v>
      </c>
      <c r="AJ161" s="1">
        <f t="shared" si="381"/>
        <v>1</v>
      </c>
      <c r="AK161" s="1">
        <f t="shared" si="319"/>
        <v>0</v>
      </c>
      <c r="AL161" s="2">
        <f t="shared" si="392"/>
        <v>100</v>
      </c>
      <c r="AM161" s="8">
        <f t="shared" si="313"/>
        <v>6.8500000000000005E-2</v>
      </c>
      <c r="AN161" s="2">
        <f t="shared" si="393"/>
        <v>106.27916666666665</v>
      </c>
      <c r="AO161" s="2">
        <f t="shared" si="387"/>
        <v>0.7</v>
      </c>
      <c r="AP161" s="2">
        <f t="shared" si="272"/>
        <v>200</v>
      </c>
      <c r="AQ161" s="8">
        <f t="shared" si="325"/>
        <v>0.04</v>
      </c>
      <c r="AR161" s="2">
        <f t="shared" si="267"/>
        <v>207.33333333333331</v>
      </c>
      <c r="AS161" s="2">
        <f t="shared" si="326"/>
        <v>1.4</v>
      </c>
      <c r="AT161" s="2">
        <f t="shared" si="362"/>
        <v>0</v>
      </c>
      <c r="AU161" s="2">
        <f t="shared" si="394"/>
        <v>0</v>
      </c>
      <c r="AV161" s="2">
        <f t="shared" si="388"/>
        <v>58.6237959999998</v>
      </c>
      <c r="AW161" s="1">
        <f t="shared" si="384"/>
        <v>0</v>
      </c>
      <c r="AX161" s="2">
        <f t="shared" si="335"/>
        <v>58.6237959999998</v>
      </c>
      <c r="AY161" s="1">
        <f t="shared" si="389"/>
        <v>0</v>
      </c>
      <c r="AZ161" s="2">
        <f t="shared" si="363"/>
        <v>58.6237959999998</v>
      </c>
      <c r="BA161" s="2">
        <f t="shared" si="395"/>
        <v>2192.3078097968751</v>
      </c>
      <c r="BB161" s="2">
        <f t="shared" si="336"/>
        <v>0</v>
      </c>
      <c r="BC161" s="2">
        <f t="shared" si="364"/>
        <v>17.3727283377</v>
      </c>
      <c r="BD161" s="2">
        <f t="shared" si="337"/>
        <v>2174.9350814591749</v>
      </c>
      <c r="BE161" s="2">
        <f t="shared" si="365"/>
        <v>12.6</v>
      </c>
      <c r="BF161" s="2">
        <f t="shared" si="338"/>
        <v>224.14448386140629</v>
      </c>
      <c r="BG161" s="2">
        <f t="shared" si="339"/>
        <v>1938.1905975977686</v>
      </c>
      <c r="BI161" s="8">
        <f t="shared" si="315"/>
        <v>0.01</v>
      </c>
      <c r="BJ161" s="5">
        <f t="shared" si="366"/>
        <v>10</v>
      </c>
      <c r="BK161" s="2">
        <f t="shared" si="367"/>
        <v>999</v>
      </c>
      <c r="BL161" s="2">
        <f t="shared" si="368"/>
        <v>1000</v>
      </c>
      <c r="BM161" s="2">
        <f t="shared" si="340"/>
        <v>1000</v>
      </c>
      <c r="BN161" s="8">
        <f t="shared" si="341"/>
        <v>0.02</v>
      </c>
      <c r="BO161" s="2">
        <f t="shared" si="342"/>
        <v>1018.3333333333333</v>
      </c>
      <c r="BP161" s="2" t="str">
        <f t="shared" si="343"/>
        <v>nie</v>
      </c>
      <c r="BQ161" s="2">
        <f t="shared" si="344"/>
        <v>7</v>
      </c>
      <c r="BR161" s="1">
        <f t="shared" si="316"/>
        <v>1</v>
      </c>
      <c r="BS161" s="1">
        <f t="shared" si="327"/>
        <v>1</v>
      </c>
      <c r="BT161" s="1">
        <f t="shared" si="382"/>
        <v>2</v>
      </c>
      <c r="BU161" s="1">
        <f t="shared" si="320"/>
        <v>0</v>
      </c>
      <c r="BV161" s="2">
        <f t="shared" si="396"/>
        <v>100</v>
      </c>
      <c r="BW161" s="8">
        <f t="shared" si="317"/>
        <v>7.0000000000000007E-2</v>
      </c>
      <c r="BX161" s="2">
        <f t="shared" si="397"/>
        <v>106.41666666666667</v>
      </c>
      <c r="BY161" s="2">
        <f t="shared" si="390"/>
        <v>0.7</v>
      </c>
      <c r="BZ161" s="2">
        <f t="shared" si="273"/>
        <v>300</v>
      </c>
      <c r="CA161" s="8">
        <f t="shared" si="328"/>
        <v>0.02</v>
      </c>
      <c r="CB161" s="2">
        <f t="shared" si="398"/>
        <v>305.5</v>
      </c>
      <c r="CC161" s="2">
        <f t="shared" si="329"/>
        <v>2.0999999999999996</v>
      </c>
      <c r="CD161" s="2">
        <f t="shared" si="345"/>
        <v>0</v>
      </c>
      <c r="CE161" s="2">
        <f t="shared" si="399"/>
        <v>0</v>
      </c>
      <c r="CF161" s="2">
        <f t="shared" si="400"/>
        <v>36.300000000000011</v>
      </c>
      <c r="CG161" s="1">
        <f t="shared" si="385"/>
        <v>0</v>
      </c>
      <c r="CH161" s="2">
        <f t="shared" si="346"/>
        <v>36.300000000000011</v>
      </c>
      <c r="CI161" s="1">
        <f t="shared" si="391"/>
        <v>0</v>
      </c>
      <c r="CJ161" s="2">
        <f t="shared" si="401"/>
        <v>36.300000000000011</v>
      </c>
      <c r="CK161" s="2">
        <f t="shared" si="402"/>
        <v>1466.55</v>
      </c>
      <c r="CL161" s="2">
        <f t="shared" si="347"/>
        <v>0</v>
      </c>
      <c r="CM161" s="2">
        <f t="shared" si="369"/>
        <v>14.948500000000001</v>
      </c>
      <c r="CN161" s="2">
        <f t="shared" si="348"/>
        <v>1451.6015</v>
      </c>
      <c r="CO161" s="2">
        <f t="shared" si="370"/>
        <v>9.8000000000000007</v>
      </c>
      <c r="CP161" s="2">
        <f t="shared" si="349"/>
        <v>86.782499999999999</v>
      </c>
      <c r="CQ161" s="2">
        <f t="shared" si="350"/>
        <v>1355.019</v>
      </c>
      <c r="CS161" s="5">
        <f t="shared" si="371"/>
        <v>13</v>
      </c>
      <c r="CT161" s="2">
        <f t="shared" si="372"/>
        <v>1298.7</v>
      </c>
      <c r="CU161" s="2">
        <f t="shared" si="373"/>
        <v>1300</v>
      </c>
      <c r="CV161" s="2">
        <f t="shared" si="374"/>
        <v>1394.25</v>
      </c>
      <c r="CW161" s="8">
        <f t="shared" si="351"/>
        <v>2.2499999999999999E-2</v>
      </c>
      <c r="CX161" s="2">
        <f t="shared" si="352"/>
        <v>1423.0064062499998</v>
      </c>
      <c r="CY161" s="2" t="str">
        <f t="shared" si="353"/>
        <v>nie</v>
      </c>
      <c r="CZ161" s="2">
        <f t="shared" si="375"/>
        <v>0</v>
      </c>
      <c r="DA161" s="2">
        <f t="shared" si="376"/>
        <v>11.589168587412814</v>
      </c>
      <c r="DB161" s="2">
        <f t="shared" si="377"/>
        <v>1434.5955748374126</v>
      </c>
      <c r="DC161" s="2">
        <f t="shared" si="354"/>
        <v>0</v>
      </c>
      <c r="DD161" s="2">
        <f t="shared" si="378"/>
        <v>14.603290688515131</v>
      </c>
      <c r="DE161" s="2">
        <f t="shared" si="379"/>
        <v>1419.9922841488974</v>
      </c>
      <c r="DF161" s="2">
        <f t="shared" si="355"/>
        <v>26</v>
      </c>
      <c r="DG161" s="2">
        <f t="shared" si="356"/>
        <v>75.431217187499968</v>
      </c>
      <c r="DH161" s="2">
        <f t="shared" si="380"/>
        <v>1318.5610669613975</v>
      </c>
    </row>
    <row r="162" spans="2:112">
      <c r="B162" s="217"/>
      <c r="C162" s="1">
        <f t="shared" si="321"/>
        <v>125</v>
      </c>
      <c r="D162" s="2">
        <f t="shared" si="259"/>
        <v>1885.3882194166333</v>
      </c>
      <c r="E162" s="2">
        <f t="shared" si="260"/>
        <v>1704.5991601557998</v>
      </c>
      <c r="F162" s="2">
        <f t="shared" si="261"/>
        <v>1403.4376999999999</v>
      </c>
      <c r="G162" s="2">
        <f t="shared" si="262"/>
        <v>1316.2791999999999</v>
      </c>
      <c r="H162" s="2">
        <f t="shared" si="263"/>
        <v>1337.6625504008186</v>
      </c>
      <c r="I162" s="2">
        <f t="shared" si="264"/>
        <v>1252.1410920674853</v>
      </c>
      <c r="J162" s="2">
        <f t="shared" si="322"/>
        <v>1400.8023694248229</v>
      </c>
      <c r="K162" s="2">
        <f t="shared" si="323"/>
        <v>1109.2247176004178</v>
      </c>
      <c r="W162" s="1">
        <f t="shared" si="357"/>
        <v>144</v>
      </c>
      <c r="X162" s="2">
        <f t="shared" si="330"/>
        <v>1126.8250301319697</v>
      </c>
      <c r="Y162" s="8">
        <f t="shared" si="383"/>
        <v>0.04</v>
      </c>
      <c r="Z162" s="5">
        <f t="shared" si="358"/>
        <v>15</v>
      </c>
      <c r="AA162" s="2">
        <f t="shared" si="359"/>
        <v>1498.5</v>
      </c>
      <c r="AB162" s="2">
        <f t="shared" si="360"/>
        <v>1500</v>
      </c>
      <c r="AC162" s="2">
        <f t="shared" si="361"/>
        <v>1712.5383750000001</v>
      </c>
      <c r="AD162" s="8">
        <f t="shared" si="331"/>
        <v>0.04</v>
      </c>
      <c r="AE162" s="2">
        <f t="shared" si="332"/>
        <v>1781.0399100000002</v>
      </c>
      <c r="AF162" s="2" t="str">
        <f t="shared" si="333"/>
        <v>tak</v>
      </c>
      <c r="AG162" s="2">
        <f t="shared" si="334"/>
        <v>0</v>
      </c>
      <c r="AH162" s="1">
        <f t="shared" si="386"/>
        <v>1</v>
      </c>
      <c r="AI162" s="1">
        <f t="shared" si="324"/>
        <v>1</v>
      </c>
      <c r="AJ162" s="1">
        <f t="shared" si="381"/>
        <v>1</v>
      </c>
      <c r="AK162" s="1">
        <f t="shared" si="319"/>
        <v>0</v>
      </c>
      <c r="AL162" s="2">
        <f t="shared" si="392"/>
        <v>100</v>
      </c>
      <c r="AM162" s="8">
        <f t="shared" si="313"/>
        <v>6.8500000000000005E-2</v>
      </c>
      <c r="AN162" s="2">
        <f t="shared" si="393"/>
        <v>106.85</v>
      </c>
      <c r="AO162" s="2">
        <f t="shared" si="387"/>
        <v>0.7</v>
      </c>
      <c r="AP162" s="2">
        <f t="shared" si="272"/>
        <v>200</v>
      </c>
      <c r="AQ162" s="8">
        <f t="shared" si="325"/>
        <v>0.04</v>
      </c>
      <c r="AR162" s="2">
        <f t="shared" si="267"/>
        <v>208</v>
      </c>
      <c r="AS162" s="2">
        <f t="shared" si="326"/>
        <v>1.4</v>
      </c>
      <c r="AT162" s="6"/>
      <c r="AU162" s="6"/>
      <c r="AV162" s="6"/>
      <c r="AW162" s="1">
        <f t="shared" si="384"/>
        <v>0</v>
      </c>
      <c r="AX162" s="2">
        <f t="shared" si="335"/>
        <v>0</v>
      </c>
      <c r="AY162" s="1">
        <f t="shared" si="389"/>
        <v>0</v>
      </c>
      <c r="AZ162" s="2">
        <f t="shared" si="363"/>
        <v>0</v>
      </c>
      <c r="BA162" s="2">
        <f t="shared" si="395"/>
        <v>2154.5137059999997</v>
      </c>
      <c r="BB162" s="2">
        <f t="shared" si="336"/>
        <v>2.1545137059999999</v>
      </c>
      <c r="BC162" s="2">
        <f t="shared" si="364"/>
        <v>19.527242043699999</v>
      </c>
      <c r="BD162" s="2">
        <f t="shared" si="337"/>
        <v>2134.9864639562998</v>
      </c>
      <c r="BE162" s="2">
        <f t="shared" si="365"/>
        <v>2.0999999999999996</v>
      </c>
      <c r="BF162" s="2">
        <f t="shared" si="338"/>
        <v>218.95860413999998</v>
      </c>
      <c r="BG162" s="2">
        <f t="shared" si="339"/>
        <v>1913.9278598162998</v>
      </c>
      <c r="BI162" s="8">
        <f t="shared" si="315"/>
        <v>0.01</v>
      </c>
      <c r="BJ162" s="5">
        <f t="shared" si="366"/>
        <v>10</v>
      </c>
      <c r="BK162" s="2">
        <f t="shared" si="367"/>
        <v>999</v>
      </c>
      <c r="BL162" s="2">
        <f t="shared" si="368"/>
        <v>1000</v>
      </c>
      <c r="BM162" s="2">
        <f t="shared" si="340"/>
        <v>1000</v>
      </c>
      <c r="BN162" s="8">
        <f t="shared" si="341"/>
        <v>0.02</v>
      </c>
      <c r="BO162" s="2">
        <f t="shared" si="342"/>
        <v>1020</v>
      </c>
      <c r="BP162" s="2" t="str">
        <f t="shared" si="343"/>
        <v>tak</v>
      </c>
      <c r="BQ162" s="2">
        <f t="shared" si="344"/>
        <v>0</v>
      </c>
      <c r="BR162" s="1">
        <f t="shared" si="316"/>
        <v>1</v>
      </c>
      <c r="BS162" s="1">
        <f t="shared" si="327"/>
        <v>1</v>
      </c>
      <c r="BT162" s="1">
        <f t="shared" si="382"/>
        <v>2</v>
      </c>
      <c r="BU162" s="1">
        <f t="shared" si="320"/>
        <v>0</v>
      </c>
      <c r="BV162" s="2">
        <f t="shared" si="396"/>
        <v>100</v>
      </c>
      <c r="BW162" s="8">
        <f t="shared" si="317"/>
        <v>7.0000000000000007E-2</v>
      </c>
      <c r="BX162" s="2">
        <f t="shared" si="397"/>
        <v>107</v>
      </c>
      <c r="BY162" s="2">
        <f t="shared" si="390"/>
        <v>0.7</v>
      </c>
      <c r="BZ162" s="2">
        <f t="shared" si="273"/>
        <v>300</v>
      </c>
      <c r="CA162" s="8">
        <f t="shared" si="328"/>
        <v>0.02</v>
      </c>
      <c r="CB162" s="2">
        <f t="shared" si="398"/>
        <v>306</v>
      </c>
      <c r="CC162" s="2">
        <f t="shared" si="329"/>
        <v>2.0999999999999996</v>
      </c>
      <c r="CD162" s="6"/>
      <c r="CE162" s="6"/>
      <c r="CF162" s="6"/>
      <c r="CG162" s="1">
        <f t="shared" si="385"/>
        <v>0</v>
      </c>
      <c r="CH162" s="2">
        <f t="shared" si="346"/>
        <v>0</v>
      </c>
      <c r="CI162" s="1">
        <f t="shared" si="391"/>
        <v>0</v>
      </c>
      <c r="CJ162" s="2">
        <f t="shared" si="401"/>
        <v>0</v>
      </c>
      <c r="CK162" s="2">
        <f t="shared" si="402"/>
        <v>1469.3</v>
      </c>
      <c r="CL162" s="2">
        <f t="shared" si="347"/>
        <v>1.4693000000000001</v>
      </c>
      <c r="CM162" s="2">
        <f t="shared" si="369"/>
        <v>16.4178</v>
      </c>
      <c r="CN162" s="2">
        <f t="shared" si="348"/>
        <v>1452.8822</v>
      </c>
      <c r="CO162" s="2">
        <f t="shared" si="370"/>
        <v>2.8</v>
      </c>
      <c r="CP162" s="2">
        <f t="shared" si="349"/>
        <v>88.635000000000005</v>
      </c>
      <c r="CQ162" s="2">
        <f t="shared" si="350"/>
        <v>1361.4472000000001</v>
      </c>
      <c r="CS162" s="5">
        <f t="shared" si="371"/>
        <v>13</v>
      </c>
      <c r="CT162" s="2">
        <f t="shared" si="372"/>
        <v>1298.7</v>
      </c>
      <c r="CU162" s="2">
        <f t="shared" si="373"/>
        <v>1300</v>
      </c>
      <c r="CV162" s="2">
        <f t="shared" si="374"/>
        <v>1394.25</v>
      </c>
      <c r="CW162" s="8">
        <f t="shared" si="351"/>
        <v>2.2499999999999999E-2</v>
      </c>
      <c r="CX162" s="2">
        <f t="shared" si="352"/>
        <v>1425.620625</v>
      </c>
      <c r="CY162" s="2" t="str">
        <f t="shared" si="353"/>
        <v>nie</v>
      </c>
      <c r="CZ162" s="2">
        <f t="shared" si="375"/>
        <v>0</v>
      </c>
      <c r="DA162" s="2">
        <f t="shared" si="376"/>
        <v>11.589168587412814</v>
      </c>
      <c r="DB162" s="2">
        <f t="shared" si="377"/>
        <v>1437.2097935874128</v>
      </c>
      <c r="DC162" s="2">
        <f t="shared" si="354"/>
        <v>1.4372097935874129</v>
      </c>
      <c r="DD162" s="2">
        <f t="shared" si="378"/>
        <v>16.040500482102544</v>
      </c>
      <c r="DE162" s="2">
        <f t="shared" si="379"/>
        <v>1421.1692931053103</v>
      </c>
      <c r="DF162" s="2">
        <f t="shared" si="355"/>
        <v>26</v>
      </c>
      <c r="DG162" s="2">
        <f t="shared" si="356"/>
        <v>75.927918750000003</v>
      </c>
      <c r="DH162" s="2">
        <f t="shared" si="380"/>
        <v>1319.2413743553102</v>
      </c>
    </row>
    <row r="163" spans="2:112">
      <c r="B163" s="217"/>
      <c r="C163" s="1">
        <f t="shared" si="321"/>
        <v>126</v>
      </c>
      <c r="D163" s="2">
        <f t="shared" si="259"/>
        <v>1895.4414173333</v>
      </c>
      <c r="E163" s="2">
        <f t="shared" si="260"/>
        <v>1712.7422504683</v>
      </c>
      <c r="F163" s="2">
        <f t="shared" si="261"/>
        <v>1406.1876999999999</v>
      </c>
      <c r="G163" s="2">
        <f t="shared" si="262"/>
        <v>1318.5066999999999</v>
      </c>
      <c r="H163" s="2">
        <f t="shared" si="263"/>
        <v>1345.5167170674849</v>
      </c>
      <c r="I163" s="2">
        <f t="shared" si="264"/>
        <v>1258.5029670674849</v>
      </c>
      <c r="J163" s="2">
        <f t="shared" si="322"/>
        <v>1404.5845358222698</v>
      </c>
      <c r="K163" s="2">
        <f t="shared" si="323"/>
        <v>1110.1452360382605</v>
      </c>
    </row>
    <row r="164" spans="2:112">
      <c r="B164" s="217"/>
      <c r="C164" s="1">
        <f t="shared" si="321"/>
        <v>127</v>
      </c>
      <c r="D164" s="2">
        <f t="shared" si="259"/>
        <v>1905.4946152499665</v>
      </c>
      <c r="E164" s="2">
        <f t="shared" si="260"/>
        <v>1720.8853407807999</v>
      </c>
      <c r="F164" s="2">
        <f t="shared" si="261"/>
        <v>1408.9376999999999</v>
      </c>
      <c r="G164" s="2">
        <f t="shared" si="262"/>
        <v>1320.7341999999999</v>
      </c>
      <c r="H164" s="2">
        <f t="shared" si="263"/>
        <v>1353.3708837341517</v>
      </c>
      <c r="I164" s="2">
        <f t="shared" si="264"/>
        <v>1264.8648420674851</v>
      </c>
      <c r="J164" s="2">
        <f t="shared" si="322"/>
        <v>1408.3769140689899</v>
      </c>
      <c r="K164" s="2">
        <f t="shared" si="323"/>
        <v>1111.0657544761032</v>
      </c>
    </row>
    <row r="165" spans="2:112">
      <c r="B165" s="217"/>
      <c r="C165" s="1">
        <f t="shared" si="321"/>
        <v>128</v>
      </c>
      <c r="D165" s="2">
        <f t="shared" si="259"/>
        <v>1915.5478131666332</v>
      </c>
      <c r="E165" s="2">
        <f t="shared" si="260"/>
        <v>1729.0284310932998</v>
      </c>
      <c r="F165" s="2">
        <f t="shared" si="261"/>
        <v>1411.6876999999999</v>
      </c>
      <c r="G165" s="2">
        <f t="shared" si="262"/>
        <v>1322.9617000000001</v>
      </c>
      <c r="H165" s="2">
        <f t="shared" si="263"/>
        <v>1361.2250504008184</v>
      </c>
      <c r="I165" s="2">
        <f t="shared" si="264"/>
        <v>1271.2267170674852</v>
      </c>
      <c r="J165" s="2">
        <f t="shared" si="322"/>
        <v>1412.1795317369761</v>
      </c>
      <c r="K165" s="2">
        <f t="shared" si="323"/>
        <v>1111.9862729139459</v>
      </c>
    </row>
    <row r="166" spans="2:112">
      <c r="B166" s="217"/>
      <c r="C166" s="1">
        <f t="shared" ref="C166:C181" si="403">W147</f>
        <v>129</v>
      </c>
      <c r="D166" s="2">
        <f t="shared" si="259"/>
        <v>1925.6010110832997</v>
      </c>
      <c r="E166" s="2">
        <f t="shared" si="260"/>
        <v>1737.1715214057997</v>
      </c>
      <c r="F166" s="2">
        <f t="shared" si="261"/>
        <v>1414.4376999999999</v>
      </c>
      <c r="G166" s="2">
        <f t="shared" si="262"/>
        <v>1325.1892</v>
      </c>
      <c r="H166" s="2">
        <f t="shared" si="263"/>
        <v>1369.0792170674852</v>
      </c>
      <c r="I166" s="2">
        <f t="shared" si="264"/>
        <v>1277.5885920674853</v>
      </c>
      <c r="J166" s="2">
        <f t="shared" ref="J166:J181" si="404">FV(INDEX(scenariusz_I_konto,MATCH(ROUNDUP(C166/12,0),scenariusz_I_rok,0))/12*(1-podatek_Belki),1,0,-J165,1)</f>
        <v>1415.9924164726658</v>
      </c>
      <c r="K166" s="2">
        <f t="shared" ref="K166:K181" si="405">X147</f>
        <v>1112.9067913517886</v>
      </c>
    </row>
    <row r="167" spans="2:112">
      <c r="B167" s="217"/>
      <c r="C167" s="1">
        <f t="shared" si="403"/>
        <v>130</v>
      </c>
      <c r="D167" s="2">
        <f t="shared" ref="D167:D181" si="406">BD148</f>
        <v>1935.6542089999664</v>
      </c>
      <c r="E167" s="2">
        <f t="shared" ref="E167:E181" si="407">BG148</f>
        <v>1745.3146117182996</v>
      </c>
      <c r="F167" s="2">
        <f t="shared" ref="F167:F181" si="408">CN148</f>
        <v>1417.1876999999999</v>
      </c>
      <c r="G167" s="2">
        <f t="shared" ref="G167:G181" si="409">CQ148</f>
        <v>1327.4167</v>
      </c>
      <c r="H167" s="2">
        <f t="shared" ref="H167:H181" si="410">DE148</f>
        <v>1376.9333837341517</v>
      </c>
      <c r="I167" s="2">
        <f t="shared" ref="I167:I181" si="411">DH148</f>
        <v>1283.9504670674851</v>
      </c>
      <c r="J167" s="2">
        <f t="shared" si="404"/>
        <v>1419.8155959971418</v>
      </c>
      <c r="K167" s="2">
        <f t="shared" si="405"/>
        <v>1113.827309789631</v>
      </c>
    </row>
    <row r="168" spans="2:112">
      <c r="B168" s="218"/>
      <c r="C168" s="1">
        <f t="shared" si="403"/>
        <v>131</v>
      </c>
      <c r="D168" s="2">
        <f t="shared" si="406"/>
        <v>1945.7074069166331</v>
      </c>
      <c r="E168" s="2">
        <f t="shared" si="407"/>
        <v>1753.4577020307997</v>
      </c>
      <c r="F168" s="2">
        <f t="shared" si="408"/>
        <v>1419.9376999999999</v>
      </c>
      <c r="G168" s="2">
        <f t="shared" si="409"/>
        <v>1329.6442</v>
      </c>
      <c r="H168" s="2">
        <f t="shared" si="410"/>
        <v>1384.7875504008184</v>
      </c>
      <c r="I168" s="2">
        <f t="shared" si="411"/>
        <v>1290.3123420674851</v>
      </c>
      <c r="J168" s="2">
        <f t="shared" si="404"/>
        <v>1423.6490981063339</v>
      </c>
      <c r="K168" s="2">
        <f t="shared" si="405"/>
        <v>1114.747828227474</v>
      </c>
    </row>
    <row r="169" spans="2:112">
      <c r="B169" s="216">
        <f>ROUNDUP(C170/12,0)</f>
        <v>12</v>
      </c>
      <c r="C169" s="3">
        <f t="shared" si="403"/>
        <v>132</v>
      </c>
      <c r="D169" s="11">
        <f t="shared" si="406"/>
        <v>1953.7894426622997</v>
      </c>
      <c r="E169" s="11">
        <f t="shared" si="407"/>
        <v>1759.6296301722996</v>
      </c>
      <c r="F169" s="11">
        <f t="shared" si="408"/>
        <v>1421.2515000000001</v>
      </c>
      <c r="G169" s="11">
        <f t="shared" si="409"/>
        <v>1330.4355</v>
      </c>
      <c r="H169" s="11">
        <f t="shared" si="410"/>
        <v>1391.2358778988978</v>
      </c>
      <c r="I169" s="11">
        <f t="shared" si="411"/>
        <v>1295.2683778988978</v>
      </c>
      <c r="J169" s="11">
        <f t="shared" si="404"/>
        <v>1427.4929506712208</v>
      </c>
      <c r="K169" s="11">
        <f t="shared" si="405"/>
        <v>1115.6683466653164</v>
      </c>
    </row>
    <row r="170" spans="2:112">
      <c r="B170" s="217"/>
      <c r="C170" s="1">
        <f t="shared" si="403"/>
        <v>133</v>
      </c>
      <c r="D170" s="2">
        <f t="shared" si="406"/>
        <v>2064.802682552925</v>
      </c>
      <c r="E170" s="2">
        <f t="shared" si="407"/>
        <v>1849.0879794837062</v>
      </c>
      <c r="F170" s="2">
        <f t="shared" si="408"/>
        <v>1424.1015</v>
      </c>
      <c r="G170" s="2">
        <f t="shared" si="409"/>
        <v>1332.8384999999998</v>
      </c>
      <c r="H170" s="2">
        <f t="shared" si="410"/>
        <v>1393.8500966488978</v>
      </c>
      <c r="I170" s="2">
        <f t="shared" si="411"/>
        <v>1297.3858950863978</v>
      </c>
      <c r="J170" s="2">
        <f t="shared" si="404"/>
        <v>1431.3471816380329</v>
      </c>
      <c r="K170" s="2">
        <f t="shared" si="405"/>
        <v>1116.5980702875374</v>
      </c>
    </row>
    <row r="171" spans="2:112">
      <c r="B171" s="217"/>
      <c r="C171" s="1">
        <f t="shared" si="403"/>
        <v>134</v>
      </c>
      <c r="D171" s="2">
        <f t="shared" si="406"/>
        <v>2075.8159224435494</v>
      </c>
      <c r="E171" s="2">
        <f t="shared" si="407"/>
        <v>1857.9040787951121</v>
      </c>
      <c r="F171" s="2">
        <f t="shared" si="408"/>
        <v>1426.8515</v>
      </c>
      <c r="G171" s="2">
        <f t="shared" si="409"/>
        <v>1334.9715000000001</v>
      </c>
      <c r="H171" s="2">
        <f t="shared" si="410"/>
        <v>1396.4643153988977</v>
      </c>
      <c r="I171" s="2">
        <f t="shared" si="411"/>
        <v>1299.5034122738978</v>
      </c>
      <c r="J171" s="2">
        <f t="shared" si="404"/>
        <v>1435.2118190284555</v>
      </c>
      <c r="K171" s="2">
        <f t="shared" si="405"/>
        <v>1117.5277939097587</v>
      </c>
    </row>
    <row r="172" spans="2:112">
      <c r="B172" s="217"/>
      <c r="C172" s="1">
        <f t="shared" si="403"/>
        <v>135</v>
      </c>
      <c r="D172" s="2">
        <f t="shared" si="406"/>
        <v>2086.8291623341747</v>
      </c>
      <c r="E172" s="2">
        <f t="shared" si="407"/>
        <v>1866.8248031065186</v>
      </c>
      <c r="F172" s="2">
        <f t="shared" si="408"/>
        <v>1429.6015</v>
      </c>
      <c r="G172" s="2">
        <f t="shared" si="409"/>
        <v>1337.1990000000001</v>
      </c>
      <c r="H172" s="2">
        <f t="shared" si="410"/>
        <v>1399.0785341488977</v>
      </c>
      <c r="I172" s="2">
        <f t="shared" si="411"/>
        <v>1301.6209294613977</v>
      </c>
      <c r="J172" s="2">
        <f t="shared" si="404"/>
        <v>1439.0868909398321</v>
      </c>
      <c r="K172" s="2">
        <f t="shared" si="405"/>
        <v>1118.4575175319796</v>
      </c>
    </row>
    <row r="173" spans="2:112">
      <c r="B173" s="217"/>
      <c r="C173" s="1">
        <f t="shared" si="403"/>
        <v>136</v>
      </c>
      <c r="D173" s="2">
        <f t="shared" si="406"/>
        <v>2097.8424022247996</v>
      </c>
      <c r="E173" s="2">
        <f t="shared" si="407"/>
        <v>1875.7455274179247</v>
      </c>
      <c r="F173" s="2">
        <f t="shared" si="408"/>
        <v>1432.3515</v>
      </c>
      <c r="G173" s="2">
        <f t="shared" si="409"/>
        <v>1339.4265</v>
      </c>
      <c r="H173" s="2">
        <f t="shared" si="410"/>
        <v>1401.6927528988977</v>
      </c>
      <c r="I173" s="2">
        <f t="shared" si="411"/>
        <v>1303.7384466488977</v>
      </c>
      <c r="J173" s="2">
        <f t="shared" si="404"/>
        <v>1442.9724255453696</v>
      </c>
      <c r="K173" s="2">
        <f t="shared" si="405"/>
        <v>1119.3872411542009</v>
      </c>
    </row>
    <row r="174" spans="2:112">
      <c r="B174" s="217"/>
      <c r="C174" s="1">
        <f t="shared" si="403"/>
        <v>137</v>
      </c>
      <c r="D174" s="2">
        <f t="shared" si="406"/>
        <v>2108.8556421154249</v>
      </c>
      <c r="E174" s="2">
        <f t="shared" si="407"/>
        <v>1884.6662517293312</v>
      </c>
      <c r="F174" s="2">
        <f t="shared" si="408"/>
        <v>1435.1015</v>
      </c>
      <c r="G174" s="2">
        <f t="shared" si="409"/>
        <v>1341.654</v>
      </c>
      <c r="H174" s="2">
        <f t="shared" si="410"/>
        <v>1404.3069716488976</v>
      </c>
      <c r="I174" s="2">
        <f t="shared" si="411"/>
        <v>1305.8559638363977</v>
      </c>
      <c r="J174" s="2">
        <f t="shared" si="404"/>
        <v>1446.8684510943419</v>
      </c>
      <c r="K174" s="2">
        <f t="shared" si="405"/>
        <v>1120.3169647764219</v>
      </c>
    </row>
    <row r="175" spans="2:112">
      <c r="B175" s="217"/>
      <c r="C175" s="1">
        <f t="shared" si="403"/>
        <v>138</v>
      </c>
      <c r="D175" s="2">
        <f t="shared" si="406"/>
        <v>2119.8688820060497</v>
      </c>
      <c r="E175" s="2">
        <f t="shared" si="407"/>
        <v>1893.5869760407372</v>
      </c>
      <c r="F175" s="2">
        <f t="shared" si="408"/>
        <v>1437.8515</v>
      </c>
      <c r="G175" s="2">
        <f t="shared" si="409"/>
        <v>1343.8815</v>
      </c>
      <c r="H175" s="2">
        <f t="shared" si="410"/>
        <v>1406.9211903988976</v>
      </c>
      <c r="I175" s="2">
        <f t="shared" si="411"/>
        <v>1307.9734810238976</v>
      </c>
      <c r="J175" s="2">
        <f t="shared" si="404"/>
        <v>1450.7749959122966</v>
      </c>
      <c r="K175" s="2">
        <f t="shared" si="405"/>
        <v>1121.2466883986428</v>
      </c>
    </row>
    <row r="176" spans="2:112">
      <c r="B176" s="217"/>
      <c r="C176" s="1">
        <f t="shared" si="403"/>
        <v>139</v>
      </c>
      <c r="D176" s="2">
        <f t="shared" si="406"/>
        <v>2130.8821218966746</v>
      </c>
      <c r="E176" s="2">
        <f t="shared" si="407"/>
        <v>1902.5077003521435</v>
      </c>
      <c r="F176" s="2">
        <f t="shared" si="408"/>
        <v>1440.6015</v>
      </c>
      <c r="G176" s="2">
        <f t="shared" si="409"/>
        <v>1346.1089999999999</v>
      </c>
      <c r="H176" s="2">
        <f t="shared" si="410"/>
        <v>1409.5354091488975</v>
      </c>
      <c r="I176" s="2">
        <f t="shared" si="411"/>
        <v>1310.0909982113976</v>
      </c>
      <c r="J176" s="2">
        <f t="shared" si="404"/>
        <v>1454.6920884012598</v>
      </c>
      <c r="K176" s="2">
        <f t="shared" si="405"/>
        <v>1122.1764120208641</v>
      </c>
    </row>
    <row r="177" spans="2:11">
      <c r="B177" s="217"/>
      <c r="C177" s="1">
        <f t="shared" si="403"/>
        <v>140</v>
      </c>
      <c r="D177" s="2">
        <f t="shared" si="406"/>
        <v>2141.8953617872999</v>
      </c>
      <c r="E177" s="2">
        <f t="shared" si="407"/>
        <v>1911.42842466355</v>
      </c>
      <c r="F177" s="2">
        <f t="shared" si="408"/>
        <v>1443.3515</v>
      </c>
      <c r="G177" s="2">
        <f t="shared" si="409"/>
        <v>1348.3365000000001</v>
      </c>
      <c r="H177" s="2">
        <f t="shared" si="410"/>
        <v>1412.1496278988975</v>
      </c>
      <c r="I177" s="2">
        <f t="shared" si="411"/>
        <v>1312.2085153988976</v>
      </c>
      <c r="J177" s="2">
        <f t="shared" si="404"/>
        <v>1458.6197570399431</v>
      </c>
      <c r="K177" s="2">
        <f t="shared" si="405"/>
        <v>1123.1061356430851</v>
      </c>
    </row>
    <row r="178" spans="2:11">
      <c r="B178" s="217"/>
      <c r="C178" s="1">
        <f t="shared" si="403"/>
        <v>141</v>
      </c>
      <c r="D178" s="2">
        <f t="shared" si="406"/>
        <v>2152.9086016779247</v>
      </c>
      <c r="E178" s="2">
        <f t="shared" si="407"/>
        <v>1920.3491489749561</v>
      </c>
      <c r="F178" s="2">
        <f t="shared" si="408"/>
        <v>1446.1015</v>
      </c>
      <c r="G178" s="2">
        <f t="shared" si="409"/>
        <v>1350.5640000000001</v>
      </c>
      <c r="H178" s="2">
        <f t="shared" si="410"/>
        <v>1414.7638466488975</v>
      </c>
      <c r="I178" s="2">
        <f t="shared" si="411"/>
        <v>1314.3260325863976</v>
      </c>
      <c r="J178" s="2">
        <f t="shared" si="404"/>
        <v>1462.5580303839508</v>
      </c>
      <c r="K178" s="2">
        <f t="shared" si="405"/>
        <v>1124.0358592653065</v>
      </c>
    </row>
    <row r="179" spans="2:11">
      <c r="B179" s="217"/>
      <c r="C179" s="1">
        <f t="shared" si="403"/>
        <v>142</v>
      </c>
      <c r="D179" s="2">
        <f t="shared" si="406"/>
        <v>2163.9218415685496</v>
      </c>
      <c r="E179" s="2">
        <f t="shared" si="407"/>
        <v>1929.2698732863621</v>
      </c>
      <c r="F179" s="2">
        <f t="shared" si="408"/>
        <v>1448.8515</v>
      </c>
      <c r="G179" s="2">
        <f t="shared" si="409"/>
        <v>1352.7915</v>
      </c>
      <c r="H179" s="2">
        <f t="shared" si="410"/>
        <v>1417.3780653988979</v>
      </c>
      <c r="I179" s="2">
        <f t="shared" si="411"/>
        <v>1316.4435497738978</v>
      </c>
      <c r="J179" s="2">
        <f t="shared" si="404"/>
        <v>1466.5069370659874</v>
      </c>
      <c r="K179" s="2">
        <f t="shared" si="405"/>
        <v>1124.9655828875275</v>
      </c>
    </row>
    <row r="180" spans="2:11" s="86" customFormat="1">
      <c r="B180" s="218"/>
      <c r="C180" s="1">
        <f t="shared" si="403"/>
        <v>143</v>
      </c>
      <c r="D180" s="2">
        <f t="shared" si="406"/>
        <v>2174.9350814591749</v>
      </c>
      <c r="E180" s="2">
        <f t="shared" si="407"/>
        <v>1938.1905975977686</v>
      </c>
      <c r="F180" s="2">
        <f t="shared" si="408"/>
        <v>1451.6015</v>
      </c>
      <c r="G180" s="2">
        <f t="shared" si="409"/>
        <v>1355.019</v>
      </c>
      <c r="H180" s="2">
        <f t="shared" si="410"/>
        <v>1419.9922841488974</v>
      </c>
      <c r="I180" s="2">
        <f t="shared" si="411"/>
        <v>1318.5610669613975</v>
      </c>
      <c r="J180" s="2">
        <f t="shared" si="404"/>
        <v>1470.4665057960653</v>
      </c>
      <c r="K180" s="2">
        <f t="shared" si="405"/>
        <v>1125.8953065097487</v>
      </c>
    </row>
    <row r="181" spans="2:11" s="86" customFormat="1">
      <c r="C181" s="3">
        <f t="shared" si="403"/>
        <v>144</v>
      </c>
      <c r="D181" s="11">
        <f t="shared" si="406"/>
        <v>2134.9864639562998</v>
      </c>
      <c r="E181" s="11">
        <f t="shared" si="407"/>
        <v>1913.9278598162998</v>
      </c>
      <c r="F181" s="11">
        <f t="shared" si="408"/>
        <v>1452.8822</v>
      </c>
      <c r="G181" s="11">
        <f t="shared" si="409"/>
        <v>1361.4472000000001</v>
      </c>
      <c r="H181" s="11">
        <f t="shared" si="410"/>
        <v>1421.1692931053103</v>
      </c>
      <c r="I181" s="11">
        <f t="shared" si="411"/>
        <v>1319.2413743553102</v>
      </c>
      <c r="J181" s="11">
        <f t="shared" si="404"/>
        <v>1474.4367653617146</v>
      </c>
      <c r="K181" s="11">
        <f t="shared" si="405"/>
        <v>1126.8250301319697</v>
      </c>
    </row>
    <row r="182" spans="2:11" s="86" customFormat="1"/>
    <row r="183" spans="2:11" s="86" customFormat="1"/>
    <row r="184" spans="2:11" s="86" customFormat="1"/>
    <row r="185" spans="2:11" s="86" customFormat="1"/>
    <row r="186" spans="2:11" s="86" customFormat="1"/>
    <row r="187" spans="2:11" s="86" customFormat="1"/>
    <row r="188" spans="2:11" s="86" customFormat="1"/>
    <row r="189" spans="2:11">
      <c r="C189" s="86"/>
      <c r="D189" s="86"/>
      <c r="E189" s="86"/>
      <c r="F189" s="86"/>
      <c r="G189" s="86"/>
      <c r="H189" s="86"/>
      <c r="I189" s="86"/>
      <c r="J189" s="86"/>
      <c r="K189" s="86"/>
    </row>
    <row r="190" spans="2:11">
      <c r="C190" s="86"/>
      <c r="D190" s="86"/>
      <c r="E190" s="86"/>
      <c r="F190" s="86"/>
      <c r="G190" s="86"/>
      <c r="H190" s="86"/>
      <c r="I190" s="86"/>
      <c r="J190" s="86"/>
      <c r="K190" s="86"/>
    </row>
  </sheetData>
  <mergeCells count="14">
    <mergeCell ref="M19:U19"/>
    <mergeCell ref="B37:B48"/>
    <mergeCell ref="B49:B60"/>
    <mergeCell ref="B61:B72"/>
    <mergeCell ref="C19:K19"/>
    <mergeCell ref="B73:B84"/>
    <mergeCell ref="B157:B168"/>
    <mergeCell ref="B169:B180"/>
    <mergeCell ref="B85:B96"/>
    <mergeCell ref="B97:B108"/>
    <mergeCell ref="B109:B120"/>
    <mergeCell ref="B121:B132"/>
    <mergeCell ref="B133:B144"/>
    <mergeCell ref="B145:B156"/>
  </mergeCells>
  <dataValidations count="1">
    <dataValidation type="whole" allowBlank="1" showInputMessage="1" showErrorMessage="1" errorTitle="Uwaga" error="Wpisz liczbę z przedziału od 1 do 144. _x000a__x000a_Dziękuję :)" sqref="C17" xr:uid="{91FA14FC-ED14-4155-B1D3-8C6EA48253AA}">
      <formula1>1</formula1>
      <formula2>144</formula2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90</vt:i4>
      </vt:variant>
    </vt:vector>
  </HeadingPairs>
  <TitlesOfParts>
    <vt:vector size="93" baseType="lpstr">
      <vt:lpstr>WPISZ ZAŁOŻENIA</vt:lpstr>
      <vt:lpstr>OBLIGACJE</vt:lpstr>
      <vt:lpstr>IKE OBLIGACJE</vt:lpstr>
      <vt:lpstr>IKE_oplata_rok</vt:lpstr>
      <vt:lpstr>IKE_oplata_wskaznik</vt:lpstr>
      <vt:lpstr>IKE_wyniki_COI_I</vt:lpstr>
      <vt:lpstr>IKE_wyniki_COI_preferencje</vt:lpstr>
      <vt:lpstr>IKE_wyniki_EDO_I</vt:lpstr>
      <vt:lpstr>IKE_wyniki_EDO_preferencje</vt:lpstr>
      <vt:lpstr>IKE_wyniki_mc</vt:lpstr>
      <vt:lpstr>IKE_wyniki_skumulowana_inflacja</vt:lpstr>
      <vt:lpstr>IKE_wyniki_TOS_I</vt:lpstr>
      <vt:lpstr>IKE_wyniki_TOS_preferencje</vt:lpstr>
      <vt:lpstr>IKE_zakup_domyslny_mc</vt:lpstr>
      <vt:lpstr>kapitalizacja_odsetek_mc_EDO</vt:lpstr>
      <vt:lpstr>kapitalizacja_odsetek_mc_ROD</vt:lpstr>
      <vt:lpstr>kapitalizacja_odsetek_mc_ROS</vt:lpstr>
      <vt:lpstr>kapitalizacja_odsetek_mc_TOS</vt:lpstr>
      <vt:lpstr>koszt_wczesniejszy_wykup_COI</vt:lpstr>
      <vt:lpstr>koszt_wczesniejszy_wykup_DOR</vt:lpstr>
      <vt:lpstr>koszt_wczesniejszy_wykup_EDO</vt:lpstr>
      <vt:lpstr>koszt_wczesniejszy_wykup_ochrona_COI</vt:lpstr>
      <vt:lpstr>koszt_wczesniejszy_wykup_ochrona_DOR</vt:lpstr>
      <vt:lpstr>koszt_wczesniejszy_wykup_ochrona_ROR</vt:lpstr>
      <vt:lpstr>koszt_wczesniejszy_wykup_ochrona_TOS</vt:lpstr>
      <vt:lpstr>koszt_wczesniejszy_wykup_ROD</vt:lpstr>
      <vt:lpstr>koszt_wczesniejszy_wykup_ROR</vt:lpstr>
      <vt:lpstr>koszt_wczesniejszy_wykup_ROS</vt:lpstr>
      <vt:lpstr>koszt_wczesniejszy_wykup_TOS</vt:lpstr>
      <vt:lpstr>marza_COI</vt:lpstr>
      <vt:lpstr>marza_DOR</vt:lpstr>
      <vt:lpstr>marza_EDO</vt:lpstr>
      <vt:lpstr>marza_ROD</vt:lpstr>
      <vt:lpstr>marza_ROR</vt:lpstr>
      <vt:lpstr>marza_ROS</vt:lpstr>
      <vt:lpstr>marza_TOS</vt:lpstr>
      <vt:lpstr>podatek_Belki</vt:lpstr>
      <vt:lpstr>proc_I_okres_COI</vt:lpstr>
      <vt:lpstr>proc_I_okres_DOR</vt:lpstr>
      <vt:lpstr>proc_I_okres_EDO</vt:lpstr>
      <vt:lpstr>proc_I_okres_ROD</vt:lpstr>
      <vt:lpstr>proc_I_okres_ROR</vt:lpstr>
      <vt:lpstr>proc_I_okres_ROS</vt:lpstr>
      <vt:lpstr>proc_I_okres_TOS</vt:lpstr>
      <vt:lpstr>scenariusz_I_inflacja</vt:lpstr>
      <vt:lpstr>scenariusz_I_inflacja_skumulowana</vt:lpstr>
      <vt:lpstr>scenariusz_I_konto</vt:lpstr>
      <vt:lpstr>scenariusz_I_rok</vt:lpstr>
      <vt:lpstr>scenariusz_I_stopa_NBP</vt:lpstr>
      <vt:lpstr>scenariusz_I_WIBOR6M</vt:lpstr>
      <vt:lpstr>test</vt:lpstr>
      <vt:lpstr>trigger_inflacja</vt:lpstr>
      <vt:lpstr>'IKE OBLIGACJE'!wyniki_COI_I</vt:lpstr>
      <vt:lpstr>OBLIGACJE!wyniki_COI_obl</vt:lpstr>
      <vt:lpstr>OBLIGACJE!wyniki_DOR_obl</vt:lpstr>
      <vt:lpstr>'IKE OBLIGACJE'!wyniki_EDO_I</vt:lpstr>
      <vt:lpstr>OBLIGACJE!wyniki_EDO_obl</vt:lpstr>
      <vt:lpstr>'IKE OBLIGACJE'!wyniki_mc</vt:lpstr>
      <vt:lpstr>OBLIGACJE!wyniki_mc</vt:lpstr>
      <vt:lpstr>'IKE OBLIGACJE'!wyniki_ROD_I</vt:lpstr>
      <vt:lpstr>OBLIGACJE!wyniki_ROD_obl</vt:lpstr>
      <vt:lpstr>OBLIGACJE!wyniki_ROR_obl</vt:lpstr>
      <vt:lpstr>'IKE OBLIGACJE'!wyniki_ROS_I</vt:lpstr>
      <vt:lpstr>OBLIGACJE!wyniki_ROS_obl</vt:lpstr>
      <vt:lpstr>'IKE OBLIGACJE'!wyniki_skumulowana_inflacja</vt:lpstr>
      <vt:lpstr>OBLIGACJE!wyniki_skumulowana_inflacja</vt:lpstr>
      <vt:lpstr>OBLIGACJE!wyniki_TOS_obl</vt:lpstr>
      <vt:lpstr>wyplata_odsetek_COI</vt:lpstr>
      <vt:lpstr>wyplata_odsetek_DOR</vt:lpstr>
      <vt:lpstr>wyplata_odsetek_ROR</vt:lpstr>
      <vt:lpstr>wyplata_odsetek_TOS</vt:lpstr>
      <vt:lpstr>zakup_domyslny_ilosc</vt:lpstr>
      <vt:lpstr>zakup_domyslny_mc</vt:lpstr>
      <vt:lpstr>zakup_domyslny_wartosc</vt:lpstr>
      <vt:lpstr>zamiana_COI</vt:lpstr>
      <vt:lpstr>zamiana_DOR</vt:lpstr>
      <vt:lpstr>zamiana_EDO</vt:lpstr>
      <vt:lpstr>zamiana_ROR</vt:lpstr>
      <vt:lpstr>zamiana_TOS</vt:lpstr>
      <vt:lpstr>zapadalnosc_COI</vt:lpstr>
      <vt:lpstr>zapadalnosc_DOR</vt:lpstr>
      <vt:lpstr>zapadalnosc_EDO</vt:lpstr>
      <vt:lpstr>zapadalnosc_ROD</vt:lpstr>
      <vt:lpstr>zapadalnosc_ROR</vt:lpstr>
      <vt:lpstr>zapadalnosc_ROS</vt:lpstr>
      <vt:lpstr>zapadalnosc_TOS</vt:lpstr>
      <vt:lpstr>zmiana_oprocentowania_co_ile_mc_COI</vt:lpstr>
      <vt:lpstr>zmiana_oprocentowania_co_ile_mc_DOR</vt:lpstr>
      <vt:lpstr>zmiana_oprocentowania_co_ile_mc_EDO</vt:lpstr>
      <vt:lpstr>zmiana_oprocentowania_co_ile_mc_ROD</vt:lpstr>
      <vt:lpstr>zmiana_oprocentowania_co_ile_mc_ROR</vt:lpstr>
      <vt:lpstr>zmiana_oprocentowania_co_ile_mc_ROS</vt:lpstr>
      <vt:lpstr>zmiana_oprocentowania_co_ile_mc_TOS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Kluczek</dc:creator>
  <cp:lastModifiedBy>Piotr Kruk</cp:lastModifiedBy>
  <dcterms:created xsi:type="dcterms:W3CDTF">2021-10-08T22:33:52Z</dcterms:created>
  <dcterms:modified xsi:type="dcterms:W3CDTF">2022-09-28T18:25:28Z</dcterms:modified>
</cp:coreProperties>
</file>